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Share\GATRIA FOR GUNAWAN-RUBY\9. BSC\BSC PER BULAN\"/>
    </mc:Choice>
  </mc:AlternateContent>
  <bookViews>
    <workbookView xWindow="0" yWindow="0" windowWidth="20490" windowHeight="8955" tabRatio="778"/>
  </bookViews>
  <sheets>
    <sheet name="OKTOBER 2023" sheetId="28" r:id="rId1"/>
    <sheet name="JULY 2023" sheetId="24" state="hidden" r:id="rId2"/>
    <sheet name="REALISASI CAPEX S.D OKT 2023" sheetId="53" r:id="rId3"/>
    <sheet name="RUMUS HITUNG % ESG" sheetId="32" r:id="rId4"/>
    <sheet name="REKAP BIAYA ENG" sheetId="38" r:id="rId5"/>
    <sheet name="PERMINTAAN MASUK KE MSD" sheetId="46" r:id="rId6"/>
    <sheet name="DAFTAR KAIZEN" sheetId="47" r:id="rId7"/>
    <sheet name="DOWNTIME MESIN" sheetId="40" r:id="rId8"/>
    <sheet name="REKAP KEGAGALAN" sheetId="52" r:id="rId9"/>
    <sheet name="5S-K3 AUDIT OKT" sheetId="45" r:id="rId10"/>
    <sheet name="SIDAK 5S K3" sheetId="30" r:id="rId11"/>
    <sheet name="RKB" sheetId="48" r:id="rId12"/>
    <sheet name="SPB" sheetId="49" r:id="rId13"/>
    <sheet name="BUDGET ENG 2023" sheetId="39" r:id="rId14"/>
    <sheet name="NDT" sheetId="50" r:id="rId15"/>
    <sheet name="LAS MANUAL KE ROBOT" sheetId="35" r:id="rId16"/>
    <sheet name="MSD" sheetId="26" state="hidden" r:id="rId17"/>
    <sheet name="ENG FIX" sheetId="27" state="hidden" r:id="rId18"/>
    <sheet name="BSC AKHIR" sheetId="25" state="hidden" r:id="rId19"/>
    <sheet name="BSC MSD" sheetId="22" state="hidden" r:id="rId20"/>
    <sheet name="BSC ENG" sheetId="23" state="hidden" r:id="rId21"/>
  </sheets>
  <externalReferences>
    <externalReference r:id="rId22"/>
  </externalReferences>
  <definedNames>
    <definedName name="____xlnm.Print_Area_1">#REF!</definedName>
    <definedName name="____xlnm.Print_Area_10">#REF!</definedName>
    <definedName name="____xlnm.Print_Area_11">#REF!</definedName>
    <definedName name="____xlnm.Print_Area_13">#REF!</definedName>
    <definedName name="____xlnm.Print_Area_15">#REF!</definedName>
    <definedName name="____xlnm.Print_Area_16">#REF!</definedName>
    <definedName name="____xlnm.Print_Area_17">#REF!</definedName>
    <definedName name="____xlnm.Print_Area_18">#REF!</definedName>
    <definedName name="____xlnm.Print_Area_19">#REF!</definedName>
    <definedName name="____xlnm.Print_Area_2">#REF!</definedName>
    <definedName name="____xlnm.Print_Area_20">#REF!</definedName>
    <definedName name="____xlnm.Print_Area_21">#REF!</definedName>
    <definedName name="____xlnm.Print_Area_22">#REF!</definedName>
    <definedName name="____xlnm.Print_Area_23">#REF!</definedName>
    <definedName name="____xlnm.Print_Area_24">#REF!</definedName>
    <definedName name="____xlnm.Print_Area_4">#REF!</definedName>
    <definedName name="____xlnm.Print_Area_5">#REF!</definedName>
    <definedName name="____xlnm.Print_Area_7">#REF!</definedName>
    <definedName name="____xlnm.Print_Area_8">#REF!</definedName>
    <definedName name="____xlnm.Print_Area_9">#REF!</definedName>
    <definedName name="___xlnm.Print_Area_1">#REF!</definedName>
    <definedName name="___xlnm.Print_Area_10">#REF!</definedName>
    <definedName name="___xlnm.Print_Area_11">#REF!</definedName>
    <definedName name="___xlnm.Print_Area_13">#REF!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4">#REF!</definedName>
    <definedName name="___xlnm.Print_Area_5">#REF!</definedName>
    <definedName name="___xlnm.Print_Area_7">#REF!</definedName>
    <definedName name="___xlnm.Print_Area_8">#REF!</definedName>
    <definedName name="___xlnm.Print_Area_9">#REF!</definedName>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_xlnm._FilterDatabase" localSheetId="7" hidden="1">'DOWNTIME MESIN'!$C$11:$X$22</definedName>
    <definedName name="_xlnm._FilterDatabase" localSheetId="14" hidden="1">NDT!$C$11:$X$15</definedName>
    <definedName name="Excel_BuiltIn_Print_Area_1" localSheetId="18">#REF!</definedName>
    <definedName name="Excel_BuiltIn_Print_Area_1" localSheetId="6">#REF!</definedName>
    <definedName name="Excel_BuiltIn_Print_Area_1" localSheetId="17">#REF!</definedName>
    <definedName name="Excel_BuiltIn_Print_Area_1" localSheetId="16">#REF!</definedName>
    <definedName name="Excel_BuiltIn_Print_Area_1" localSheetId="0">#REF!</definedName>
    <definedName name="Excel_BuiltIn_Print_Area_1" localSheetId="2">#REF!</definedName>
    <definedName name="Excel_BuiltIn_Print_Area_1" localSheetId="10">#REF!</definedName>
    <definedName name="Excel_BuiltIn_Print_Area_1">#REF!</definedName>
    <definedName name="Excel_BuiltIn_Print_Area_1_1" localSheetId="7">#REF!</definedName>
    <definedName name="Excel_BuiltIn_Print_Area_1_1" localSheetId="14">#REF!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18">#REF!</definedName>
    <definedName name="Excel_BuiltIn_Print_Area_10" localSheetId="6">#REF!</definedName>
    <definedName name="Excel_BuiltIn_Print_Area_10" localSheetId="17">#REF!</definedName>
    <definedName name="Excel_BuiltIn_Print_Area_10" localSheetId="16">#REF!</definedName>
    <definedName name="Excel_BuiltIn_Print_Area_10" localSheetId="0">#REF!</definedName>
    <definedName name="Excel_BuiltIn_Print_Area_10" localSheetId="2">#REF!</definedName>
    <definedName name="Excel_BuiltIn_Print_Area_10" localSheetId="10">#REF!</definedName>
    <definedName name="Excel_BuiltIn_Print_Area_10">#REF!</definedName>
    <definedName name="Excel_BuiltIn_Print_Area_10_1" localSheetId="14">#REF!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18">#REF!</definedName>
    <definedName name="Excel_BuiltIn_Print_Area_11" localSheetId="6">#REF!</definedName>
    <definedName name="Excel_BuiltIn_Print_Area_11" localSheetId="17">#REF!</definedName>
    <definedName name="Excel_BuiltIn_Print_Area_11" localSheetId="16">#REF!</definedName>
    <definedName name="Excel_BuiltIn_Print_Area_11" localSheetId="0">#REF!</definedName>
    <definedName name="Excel_BuiltIn_Print_Area_11" localSheetId="2">#REF!</definedName>
    <definedName name="Excel_BuiltIn_Print_Area_11" localSheetId="10">#REF!</definedName>
    <definedName name="Excel_BuiltIn_Print_Area_11">#REF!</definedName>
    <definedName name="Excel_BuiltIn_Print_Area_11_1" localSheetId="14">#REF!</definedName>
    <definedName name="Excel_BuiltIn_Print_Area_11_1">#REF!</definedName>
    <definedName name="Excel_BuiltIn_Print_Area_11_1_1" localSheetId="14">#REF!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18">#REF!</definedName>
    <definedName name="Excel_BuiltIn_Print_Area_12" localSheetId="17">#REF!</definedName>
    <definedName name="Excel_BuiltIn_Print_Area_12" localSheetId="16">#REF!</definedName>
    <definedName name="Excel_BuiltIn_Print_Area_12" localSheetId="0">#REF!</definedName>
    <definedName name="Excel_BuiltIn_Print_Area_12" localSheetId="2">#REF!</definedName>
    <definedName name="Excel_BuiltIn_Print_Area_12">#REF!</definedName>
    <definedName name="Excel_BuiltIn_Print_Area_12_1" localSheetId="14">#REF!</definedName>
    <definedName name="Excel_BuiltIn_Print_Area_12_1">#REF!</definedName>
    <definedName name="Excel_BuiltIn_Print_Area_12_1_1">"$#REF!.$A$1:$K$41"</definedName>
    <definedName name="Excel_BuiltIn_Print_Area_13" localSheetId="18">#REF!</definedName>
    <definedName name="Excel_BuiltIn_Print_Area_13" localSheetId="17">#REF!</definedName>
    <definedName name="Excel_BuiltIn_Print_Area_13" localSheetId="16">#REF!</definedName>
    <definedName name="Excel_BuiltIn_Print_Area_13" localSheetId="0">#REF!</definedName>
    <definedName name="Excel_BuiltIn_Print_Area_13" localSheetId="2">#REF!</definedName>
    <definedName name="Excel_BuiltIn_Print_Area_13">#REF!</definedName>
    <definedName name="Excel_BuiltIn_Print_Area_13_1" localSheetId="14">#REF!</definedName>
    <definedName name="Excel_BuiltIn_Print_Area_13_1">#REF!</definedName>
    <definedName name="Excel_BuiltIn_Print_Area_14" localSheetId="18">#REF!</definedName>
    <definedName name="Excel_BuiltIn_Print_Area_14" localSheetId="17">#REF!</definedName>
    <definedName name="Excel_BuiltIn_Print_Area_14" localSheetId="16">#REF!</definedName>
    <definedName name="Excel_BuiltIn_Print_Area_14" localSheetId="0">#REF!</definedName>
    <definedName name="Excel_BuiltIn_Print_Area_14" localSheetId="2">#REF!</definedName>
    <definedName name="Excel_BuiltIn_Print_Area_14">#REF!</definedName>
    <definedName name="Excel_BuiltIn_Print_Area_14_1">"$#REF!.$A$1:$V$41"</definedName>
    <definedName name="Excel_BuiltIn_Print_Area_15" localSheetId="18">#REF!</definedName>
    <definedName name="Excel_BuiltIn_Print_Area_15" localSheetId="17">#REF!</definedName>
    <definedName name="Excel_BuiltIn_Print_Area_15" localSheetId="16">#REF!</definedName>
    <definedName name="Excel_BuiltIn_Print_Area_15" localSheetId="0">#REF!</definedName>
    <definedName name="Excel_BuiltIn_Print_Area_15" localSheetId="2">#REF!</definedName>
    <definedName name="Excel_BuiltIn_Print_Area_15">#REF!</definedName>
    <definedName name="Excel_BuiltIn_Print_Area_16" localSheetId="18">#REF!</definedName>
    <definedName name="Excel_BuiltIn_Print_Area_16" localSheetId="17">#REF!</definedName>
    <definedName name="Excel_BuiltIn_Print_Area_16" localSheetId="16">#REF!</definedName>
    <definedName name="Excel_BuiltIn_Print_Area_16" localSheetId="0">#REF!</definedName>
    <definedName name="Excel_BuiltIn_Print_Area_16" localSheetId="2">#REF!</definedName>
    <definedName name="Excel_BuiltIn_Print_Area_16">#REF!</definedName>
    <definedName name="Excel_BuiltIn_Print_Area_17" localSheetId="18">#REF!</definedName>
    <definedName name="Excel_BuiltIn_Print_Area_17" localSheetId="17">#REF!</definedName>
    <definedName name="Excel_BuiltIn_Print_Area_17" localSheetId="16">#REF!</definedName>
    <definedName name="Excel_BuiltIn_Print_Area_17" localSheetId="0">#REF!</definedName>
    <definedName name="Excel_BuiltIn_Print_Area_17" localSheetId="2">#REF!</definedName>
    <definedName name="Excel_BuiltIn_Print_Area_17">#REF!</definedName>
    <definedName name="Excel_BuiltIn_Print_Area_18" localSheetId="18">#REF!</definedName>
    <definedName name="Excel_BuiltIn_Print_Area_18" localSheetId="17">#REF!</definedName>
    <definedName name="Excel_BuiltIn_Print_Area_18" localSheetId="16">#REF!</definedName>
    <definedName name="Excel_BuiltIn_Print_Area_18" localSheetId="0">#REF!</definedName>
    <definedName name="Excel_BuiltIn_Print_Area_18" localSheetId="2">#REF!</definedName>
    <definedName name="Excel_BuiltIn_Print_Area_18">#REF!</definedName>
    <definedName name="Excel_BuiltIn_Print_Area_19" localSheetId="18">#REF!</definedName>
    <definedName name="Excel_BuiltIn_Print_Area_19" localSheetId="17">#REF!</definedName>
    <definedName name="Excel_BuiltIn_Print_Area_19" localSheetId="16">#REF!</definedName>
    <definedName name="Excel_BuiltIn_Print_Area_19" localSheetId="0">#REF!</definedName>
    <definedName name="Excel_BuiltIn_Print_Area_19" localSheetId="2">#REF!</definedName>
    <definedName name="Excel_BuiltIn_Print_Area_19">#REF!</definedName>
    <definedName name="Excel_BuiltIn_Print_Area_2" localSheetId="18">#REF!</definedName>
    <definedName name="Excel_BuiltIn_Print_Area_2" localSheetId="17">#REF!</definedName>
    <definedName name="Excel_BuiltIn_Print_Area_2" localSheetId="16">#REF!</definedName>
    <definedName name="Excel_BuiltIn_Print_Area_2" localSheetId="0">#REF!</definedName>
    <definedName name="Excel_BuiltIn_Print_Area_2" localSheetId="2">#REF!</definedName>
    <definedName name="Excel_BuiltIn_Print_Area_2">#REF!</definedName>
    <definedName name="Excel_BuiltIn_Print_Area_2_1" localSheetId="7">#REF!</definedName>
    <definedName name="Excel_BuiltIn_Print_Area_2_1" localSheetId="14">#REF!</definedName>
    <definedName name="Excel_BuiltIn_Print_Area_2_1">#REF!</definedName>
    <definedName name="Excel_BuiltIn_Print_Area_2_1_1" localSheetId="7">"$#REF!.$#REF!$#REF!:$#REF!$#REF!"</definedName>
    <definedName name="Excel_BuiltIn_Print_Area_2_1_1" localSheetId="14">"$#REF!.$#REF!$#REF!:$#REF!$#REF!"</definedName>
    <definedName name="Excel_BuiltIn_Print_Area_2_1_1">#REF!</definedName>
    <definedName name="Excel_BuiltIn_Print_Area_2_1_1_1">"$#REF!.$A$1:$K$41"</definedName>
    <definedName name="Excel_BuiltIn_Print_Area_2_1_1_1_1">"$#REF!.$A$1:$K$41"</definedName>
    <definedName name="Excel_BuiltIn_Print_Area_20" localSheetId="18">#REF!</definedName>
    <definedName name="Excel_BuiltIn_Print_Area_20" localSheetId="17">#REF!</definedName>
    <definedName name="Excel_BuiltIn_Print_Area_20" localSheetId="16">#REF!</definedName>
    <definedName name="Excel_BuiltIn_Print_Area_20" localSheetId="0">#REF!</definedName>
    <definedName name="Excel_BuiltIn_Print_Area_20" localSheetId="2">#REF!</definedName>
    <definedName name="Excel_BuiltIn_Print_Area_20">#REF!</definedName>
    <definedName name="Excel_BuiltIn_Print_Area_21" localSheetId="18">#REF!</definedName>
    <definedName name="Excel_BuiltIn_Print_Area_21" localSheetId="17">#REF!</definedName>
    <definedName name="Excel_BuiltIn_Print_Area_21" localSheetId="16">#REF!</definedName>
    <definedName name="Excel_BuiltIn_Print_Area_21" localSheetId="0">#REF!</definedName>
    <definedName name="Excel_BuiltIn_Print_Area_21" localSheetId="2">#REF!</definedName>
    <definedName name="Excel_BuiltIn_Print_Area_21">#REF!</definedName>
    <definedName name="Excel_BuiltIn_Print_Area_22" localSheetId="18">#REF!</definedName>
    <definedName name="Excel_BuiltIn_Print_Area_22" localSheetId="17">#REF!</definedName>
    <definedName name="Excel_BuiltIn_Print_Area_22" localSheetId="16">#REF!</definedName>
    <definedName name="Excel_BuiltIn_Print_Area_22" localSheetId="0">#REF!</definedName>
    <definedName name="Excel_BuiltIn_Print_Area_22" localSheetId="2">#REF!</definedName>
    <definedName name="Excel_BuiltIn_Print_Area_22">#REF!</definedName>
    <definedName name="Excel_BuiltIn_Print_Area_23" localSheetId="18">#REF!</definedName>
    <definedName name="Excel_BuiltIn_Print_Area_23" localSheetId="17">#REF!</definedName>
    <definedName name="Excel_BuiltIn_Print_Area_23" localSheetId="16">#REF!</definedName>
    <definedName name="Excel_BuiltIn_Print_Area_23" localSheetId="0">#REF!</definedName>
    <definedName name="Excel_BuiltIn_Print_Area_23" localSheetId="2">#REF!</definedName>
    <definedName name="Excel_BuiltIn_Print_Area_23">#REF!</definedName>
    <definedName name="Excel_BuiltIn_Print_Area_24" localSheetId="18">#REF!</definedName>
    <definedName name="Excel_BuiltIn_Print_Area_24" localSheetId="17">#REF!</definedName>
    <definedName name="Excel_BuiltIn_Print_Area_24" localSheetId="16">#REF!</definedName>
    <definedName name="Excel_BuiltIn_Print_Area_24" localSheetId="0">#REF!</definedName>
    <definedName name="Excel_BuiltIn_Print_Area_24" localSheetId="2">#REF!</definedName>
    <definedName name="Excel_BuiltIn_Print_Area_24">#REF!</definedName>
    <definedName name="Excel_BuiltIn_Print_Area_25" localSheetId="18">#REF!</definedName>
    <definedName name="Excel_BuiltIn_Print_Area_25" localSheetId="17">#REF!</definedName>
    <definedName name="Excel_BuiltIn_Print_Area_25" localSheetId="16">#REF!</definedName>
    <definedName name="Excel_BuiltIn_Print_Area_25" localSheetId="0">#REF!</definedName>
    <definedName name="Excel_BuiltIn_Print_Area_25" localSheetId="2">#REF!</definedName>
    <definedName name="Excel_BuiltIn_Print_Area_25">#REF!</definedName>
    <definedName name="Excel_BuiltIn_Print_Area_26" localSheetId="18">#REF!</definedName>
    <definedName name="Excel_BuiltIn_Print_Area_26" localSheetId="17">#REF!</definedName>
    <definedName name="Excel_BuiltIn_Print_Area_26" localSheetId="16">#REF!</definedName>
    <definedName name="Excel_BuiltIn_Print_Area_26" localSheetId="0">#REF!</definedName>
    <definedName name="Excel_BuiltIn_Print_Area_26" localSheetId="2">#REF!</definedName>
    <definedName name="Excel_BuiltIn_Print_Area_26">#REF!</definedName>
    <definedName name="Excel_BuiltIn_Print_Area_27" localSheetId="18">#REF!</definedName>
    <definedName name="Excel_BuiltIn_Print_Area_27" localSheetId="17">#REF!</definedName>
    <definedName name="Excel_BuiltIn_Print_Area_27" localSheetId="16">#REF!</definedName>
    <definedName name="Excel_BuiltIn_Print_Area_27" localSheetId="0">#REF!</definedName>
    <definedName name="Excel_BuiltIn_Print_Area_27" localSheetId="2">#REF!</definedName>
    <definedName name="Excel_BuiltIn_Print_Area_27">#REF!</definedName>
    <definedName name="Excel_BuiltIn_Print_Area_28" localSheetId="18">#REF!</definedName>
    <definedName name="Excel_BuiltIn_Print_Area_28" localSheetId="17">#REF!</definedName>
    <definedName name="Excel_BuiltIn_Print_Area_28" localSheetId="16">#REF!</definedName>
    <definedName name="Excel_BuiltIn_Print_Area_28" localSheetId="0">#REF!</definedName>
    <definedName name="Excel_BuiltIn_Print_Area_28" localSheetId="2">#REF!</definedName>
    <definedName name="Excel_BuiltIn_Print_Area_28">#REF!</definedName>
    <definedName name="Excel_BuiltIn_Print_Area_29" localSheetId="18">#REF!</definedName>
    <definedName name="Excel_BuiltIn_Print_Area_29" localSheetId="17">#REF!</definedName>
    <definedName name="Excel_BuiltIn_Print_Area_29" localSheetId="16">#REF!</definedName>
    <definedName name="Excel_BuiltIn_Print_Area_29" localSheetId="0">#REF!</definedName>
    <definedName name="Excel_BuiltIn_Print_Area_29" localSheetId="2">#REF!</definedName>
    <definedName name="Excel_BuiltIn_Print_Area_29">#REF!</definedName>
    <definedName name="Excel_BuiltIn_Print_Area_3" localSheetId="18">#REF!</definedName>
    <definedName name="Excel_BuiltIn_Print_Area_3" localSheetId="17">#REF!</definedName>
    <definedName name="Excel_BuiltIn_Print_Area_3" localSheetId="16">#REF!</definedName>
    <definedName name="Excel_BuiltIn_Print_Area_3" localSheetId="0">#REF!</definedName>
    <definedName name="Excel_BuiltIn_Print_Area_3" localSheetId="2">#REF!</definedName>
    <definedName name="Excel_BuiltIn_Print_Area_3">#REF!</definedName>
    <definedName name="Excel_BuiltIn_Print_Area_3_1" localSheetId="7">#REF!</definedName>
    <definedName name="Excel_BuiltIn_Print_Area_3_1" localSheetId="14">#REF!</definedName>
    <definedName name="Excel_BuiltIn_Print_Area_3_1">#REF!</definedName>
    <definedName name="Excel_BuiltIn_Print_Area_3_1_1" localSheetId="14">#REF!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18">#REF!</definedName>
    <definedName name="Excel_BuiltIn_Print_Area_30" localSheetId="17">#REF!</definedName>
    <definedName name="Excel_BuiltIn_Print_Area_30" localSheetId="16">#REF!</definedName>
    <definedName name="Excel_BuiltIn_Print_Area_30" localSheetId="0">#REF!</definedName>
    <definedName name="Excel_BuiltIn_Print_Area_30" localSheetId="2">#REF!</definedName>
    <definedName name="Excel_BuiltIn_Print_Area_30">#REF!</definedName>
    <definedName name="Excel_BuiltIn_Print_Area_31" localSheetId="18">#REF!</definedName>
    <definedName name="Excel_BuiltIn_Print_Area_31" localSheetId="17">#REF!</definedName>
    <definedName name="Excel_BuiltIn_Print_Area_31" localSheetId="16">#REF!</definedName>
    <definedName name="Excel_BuiltIn_Print_Area_31" localSheetId="0">#REF!</definedName>
    <definedName name="Excel_BuiltIn_Print_Area_31" localSheetId="2">#REF!</definedName>
    <definedName name="Excel_BuiltIn_Print_Area_31">#REF!</definedName>
    <definedName name="Excel_BuiltIn_Print_Area_32" localSheetId="18">#REF!</definedName>
    <definedName name="Excel_BuiltIn_Print_Area_32" localSheetId="17">#REF!</definedName>
    <definedName name="Excel_BuiltIn_Print_Area_32" localSheetId="16">#REF!</definedName>
    <definedName name="Excel_BuiltIn_Print_Area_32" localSheetId="0">#REF!</definedName>
    <definedName name="Excel_BuiltIn_Print_Area_32" localSheetId="2">#REF!</definedName>
    <definedName name="Excel_BuiltIn_Print_Area_32">#REF!</definedName>
    <definedName name="Excel_BuiltIn_Print_Area_33" localSheetId="18">#REF!</definedName>
    <definedName name="Excel_BuiltIn_Print_Area_33" localSheetId="17">#REF!</definedName>
    <definedName name="Excel_BuiltIn_Print_Area_33" localSheetId="16">#REF!</definedName>
    <definedName name="Excel_BuiltIn_Print_Area_33" localSheetId="0">#REF!</definedName>
    <definedName name="Excel_BuiltIn_Print_Area_33" localSheetId="2">#REF!</definedName>
    <definedName name="Excel_BuiltIn_Print_Area_33">#REF!</definedName>
    <definedName name="Excel_BuiltIn_Print_Area_34" localSheetId="18">#REF!</definedName>
    <definedName name="Excel_BuiltIn_Print_Area_34" localSheetId="17">#REF!</definedName>
    <definedName name="Excel_BuiltIn_Print_Area_34" localSheetId="16">#REF!</definedName>
    <definedName name="Excel_BuiltIn_Print_Area_34" localSheetId="0">#REF!</definedName>
    <definedName name="Excel_BuiltIn_Print_Area_34" localSheetId="2">#REF!</definedName>
    <definedName name="Excel_BuiltIn_Print_Area_34">#REF!</definedName>
    <definedName name="Excel_BuiltIn_Print_Area_35" localSheetId="18">#REF!</definedName>
    <definedName name="Excel_BuiltIn_Print_Area_35" localSheetId="17">#REF!</definedName>
    <definedName name="Excel_BuiltIn_Print_Area_35" localSheetId="16">#REF!</definedName>
    <definedName name="Excel_BuiltIn_Print_Area_35" localSheetId="0">#REF!</definedName>
    <definedName name="Excel_BuiltIn_Print_Area_35" localSheetId="2">#REF!</definedName>
    <definedName name="Excel_BuiltIn_Print_Area_35">#REF!</definedName>
    <definedName name="Excel_BuiltIn_Print_Area_36" localSheetId="18">#REF!</definedName>
    <definedName name="Excel_BuiltIn_Print_Area_36" localSheetId="17">#REF!</definedName>
    <definedName name="Excel_BuiltIn_Print_Area_36" localSheetId="16">#REF!</definedName>
    <definedName name="Excel_BuiltIn_Print_Area_36" localSheetId="0">#REF!</definedName>
    <definedName name="Excel_BuiltIn_Print_Area_36" localSheetId="2">#REF!</definedName>
    <definedName name="Excel_BuiltIn_Print_Area_36">#REF!</definedName>
    <definedName name="Excel_BuiltIn_Print_Area_37" localSheetId="18">#REF!</definedName>
    <definedName name="Excel_BuiltIn_Print_Area_37" localSheetId="17">#REF!</definedName>
    <definedName name="Excel_BuiltIn_Print_Area_37" localSheetId="16">#REF!</definedName>
    <definedName name="Excel_BuiltIn_Print_Area_37" localSheetId="0">#REF!</definedName>
    <definedName name="Excel_BuiltIn_Print_Area_37" localSheetId="2">#REF!</definedName>
    <definedName name="Excel_BuiltIn_Print_Area_37">#REF!</definedName>
    <definedName name="Excel_BuiltIn_Print_Area_38" localSheetId="18">#REF!</definedName>
    <definedName name="Excel_BuiltIn_Print_Area_38" localSheetId="17">#REF!</definedName>
    <definedName name="Excel_BuiltIn_Print_Area_38" localSheetId="16">#REF!</definedName>
    <definedName name="Excel_BuiltIn_Print_Area_38" localSheetId="0">#REF!</definedName>
    <definedName name="Excel_BuiltIn_Print_Area_38" localSheetId="2">#REF!</definedName>
    <definedName name="Excel_BuiltIn_Print_Area_38">#REF!</definedName>
    <definedName name="Excel_BuiltIn_Print_Area_39" localSheetId="18">#REF!</definedName>
    <definedName name="Excel_BuiltIn_Print_Area_39" localSheetId="17">#REF!</definedName>
    <definedName name="Excel_BuiltIn_Print_Area_39" localSheetId="16">#REF!</definedName>
    <definedName name="Excel_BuiltIn_Print_Area_39" localSheetId="0">#REF!</definedName>
    <definedName name="Excel_BuiltIn_Print_Area_39" localSheetId="2">#REF!</definedName>
    <definedName name="Excel_BuiltIn_Print_Area_39">#REF!</definedName>
    <definedName name="Excel_BuiltIn_Print_Area_4" localSheetId="18">#REF!</definedName>
    <definedName name="Excel_BuiltIn_Print_Area_4" localSheetId="17">#REF!</definedName>
    <definedName name="Excel_BuiltIn_Print_Area_4" localSheetId="16">#REF!</definedName>
    <definedName name="Excel_BuiltIn_Print_Area_4" localSheetId="0">#REF!</definedName>
    <definedName name="Excel_BuiltIn_Print_Area_4" localSheetId="2">#REF!</definedName>
    <definedName name="Excel_BuiltIn_Print_Area_4">#REF!</definedName>
    <definedName name="Excel_BuiltIn_Print_Area_4_1" localSheetId="14">#REF!</definedName>
    <definedName name="Excel_BuiltIn_Print_Area_4_1">#REF!</definedName>
    <definedName name="Excel_BuiltIn_Print_Area_4_1_1" localSheetId="14">#REF!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18">#REF!</definedName>
    <definedName name="Excel_BuiltIn_Print_Area_40" localSheetId="17">#REF!</definedName>
    <definedName name="Excel_BuiltIn_Print_Area_40" localSheetId="16">#REF!</definedName>
    <definedName name="Excel_BuiltIn_Print_Area_40" localSheetId="0">#REF!</definedName>
    <definedName name="Excel_BuiltIn_Print_Area_40" localSheetId="2">#REF!</definedName>
    <definedName name="Excel_BuiltIn_Print_Area_40">#REF!</definedName>
    <definedName name="Excel_BuiltIn_Print_Area_41" localSheetId="18">#REF!</definedName>
    <definedName name="Excel_BuiltIn_Print_Area_41" localSheetId="17">#REF!</definedName>
    <definedName name="Excel_BuiltIn_Print_Area_41" localSheetId="16">#REF!</definedName>
    <definedName name="Excel_BuiltIn_Print_Area_41" localSheetId="0">#REF!</definedName>
    <definedName name="Excel_BuiltIn_Print_Area_41" localSheetId="2">#REF!</definedName>
    <definedName name="Excel_BuiltIn_Print_Area_41">#REF!</definedName>
    <definedName name="Excel_BuiltIn_Print_Area_42" localSheetId="18">#REF!</definedName>
    <definedName name="Excel_BuiltIn_Print_Area_42" localSheetId="17">#REF!</definedName>
    <definedName name="Excel_BuiltIn_Print_Area_42" localSheetId="16">#REF!</definedName>
    <definedName name="Excel_BuiltIn_Print_Area_42" localSheetId="0">#REF!</definedName>
    <definedName name="Excel_BuiltIn_Print_Area_42" localSheetId="2">#REF!</definedName>
    <definedName name="Excel_BuiltIn_Print_Area_42">#REF!</definedName>
    <definedName name="Excel_BuiltIn_Print_Area_5" localSheetId="18">#REF!</definedName>
    <definedName name="Excel_BuiltIn_Print_Area_5" localSheetId="17">#REF!</definedName>
    <definedName name="Excel_BuiltIn_Print_Area_5" localSheetId="16">#REF!</definedName>
    <definedName name="Excel_BuiltIn_Print_Area_5" localSheetId="0">#REF!</definedName>
    <definedName name="Excel_BuiltIn_Print_Area_5" localSheetId="2">#REF!</definedName>
    <definedName name="Excel_BuiltIn_Print_Area_5">#REF!</definedName>
    <definedName name="Excel_BuiltIn_Print_Area_5_1" localSheetId="14">#REF!</definedName>
    <definedName name="Excel_BuiltIn_Print_Area_5_1">#REF!</definedName>
    <definedName name="Excel_BuiltIn_Print_Area_5_1_1" localSheetId="14">#REF!</definedName>
    <definedName name="Excel_BuiltIn_Print_Area_5_1_1">#REF!</definedName>
    <definedName name="Excel_BuiltIn_Print_Area_5_1_1_1" localSheetId="14">#REF!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18">#REF!</definedName>
    <definedName name="Excel_BuiltIn_Print_Area_50" localSheetId="17">#REF!</definedName>
    <definedName name="Excel_BuiltIn_Print_Area_50" localSheetId="16">#REF!</definedName>
    <definedName name="Excel_BuiltIn_Print_Area_50" localSheetId="0">#REF!</definedName>
    <definedName name="Excel_BuiltIn_Print_Area_50" localSheetId="2">#REF!</definedName>
    <definedName name="Excel_BuiltIn_Print_Area_50">#REF!</definedName>
    <definedName name="Excel_BuiltIn_Print_Area_51" localSheetId="18">#REF!</definedName>
    <definedName name="Excel_BuiltIn_Print_Area_51" localSheetId="17">#REF!</definedName>
    <definedName name="Excel_BuiltIn_Print_Area_51" localSheetId="16">#REF!</definedName>
    <definedName name="Excel_BuiltIn_Print_Area_51" localSheetId="0">#REF!</definedName>
    <definedName name="Excel_BuiltIn_Print_Area_51" localSheetId="2">#REF!</definedName>
    <definedName name="Excel_BuiltIn_Print_Area_51">#REF!</definedName>
    <definedName name="Excel_BuiltIn_Print_Area_6" localSheetId="18">#REF!</definedName>
    <definedName name="Excel_BuiltIn_Print_Area_6" localSheetId="17">#REF!</definedName>
    <definedName name="Excel_BuiltIn_Print_Area_6" localSheetId="16">#REF!</definedName>
    <definedName name="Excel_BuiltIn_Print_Area_6" localSheetId="0">#REF!</definedName>
    <definedName name="Excel_BuiltIn_Print_Area_6" localSheetId="2">#REF!</definedName>
    <definedName name="Excel_BuiltIn_Print_Area_6">#REF!</definedName>
    <definedName name="Excel_BuiltIn_Print_Area_6_1" localSheetId="14">#REF!</definedName>
    <definedName name="Excel_BuiltIn_Print_Area_6_1">#REF!</definedName>
    <definedName name="Excel_BuiltIn_Print_Area_6_1_1" localSheetId="14">#REF!</definedName>
    <definedName name="Excel_BuiltIn_Print_Area_6_1_1">#REF!</definedName>
    <definedName name="Excel_BuiltIn_Print_Area_6_1_1_1" localSheetId="14">#REF!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18">#REF!</definedName>
    <definedName name="Excel_BuiltIn_Print_Area_7" localSheetId="17">#REF!</definedName>
    <definedName name="Excel_BuiltIn_Print_Area_7" localSheetId="16">#REF!</definedName>
    <definedName name="Excel_BuiltIn_Print_Area_7" localSheetId="0">#REF!</definedName>
    <definedName name="Excel_BuiltIn_Print_Area_7" localSheetId="2">#REF!</definedName>
    <definedName name="Excel_BuiltIn_Print_Area_7">#REF!</definedName>
    <definedName name="Excel_BuiltIn_Print_Area_7_1" localSheetId="14">#REF!</definedName>
    <definedName name="Excel_BuiltIn_Print_Area_7_1">#REF!</definedName>
    <definedName name="Excel_BuiltIn_Print_Area_7_1_1" localSheetId="14">#REF!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18">#REF!</definedName>
    <definedName name="Excel_BuiltIn_Print_Area_8" localSheetId="17">#REF!</definedName>
    <definedName name="Excel_BuiltIn_Print_Area_8" localSheetId="16">#REF!</definedName>
    <definedName name="Excel_BuiltIn_Print_Area_8" localSheetId="0">#REF!</definedName>
    <definedName name="Excel_BuiltIn_Print_Area_8" localSheetId="2">#REF!</definedName>
    <definedName name="Excel_BuiltIn_Print_Area_8">#REF!</definedName>
    <definedName name="Excel_BuiltIn_Print_Area_8_1" localSheetId="14">#REF!</definedName>
    <definedName name="Excel_BuiltIn_Print_Area_8_1">#REF!</definedName>
    <definedName name="Excel_BuiltIn_Print_Area_8_1_1" localSheetId="14">#REF!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18">#REF!</definedName>
    <definedName name="Excel_BuiltIn_Print_Area_9" localSheetId="17">#REF!</definedName>
    <definedName name="Excel_BuiltIn_Print_Area_9" localSheetId="16">#REF!</definedName>
    <definedName name="Excel_BuiltIn_Print_Area_9" localSheetId="0">#REF!</definedName>
    <definedName name="Excel_BuiltIn_Print_Area_9" localSheetId="2">#REF!</definedName>
    <definedName name="Excel_BuiltIn_Print_Area_9">#REF!</definedName>
    <definedName name="Excel_BuiltIn_Print_Area_9_1" localSheetId="14">#REF!</definedName>
    <definedName name="Excel_BuiltIn_Print_Area_9_1">#REF!</definedName>
    <definedName name="Excel_BuiltIn_Print_Area_9_1_1" localSheetId="14">#REF!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18">#REF!</definedName>
    <definedName name="Excel_BuiltIn_Print_Titles_15" localSheetId="17">#REF!</definedName>
    <definedName name="Excel_BuiltIn_Print_Titles_15" localSheetId="16">#REF!</definedName>
    <definedName name="Excel_BuiltIn_Print_Titles_15" localSheetId="0">#REF!</definedName>
    <definedName name="Excel_BuiltIn_Print_Titles_15" localSheetId="2">#REF!</definedName>
    <definedName name="Excel_BuiltIn_Print_Titles_15">#REF!</definedName>
    <definedName name="Excel_BuiltIn_Print_Titles_16" localSheetId="18">#REF!</definedName>
    <definedName name="Excel_BuiltIn_Print_Titles_16" localSheetId="17">#REF!</definedName>
    <definedName name="Excel_BuiltIn_Print_Titles_16" localSheetId="16">#REF!</definedName>
    <definedName name="Excel_BuiltIn_Print_Titles_16" localSheetId="0">#REF!</definedName>
    <definedName name="Excel_BuiltIn_Print_Titles_16" localSheetId="2">#REF!</definedName>
    <definedName name="Excel_BuiltIn_Print_Titles_16">#REF!</definedName>
    <definedName name="Excel_BuiltIn_Print_Titles_2">"$#REF!.$A$1:$AMJ$6"</definedName>
    <definedName name="Excel_BuiltIn_Print_Titles_2_1">#REF!</definedName>
    <definedName name="Excel_BuiltIn_Print_Titles_22" localSheetId="18">#REF!</definedName>
    <definedName name="Excel_BuiltIn_Print_Titles_22" localSheetId="17">#REF!</definedName>
    <definedName name="Excel_BuiltIn_Print_Titles_22" localSheetId="16">#REF!</definedName>
    <definedName name="Excel_BuiltIn_Print_Titles_22" localSheetId="0">#REF!</definedName>
    <definedName name="Excel_BuiltIn_Print_Titles_22" localSheetId="2">#REF!</definedName>
    <definedName name="Excel_BuiltIn_Print_Titles_22">#REF!</definedName>
    <definedName name="Excel_BuiltIn_Print_Titles_3" localSheetId="18">#REF!</definedName>
    <definedName name="Excel_BuiltIn_Print_Titles_3" localSheetId="7">"$#REF!.$#REF!$#REF!:$#REF!$#REF!"</definedName>
    <definedName name="Excel_BuiltIn_Print_Titles_3" localSheetId="17">#REF!</definedName>
    <definedName name="Excel_BuiltIn_Print_Titles_3" localSheetId="16">#REF!</definedName>
    <definedName name="Excel_BuiltIn_Print_Titles_3" localSheetId="14">"$#REF!.$#REF!$#REF!:$#REF!$#REF!"</definedName>
    <definedName name="Excel_BuiltIn_Print_Titles_3" localSheetId="0">#REF!</definedName>
    <definedName name="Excel_BuiltIn_Print_Titles_3" localSheetId="2">#REF!</definedName>
    <definedName name="Excel_BuiltIn_Print_Titles_3">#REF!</definedName>
    <definedName name="Excel_BuiltIn_Print_Titles_3_1">"$#REF!.$A$1:$AMJ$6"</definedName>
    <definedName name="Excel_BuiltIn_Print_Titles_32" localSheetId="18">#REF!</definedName>
    <definedName name="Excel_BuiltIn_Print_Titles_32" localSheetId="17">#REF!</definedName>
    <definedName name="Excel_BuiltIn_Print_Titles_32" localSheetId="16">#REF!</definedName>
    <definedName name="Excel_BuiltIn_Print_Titles_32" localSheetId="0">#REF!</definedName>
    <definedName name="Excel_BuiltIn_Print_Titles_32" localSheetId="2">#REF!</definedName>
    <definedName name="Excel_BuiltIn_Print_Titles_32">#REF!</definedName>
    <definedName name="Excel_BuiltIn_Print_Titles_38" localSheetId="18">#REF!</definedName>
    <definedName name="Excel_BuiltIn_Print_Titles_38" localSheetId="17">#REF!</definedName>
    <definedName name="Excel_BuiltIn_Print_Titles_38" localSheetId="16">#REF!</definedName>
    <definedName name="Excel_BuiltIn_Print_Titles_38" localSheetId="0">#REF!</definedName>
    <definedName name="Excel_BuiltIn_Print_Titles_38" localSheetId="2">#REF!</definedName>
    <definedName name="Excel_BuiltIn_Print_Titles_38">#REF!</definedName>
    <definedName name="Excel_BuiltIn_Print_Titles_4" localSheetId="18">#REF!</definedName>
    <definedName name="Excel_BuiltIn_Print_Titles_4" localSheetId="17">#REF!</definedName>
    <definedName name="Excel_BuiltIn_Print_Titles_4" localSheetId="16">#REF!</definedName>
    <definedName name="Excel_BuiltIn_Print_Titles_4" localSheetId="0">#REF!</definedName>
    <definedName name="Excel_BuiltIn_Print_Titles_4" localSheetId="2">#REF!</definedName>
    <definedName name="Excel_BuiltIn_Print_Titles_4">#REF!</definedName>
    <definedName name="Excel_BuiltIn_Print_Titles_4_1">"$#REF!.$A$4:$AMJ$6"</definedName>
    <definedName name="Excel_BuiltIn_Print_Titles_42" localSheetId="18">#REF!</definedName>
    <definedName name="Excel_BuiltIn_Print_Titles_42" localSheetId="17">#REF!</definedName>
    <definedName name="Excel_BuiltIn_Print_Titles_42" localSheetId="16">#REF!</definedName>
    <definedName name="Excel_BuiltIn_Print_Titles_42" localSheetId="0">#REF!</definedName>
    <definedName name="Excel_BuiltIn_Print_Titles_42" localSheetId="2">#REF!</definedName>
    <definedName name="Excel_BuiltIn_Print_Titles_42">#REF!</definedName>
    <definedName name="Excel_BuiltIn_Print_Titles_5" localSheetId="18">#REF!</definedName>
    <definedName name="Excel_BuiltIn_Print_Titles_5" localSheetId="17">#REF!</definedName>
    <definedName name="Excel_BuiltIn_Print_Titles_5" localSheetId="16">#REF!</definedName>
    <definedName name="Excel_BuiltIn_Print_Titles_5" localSheetId="0">#REF!</definedName>
    <definedName name="Excel_BuiltIn_Print_Titles_5" localSheetId="2">#REF!</definedName>
    <definedName name="Excel_BuiltIn_Print_Titles_5">#REF!</definedName>
    <definedName name="Excel_BuiltIn_Print_Titles_5_1">"$#REF!.$A$1:$AMJ$6"</definedName>
    <definedName name="Excel_BuiltIn_Print_Titles_50" localSheetId="18">#REF!</definedName>
    <definedName name="Excel_BuiltIn_Print_Titles_50" localSheetId="17">#REF!</definedName>
    <definedName name="Excel_BuiltIn_Print_Titles_50" localSheetId="16">#REF!</definedName>
    <definedName name="Excel_BuiltIn_Print_Titles_50" localSheetId="0">#REF!</definedName>
    <definedName name="Excel_BuiltIn_Print_Titles_50" localSheetId="2">#REF!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18">'BSC AKHIR'!$B$2:$H$65</definedName>
    <definedName name="_xlnm.Print_Area" localSheetId="20">'BSC ENG'!$A$1:$AJ$87</definedName>
    <definedName name="_xlnm.Print_Area" localSheetId="19">'BSC MSD'!$B$2:$V$49</definedName>
    <definedName name="_xlnm.Print_Area" localSheetId="13">'BUDGET ENG 2023'!$A$1:$P$18</definedName>
    <definedName name="_xlnm.Print_Area" localSheetId="17">'ENG FIX'!$A$1:$AJ$87</definedName>
    <definedName name="_xlnm.Print_Area" localSheetId="15">'LAS MANUAL KE ROBOT'!$A$2:$R$199</definedName>
    <definedName name="_xlnm.Print_Area" localSheetId="11">RKB!$A$1:$H$28</definedName>
    <definedName name="_xlnm.Print_Titles" localSheetId="18">'BSC AKHIR'!$2:$5</definedName>
    <definedName name="_xlnm.Print_Titles" localSheetId="15">'LAS MANUAL KE ROBOT'!$4:$7</definedName>
  </definedNames>
  <calcPr calcId="162913"/>
</workbook>
</file>

<file path=xl/calcChain.xml><?xml version="1.0" encoding="utf-8"?>
<calcChain xmlns="http://schemas.openxmlformats.org/spreadsheetml/2006/main">
  <c r="L76" i="53" l="1"/>
  <c r="K76" i="53"/>
  <c r="H76" i="53"/>
  <c r="K54" i="53"/>
  <c r="K78" i="53" s="1"/>
  <c r="H36" i="53"/>
  <c r="H35" i="53"/>
  <c r="H34" i="53"/>
  <c r="H29" i="53"/>
  <c r="H28" i="53"/>
  <c r="H27" i="53"/>
  <c r="H26" i="53"/>
  <c r="H25" i="53"/>
  <c r="H23" i="53"/>
  <c r="H22" i="53"/>
  <c r="H21" i="53"/>
  <c r="H20" i="53"/>
  <c r="H19" i="53"/>
  <c r="H18" i="53"/>
  <c r="H17" i="53"/>
  <c r="K16" i="53"/>
  <c r="H16" i="53"/>
  <c r="H15" i="53"/>
  <c r="H14" i="53"/>
  <c r="H13" i="53"/>
  <c r="H11" i="53"/>
  <c r="H10" i="53"/>
  <c r="N9" i="53"/>
  <c r="H9" i="53"/>
  <c r="H54" i="53" s="1"/>
  <c r="H78" i="53" s="1"/>
  <c r="L78" i="53" l="1"/>
  <c r="L54" i="53"/>
  <c r="M9" i="53"/>
  <c r="AC31" i="28" l="1"/>
  <c r="E24" i="32" l="1"/>
  <c r="E25" i="32"/>
  <c r="E26" i="32"/>
  <c r="E23" i="32"/>
  <c r="J29" i="52"/>
  <c r="K29" i="52" s="1"/>
  <c r="I29" i="52"/>
  <c r="G29" i="52"/>
  <c r="D29" i="52"/>
  <c r="E29" i="52" s="1"/>
  <c r="J28" i="52"/>
  <c r="K28" i="52" s="1"/>
  <c r="I28" i="52"/>
  <c r="G28" i="52"/>
  <c r="D28" i="52"/>
  <c r="E28" i="52" s="1"/>
  <c r="H27" i="52"/>
  <c r="I27" i="52" s="1"/>
  <c r="F27" i="52"/>
  <c r="D27" i="52" s="1"/>
  <c r="E27" i="52" s="1"/>
  <c r="J26" i="52"/>
  <c r="K26" i="52" s="1"/>
  <c r="I26" i="52"/>
  <c r="G26" i="52"/>
  <c r="D26" i="52"/>
  <c r="E26" i="52" s="1"/>
  <c r="Q25" i="52"/>
  <c r="P25" i="52"/>
  <c r="O25" i="52"/>
  <c r="J25" i="52"/>
  <c r="C25" i="52"/>
  <c r="D25" i="52" s="1"/>
  <c r="E25" i="52" s="1"/>
  <c r="H24" i="52"/>
  <c r="I24" i="52" s="1"/>
  <c r="F24" i="52"/>
  <c r="G24" i="52" s="1"/>
  <c r="J23" i="52"/>
  <c r="K23" i="52" s="1"/>
  <c r="G23" i="52"/>
  <c r="D23" i="52"/>
  <c r="E23" i="52" s="1"/>
  <c r="C23" i="52"/>
  <c r="I23" i="52" s="1"/>
  <c r="J22" i="52"/>
  <c r="K22" i="52" s="1"/>
  <c r="C22" i="52"/>
  <c r="G22" i="52" s="1"/>
  <c r="J21" i="52"/>
  <c r="C21" i="52"/>
  <c r="I21" i="52" s="1"/>
  <c r="H20" i="52"/>
  <c r="G20" i="52"/>
  <c r="D20" i="52"/>
  <c r="E20" i="52" s="1"/>
  <c r="F19" i="52"/>
  <c r="C19" i="52"/>
  <c r="I19" i="52" s="1"/>
  <c r="J16" i="52"/>
  <c r="K16" i="52" s="1"/>
  <c r="I16" i="52"/>
  <c r="G16" i="52"/>
  <c r="D16" i="52"/>
  <c r="E16" i="52" s="1"/>
  <c r="H15" i="52"/>
  <c r="H17" i="52" s="1"/>
  <c r="F15" i="52"/>
  <c r="C15" i="52"/>
  <c r="J14" i="52"/>
  <c r="K14" i="52" s="1"/>
  <c r="I14" i="52"/>
  <c r="G14" i="52"/>
  <c r="D14" i="52"/>
  <c r="H12" i="52"/>
  <c r="I12" i="52" s="1"/>
  <c r="F12" i="52"/>
  <c r="G12" i="52" s="1"/>
  <c r="C12" i="52"/>
  <c r="P11" i="52"/>
  <c r="O11" i="52"/>
  <c r="K11" i="52"/>
  <c r="J11" i="52"/>
  <c r="I11" i="52"/>
  <c r="G11" i="52"/>
  <c r="E11" i="52"/>
  <c r="D11" i="52"/>
  <c r="P10" i="52"/>
  <c r="J10" i="52"/>
  <c r="K10" i="52" s="1"/>
  <c r="I10" i="52"/>
  <c r="G10" i="52"/>
  <c r="D10" i="52"/>
  <c r="E10" i="52" s="1"/>
  <c r="J9" i="52"/>
  <c r="K9" i="52" s="1"/>
  <c r="I9" i="52"/>
  <c r="G9" i="52"/>
  <c r="D9" i="52"/>
  <c r="E9" i="52" s="1"/>
  <c r="J8" i="52"/>
  <c r="J12" i="52" s="1"/>
  <c r="K12" i="52" s="1"/>
  <c r="I8" i="52"/>
  <c r="G8" i="52"/>
  <c r="D8" i="52"/>
  <c r="E8" i="52" s="1"/>
  <c r="D21" i="52" l="1"/>
  <c r="E21" i="52" s="1"/>
  <c r="D15" i="52"/>
  <c r="E15" i="52" s="1"/>
  <c r="F30" i="52"/>
  <c r="H30" i="52"/>
  <c r="G21" i="52"/>
  <c r="J15" i="52"/>
  <c r="K15" i="52" s="1"/>
  <c r="F17" i="52"/>
  <c r="J19" i="52"/>
  <c r="I20" i="52"/>
  <c r="K21" i="52"/>
  <c r="D24" i="52"/>
  <c r="E24" i="52" s="1"/>
  <c r="F31" i="52"/>
  <c r="H31" i="52"/>
  <c r="I30" i="52"/>
  <c r="D12" i="52"/>
  <c r="E12" i="52" s="1"/>
  <c r="I15" i="52"/>
  <c r="I22" i="52"/>
  <c r="J24" i="52"/>
  <c r="K24" i="52" s="1"/>
  <c r="K25" i="52"/>
  <c r="J27" i="52"/>
  <c r="K27" i="52" s="1"/>
  <c r="K8" i="52"/>
  <c r="E14" i="52"/>
  <c r="C17" i="52"/>
  <c r="K19" i="52"/>
  <c r="D22" i="52"/>
  <c r="E22" i="52" s="1"/>
  <c r="G25" i="52"/>
  <c r="G27" i="52"/>
  <c r="G15" i="52"/>
  <c r="G19" i="52"/>
  <c r="I25" i="52"/>
  <c r="C30" i="52"/>
  <c r="C31" i="52" s="1"/>
  <c r="D19" i="52"/>
  <c r="J20" i="52"/>
  <c r="K20" i="52" s="1"/>
  <c r="J17" i="52" l="1"/>
  <c r="K17" i="52" s="1"/>
  <c r="D17" i="52"/>
  <c r="E17" i="52" s="1"/>
  <c r="D31" i="52"/>
  <c r="E31" i="52" s="1"/>
  <c r="I31" i="52"/>
  <c r="G30" i="52"/>
  <c r="G31" i="52"/>
  <c r="G17" i="52"/>
  <c r="I17" i="52"/>
  <c r="D30" i="52"/>
  <c r="E30" i="52" s="1"/>
  <c r="E19" i="52"/>
  <c r="J30" i="52"/>
  <c r="J31" i="52" l="1"/>
  <c r="K31" i="52" s="1"/>
  <c r="K30" i="52"/>
  <c r="Y14" i="50"/>
  <c r="Y44" i="50" s="1"/>
  <c r="W5" i="50"/>
  <c r="X53" i="40"/>
  <c r="U53" i="40"/>
  <c r="V53" i="40" s="1"/>
  <c r="T53" i="40"/>
  <c r="R53" i="40"/>
  <c r="P53" i="40"/>
  <c r="W52" i="40"/>
  <c r="X52" i="40" s="1"/>
  <c r="V52" i="40"/>
  <c r="T52" i="40"/>
  <c r="R52" i="40"/>
  <c r="P52" i="40"/>
  <c r="W51" i="40"/>
  <c r="X51" i="40" s="1"/>
  <c r="V51" i="40"/>
  <c r="T51" i="40"/>
  <c r="R51" i="40"/>
  <c r="P51" i="40"/>
  <c r="W50" i="40"/>
  <c r="X50" i="40" s="1"/>
  <c r="V50" i="40"/>
  <c r="T50" i="40"/>
  <c r="R50" i="40"/>
  <c r="P50" i="40"/>
  <c r="X49" i="40"/>
  <c r="U49" i="40"/>
  <c r="V49" i="40" s="1"/>
  <c r="T49" i="40"/>
  <c r="R49" i="40"/>
  <c r="P49" i="40"/>
  <c r="U48" i="40"/>
  <c r="V48" i="40" s="1"/>
  <c r="T48" i="40"/>
  <c r="R48" i="40"/>
  <c r="P48" i="40"/>
  <c r="U47" i="40"/>
  <c r="V47" i="40" s="1"/>
  <c r="T47" i="40"/>
  <c r="R47" i="40"/>
  <c r="P47" i="40"/>
  <c r="W46" i="40"/>
  <c r="X46" i="40" s="1"/>
  <c r="V46" i="40"/>
  <c r="T46" i="40"/>
  <c r="R46" i="40"/>
  <c r="P46" i="40"/>
  <c r="W45" i="40"/>
  <c r="X45" i="40" s="1"/>
  <c r="V45" i="40"/>
  <c r="T45" i="40"/>
  <c r="R45" i="40"/>
  <c r="P45" i="40"/>
  <c r="W44" i="40"/>
  <c r="X44" i="40" s="1"/>
  <c r="V44" i="40"/>
  <c r="T44" i="40"/>
  <c r="R44" i="40"/>
  <c r="P44" i="40"/>
  <c r="W43" i="40"/>
  <c r="X43" i="40" s="1"/>
  <c r="V43" i="40"/>
  <c r="T43" i="40"/>
  <c r="R43" i="40"/>
  <c r="P43" i="40"/>
  <c r="W42" i="40"/>
  <c r="X42" i="40" s="1"/>
  <c r="V42" i="40"/>
  <c r="T42" i="40"/>
  <c r="R42" i="40"/>
  <c r="P42" i="40"/>
  <c r="W41" i="40"/>
  <c r="X41" i="40" s="1"/>
  <c r="V41" i="40"/>
  <c r="T41" i="40"/>
  <c r="R41" i="40"/>
  <c r="P41" i="40"/>
  <c r="U40" i="40"/>
  <c r="W40" i="40" s="1"/>
  <c r="X40" i="40" s="1"/>
  <c r="T40" i="40"/>
  <c r="R40" i="40"/>
  <c r="P40" i="40"/>
  <c r="W39" i="40"/>
  <c r="X39" i="40" s="1"/>
  <c r="V39" i="40"/>
  <c r="T39" i="40"/>
  <c r="R39" i="40"/>
  <c r="P39" i="40"/>
  <c r="W38" i="40"/>
  <c r="X38" i="40" s="1"/>
  <c r="V38" i="40"/>
  <c r="T38" i="40"/>
  <c r="R38" i="40"/>
  <c r="P38" i="40"/>
  <c r="W37" i="40"/>
  <c r="X37" i="40" s="1"/>
  <c r="V37" i="40"/>
  <c r="T37" i="40"/>
  <c r="R37" i="40"/>
  <c r="P37" i="40"/>
  <c r="W36" i="40"/>
  <c r="X36" i="40" s="1"/>
  <c r="U36" i="40"/>
  <c r="V36" i="40" s="1"/>
  <c r="T36" i="40"/>
  <c r="R36" i="40"/>
  <c r="P36" i="40"/>
  <c r="W35" i="40"/>
  <c r="X35" i="40" s="1"/>
  <c r="V35" i="40"/>
  <c r="T35" i="40"/>
  <c r="R35" i="40"/>
  <c r="P35" i="40"/>
  <c r="U34" i="40"/>
  <c r="V34" i="40" s="1"/>
  <c r="T34" i="40"/>
  <c r="R34" i="40"/>
  <c r="P34" i="40"/>
  <c r="W33" i="40"/>
  <c r="X33" i="40" s="1"/>
  <c r="V33" i="40"/>
  <c r="T33" i="40"/>
  <c r="R33" i="40"/>
  <c r="P33" i="40"/>
  <c r="W32" i="40"/>
  <c r="X32" i="40" s="1"/>
  <c r="V32" i="40"/>
  <c r="T32" i="40"/>
  <c r="R32" i="40"/>
  <c r="P32" i="40"/>
  <c r="W31" i="40"/>
  <c r="X31" i="40" s="1"/>
  <c r="V31" i="40"/>
  <c r="T31" i="40"/>
  <c r="R31" i="40"/>
  <c r="P31" i="40"/>
  <c r="W30" i="40"/>
  <c r="X30" i="40" s="1"/>
  <c r="V30" i="40"/>
  <c r="T30" i="40"/>
  <c r="R30" i="40"/>
  <c r="P30" i="40"/>
  <c r="W29" i="40"/>
  <c r="X29" i="40" s="1"/>
  <c r="V29" i="40"/>
  <c r="T29" i="40"/>
  <c r="R29" i="40"/>
  <c r="P29" i="40"/>
  <c r="W28" i="40"/>
  <c r="X28" i="40" s="1"/>
  <c r="V28" i="40"/>
  <c r="T28" i="40"/>
  <c r="R28" i="40"/>
  <c r="P28" i="40"/>
  <c r="W27" i="40"/>
  <c r="X27" i="40" s="1"/>
  <c r="V27" i="40"/>
  <c r="T27" i="40"/>
  <c r="R27" i="40"/>
  <c r="P27" i="40"/>
  <c r="W26" i="40"/>
  <c r="X26" i="40" s="1"/>
  <c r="V26" i="40"/>
  <c r="T26" i="40"/>
  <c r="R26" i="40"/>
  <c r="P26" i="40"/>
  <c r="W25" i="40"/>
  <c r="X25" i="40" s="1"/>
  <c r="V25" i="40"/>
  <c r="T25" i="40"/>
  <c r="R25" i="40"/>
  <c r="P25" i="40"/>
  <c r="W24" i="40"/>
  <c r="X24" i="40" s="1"/>
  <c r="V24" i="40"/>
  <c r="T24" i="40"/>
  <c r="R24" i="40"/>
  <c r="P24" i="40"/>
  <c r="W23" i="40"/>
  <c r="X23" i="40" s="1"/>
  <c r="V23" i="40"/>
  <c r="T23" i="40"/>
  <c r="R23" i="40"/>
  <c r="P23" i="40"/>
  <c r="W22" i="40"/>
  <c r="X22" i="40" s="1"/>
  <c r="V22" i="40"/>
  <c r="T22" i="40"/>
  <c r="R22" i="40"/>
  <c r="P22" i="40"/>
  <c r="W21" i="40"/>
  <c r="X21" i="40" s="1"/>
  <c r="V21" i="40"/>
  <c r="T21" i="40"/>
  <c r="R21" i="40"/>
  <c r="P21" i="40"/>
  <c r="W20" i="40"/>
  <c r="X20" i="40" s="1"/>
  <c r="V20" i="40"/>
  <c r="T20" i="40"/>
  <c r="R20" i="40"/>
  <c r="P20" i="40"/>
  <c r="W19" i="40"/>
  <c r="X19" i="40" s="1"/>
  <c r="V19" i="40"/>
  <c r="T19" i="40"/>
  <c r="R19" i="40"/>
  <c r="P19" i="40"/>
  <c r="W18" i="40"/>
  <c r="X18" i="40" s="1"/>
  <c r="V18" i="40"/>
  <c r="T18" i="40"/>
  <c r="R18" i="40"/>
  <c r="P18" i="40"/>
  <c r="W17" i="40"/>
  <c r="X17" i="40" s="1"/>
  <c r="V17" i="40"/>
  <c r="T17" i="40"/>
  <c r="R17" i="40"/>
  <c r="P17" i="40"/>
  <c r="W16" i="40"/>
  <c r="X16" i="40" s="1"/>
  <c r="V16" i="40"/>
  <c r="T16" i="40"/>
  <c r="R16" i="40"/>
  <c r="P16" i="40"/>
  <c r="W15" i="40"/>
  <c r="X15" i="40" s="1"/>
  <c r="V15" i="40"/>
  <c r="T15" i="40"/>
  <c r="R15" i="40"/>
  <c r="P15" i="40"/>
  <c r="V14" i="40"/>
  <c r="T14" i="40"/>
  <c r="R14" i="40"/>
  <c r="O14" i="40"/>
  <c r="W14" i="40" s="1"/>
  <c r="X14" i="40" s="1"/>
  <c r="W13" i="40"/>
  <c r="X13" i="40" s="1"/>
  <c r="V13" i="40"/>
  <c r="T13" i="40"/>
  <c r="R13" i="40"/>
  <c r="P13" i="40"/>
  <c r="W12" i="40"/>
  <c r="X12" i="40" s="1"/>
  <c r="V12" i="40"/>
  <c r="T12" i="40"/>
  <c r="R12" i="40"/>
  <c r="P12" i="40"/>
  <c r="W11" i="40"/>
  <c r="X11" i="40" s="1"/>
  <c r="V11" i="40"/>
  <c r="T11" i="40"/>
  <c r="R11" i="40"/>
  <c r="P11" i="40"/>
  <c r="H53" i="49"/>
  <c r="H52" i="49"/>
  <c r="I54" i="49" s="1"/>
  <c r="H59" i="49" s="1"/>
  <c r="H50" i="49"/>
  <c r="H49" i="49"/>
  <c r="H48" i="49"/>
  <c r="H47" i="49"/>
  <c r="H46" i="49"/>
  <c r="H45" i="49"/>
  <c r="H44" i="49"/>
  <c r="H43" i="49"/>
  <c r="H41" i="49"/>
  <c r="H40" i="49"/>
  <c r="H39" i="49"/>
  <c r="H38" i="49"/>
  <c r="H37" i="49"/>
  <c r="H36" i="49"/>
  <c r="H35" i="49"/>
  <c r="H34" i="49"/>
  <c r="H33" i="49"/>
  <c r="H32" i="49"/>
  <c r="H31" i="49"/>
  <c r="H30" i="49"/>
  <c r="H29" i="49"/>
  <c r="H28" i="49"/>
  <c r="H27" i="49"/>
  <c r="H26" i="49"/>
  <c r="H25" i="49"/>
  <c r="H24" i="49"/>
  <c r="H23" i="49"/>
  <c r="H22" i="49"/>
  <c r="H21" i="49"/>
  <c r="H20" i="49"/>
  <c r="H19" i="49"/>
  <c r="H18" i="49"/>
  <c r="H17" i="49"/>
  <c r="H16" i="49"/>
  <c r="H15" i="49"/>
  <c r="H14" i="49"/>
  <c r="H13" i="49"/>
  <c r="H12" i="49"/>
  <c r="H11" i="49"/>
  <c r="H10" i="49"/>
  <c r="H9" i="49"/>
  <c r="H8" i="49"/>
  <c r="H7" i="49"/>
  <c r="I59" i="48"/>
  <c r="I58" i="48"/>
  <c r="I57" i="48"/>
  <c r="I56" i="48"/>
  <c r="I55" i="48"/>
  <c r="I54" i="48"/>
  <c r="I53" i="48"/>
  <c r="I52" i="48"/>
  <c r="I51" i="48"/>
  <c r="I50" i="48"/>
  <c r="I49" i="48"/>
  <c r="I48" i="48"/>
  <c r="I47" i="48"/>
  <c r="I45" i="48"/>
  <c r="I44" i="48"/>
  <c r="I43" i="48"/>
  <c r="I42" i="48"/>
  <c r="I41" i="48"/>
  <c r="I40" i="48"/>
  <c r="I39" i="48"/>
  <c r="I38" i="48"/>
  <c r="I37" i="48"/>
  <c r="I36" i="48"/>
  <c r="I35" i="48"/>
  <c r="I34" i="48"/>
  <c r="I33" i="48"/>
  <c r="I32" i="48"/>
  <c r="I31" i="48"/>
  <c r="I30" i="48"/>
  <c r="I28" i="48"/>
  <c r="I27" i="48"/>
  <c r="I26" i="48"/>
  <c r="I25" i="48"/>
  <c r="I24" i="48"/>
  <c r="I23" i="48"/>
  <c r="I22" i="48"/>
  <c r="I21" i="48"/>
  <c r="I20" i="48"/>
  <c r="I19" i="48"/>
  <c r="I18" i="48"/>
  <c r="I17" i="48"/>
  <c r="I16" i="48"/>
  <c r="I15" i="48"/>
  <c r="I14" i="48"/>
  <c r="I13" i="48"/>
  <c r="I12" i="48"/>
  <c r="I11" i="48"/>
  <c r="I10" i="48"/>
  <c r="I9" i="48"/>
  <c r="I8" i="48"/>
  <c r="I7" i="48"/>
  <c r="F9" i="38"/>
  <c r="D16" i="38" s="1"/>
  <c r="F8" i="38"/>
  <c r="D17" i="38" s="1"/>
  <c r="H14" i="47"/>
  <c r="W47" i="40" l="1"/>
  <c r="X47" i="40" s="1"/>
  <c r="J29" i="48"/>
  <c r="I64" i="48" s="1"/>
  <c r="I67" i="48" s="1"/>
  <c r="J46" i="48"/>
  <c r="I65" i="48" s="1"/>
  <c r="J60" i="48"/>
  <c r="I66" i="48" s="1"/>
  <c r="I51" i="49"/>
  <c r="H58" i="49" s="1"/>
  <c r="H60" i="49" s="1"/>
  <c r="I42" i="49"/>
  <c r="H57" i="49" s="1"/>
  <c r="W48" i="40"/>
  <c r="X48" i="40" s="1"/>
  <c r="W34" i="40"/>
  <c r="X34" i="40" s="1"/>
  <c r="X55" i="40" s="1"/>
  <c r="X57" i="40" s="1"/>
  <c r="V40" i="40"/>
  <c r="P14" i="40"/>
  <c r="H37" i="30"/>
  <c r="F40" i="30"/>
  <c r="H7" i="45"/>
  <c r="H6" i="45"/>
  <c r="W56" i="40" l="1"/>
  <c r="X56" i="40"/>
  <c r="W55" i="40"/>
  <c r="E11" i="38"/>
  <c r="E16" i="38" l="1"/>
  <c r="E8" i="38"/>
  <c r="H36" i="30" l="1"/>
  <c r="E17" i="38" l="1"/>
  <c r="O198" i="35" l="1"/>
  <c r="M198" i="35"/>
  <c r="N198" i="35" s="1"/>
  <c r="F198" i="35"/>
  <c r="G198" i="35" s="1"/>
  <c r="D198" i="35"/>
  <c r="P197" i="35"/>
  <c r="N197" i="35"/>
  <c r="G197" i="35"/>
  <c r="E197" i="35"/>
  <c r="P196" i="35"/>
  <c r="N196" i="35"/>
  <c r="G196" i="35"/>
  <c r="E196" i="35"/>
  <c r="P195" i="35"/>
  <c r="N195" i="35"/>
  <c r="G195" i="35"/>
  <c r="E195" i="35"/>
  <c r="P194" i="35"/>
  <c r="N194" i="35"/>
  <c r="G194" i="35"/>
  <c r="E194" i="35"/>
  <c r="P193" i="35"/>
  <c r="N193" i="35"/>
  <c r="G193" i="35"/>
  <c r="E193" i="35"/>
  <c r="P192" i="35"/>
  <c r="N192" i="35"/>
  <c r="G192" i="35"/>
  <c r="E192" i="35"/>
  <c r="P191" i="35"/>
  <c r="N191" i="35"/>
  <c r="G191" i="35"/>
  <c r="E191" i="35"/>
  <c r="P190" i="35"/>
  <c r="N190" i="35"/>
  <c r="G190" i="35"/>
  <c r="E190" i="35"/>
  <c r="P189" i="35"/>
  <c r="N189" i="35"/>
  <c r="G189" i="35"/>
  <c r="E189" i="35"/>
  <c r="P188" i="35"/>
  <c r="N188" i="35"/>
  <c r="G188" i="35"/>
  <c r="E188" i="35"/>
  <c r="P187" i="35"/>
  <c r="N187" i="35"/>
  <c r="G187" i="35"/>
  <c r="E187" i="35"/>
  <c r="P186" i="35"/>
  <c r="N186" i="35"/>
  <c r="G186" i="35"/>
  <c r="E186" i="35"/>
  <c r="P185" i="35"/>
  <c r="N185" i="35"/>
  <c r="G185" i="35"/>
  <c r="E185" i="35"/>
  <c r="P184" i="35"/>
  <c r="N184" i="35"/>
  <c r="G184" i="35"/>
  <c r="E184" i="35"/>
  <c r="P183" i="35"/>
  <c r="N183" i="35"/>
  <c r="G183" i="35"/>
  <c r="E183" i="35"/>
  <c r="P182" i="35"/>
  <c r="N182" i="35"/>
  <c r="G182" i="35"/>
  <c r="E182" i="35"/>
  <c r="P181" i="35"/>
  <c r="N181" i="35"/>
  <c r="G181" i="35"/>
  <c r="E181" i="35"/>
  <c r="P180" i="35"/>
  <c r="N180" i="35"/>
  <c r="G180" i="35"/>
  <c r="E180" i="35"/>
  <c r="P179" i="35"/>
  <c r="N179" i="35"/>
  <c r="G179" i="35"/>
  <c r="E179" i="35"/>
  <c r="P178" i="35"/>
  <c r="N178" i="35"/>
  <c r="G178" i="35"/>
  <c r="E178" i="35"/>
  <c r="P177" i="35"/>
  <c r="N177" i="35"/>
  <c r="G177" i="35"/>
  <c r="E177" i="35"/>
  <c r="P176" i="35"/>
  <c r="N176" i="35"/>
  <c r="G176" i="35"/>
  <c r="E176" i="35"/>
  <c r="P175" i="35"/>
  <c r="N175" i="35"/>
  <c r="G175" i="35"/>
  <c r="E175" i="35"/>
  <c r="P174" i="35"/>
  <c r="N174" i="35"/>
  <c r="G174" i="35"/>
  <c r="E174" i="35"/>
  <c r="P173" i="35"/>
  <c r="N173" i="35"/>
  <c r="G173" i="35"/>
  <c r="E173" i="35"/>
  <c r="P172" i="35"/>
  <c r="N172" i="35"/>
  <c r="G172" i="35"/>
  <c r="E172" i="35"/>
  <c r="P171" i="35"/>
  <c r="N171" i="35"/>
  <c r="G171" i="35"/>
  <c r="E171" i="35"/>
  <c r="P169" i="35"/>
  <c r="N169" i="35"/>
  <c r="G169" i="35"/>
  <c r="E169" i="35"/>
  <c r="P168" i="35"/>
  <c r="N168" i="35"/>
  <c r="G168" i="35"/>
  <c r="E168" i="35"/>
  <c r="P167" i="35"/>
  <c r="N167" i="35"/>
  <c r="G167" i="35"/>
  <c r="E167" i="35"/>
  <c r="P166" i="35"/>
  <c r="N166" i="35"/>
  <c r="G166" i="35"/>
  <c r="E166" i="35"/>
  <c r="P165" i="35"/>
  <c r="N165" i="35"/>
  <c r="G165" i="35"/>
  <c r="E165" i="35"/>
  <c r="P164" i="35"/>
  <c r="N164" i="35"/>
  <c r="G164" i="35"/>
  <c r="E164" i="35"/>
  <c r="P163" i="35"/>
  <c r="N163" i="35"/>
  <c r="G163" i="35"/>
  <c r="E163" i="35"/>
  <c r="P161" i="35"/>
  <c r="N161" i="35"/>
  <c r="G161" i="35"/>
  <c r="E161" i="35"/>
  <c r="P160" i="35"/>
  <c r="N160" i="35"/>
  <c r="G160" i="35"/>
  <c r="E160" i="35"/>
  <c r="P159" i="35"/>
  <c r="N159" i="35"/>
  <c r="G159" i="35"/>
  <c r="E159" i="35"/>
  <c r="P158" i="35"/>
  <c r="N158" i="35"/>
  <c r="G158" i="35"/>
  <c r="E158" i="35"/>
  <c r="P157" i="35"/>
  <c r="N157" i="35"/>
  <c r="G157" i="35"/>
  <c r="E157" i="35"/>
  <c r="P156" i="35"/>
  <c r="N156" i="35"/>
  <c r="G156" i="35"/>
  <c r="E156" i="35"/>
  <c r="P155" i="35"/>
  <c r="N155" i="35"/>
  <c r="G155" i="35"/>
  <c r="E155" i="35"/>
  <c r="P154" i="35"/>
  <c r="N154" i="35"/>
  <c r="G154" i="35"/>
  <c r="E154" i="35"/>
  <c r="P153" i="35"/>
  <c r="N153" i="35"/>
  <c r="G153" i="35"/>
  <c r="E153" i="35"/>
  <c r="P152" i="35"/>
  <c r="N152" i="35"/>
  <c r="G152" i="35"/>
  <c r="E152" i="35"/>
  <c r="P151" i="35"/>
  <c r="N151" i="35"/>
  <c r="G151" i="35"/>
  <c r="E151" i="35"/>
  <c r="P149" i="35"/>
  <c r="N149" i="35"/>
  <c r="G149" i="35"/>
  <c r="E149" i="35"/>
  <c r="P148" i="35"/>
  <c r="N148" i="35"/>
  <c r="G148" i="35"/>
  <c r="E148" i="35"/>
  <c r="P147" i="35"/>
  <c r="N147" i="35"/>
  <c r="G147" i="35"/>
  <c r="E147" i="35"/>
  <c r="P145" i="35"/>
  <c r="N145" i="35"/>
  <c r="G145" i="35"/>
  <c r="E145" i="35"/>
  <c r="P144" i="35"/>
  <c r="N144" i="35"/>
  <c r="G144" i="35"/>
  <c r="E144" i="35"/>
  <c r="P143" i="35"/>
  <c r="N143" i="35"/>
  <c r="G143" i="35"/>
  <c r="E143" i="35"/>
  <c r="P142" i="35"/>
  <c r="N142" i="35"/>
  <c r="G142" i="35"/>
  <c r="E142" i="35"/>
  <c r="P141" i="35"/>
  <c r="N141" i="35"/>
  <c r="G141" i="35"/>
  <c r="E141" i="35"/>
  <c r="P139" i="35"/>
  <c r="N139" i="35"/>
  <c r="G139" i="35"/>
  <c r="E139" i="35"/>
  <c r="P138" i="35"/>
  <c r="N138" i="35"/>
  <c r="G138" i="35"/>
  <c r="E138" i="35"/>
  <c r="P137" i="35"/>
  <c r="N137" i="35"/>
  <c r="G137" i="35"/>
  <c r="E137" i="35"/>
  <c r="P136" i="35"/>
  <c r="N136" i="35"/>
  <c r="G136" i="35"/>
  <c r="E136" i="35"/>
  <c r="P135" i="35"/>
  <c r="N135" i="35"/>
  <c r="G135" i="35"/>
  <c r="E135" i="35"/>
  <c r="P133" i="35"/>
  <c r="N133" i="35"/>
  <c r="G133" i="35"/>
  <c r="E133" i="35"/>
  <c r="P132" i="35"/>
  <c r="N132" i="35"/>
  <c r="G132" i="35"/>
  <c r="E132" i="35"/>
  <c r="P130" i="35"/>
  <c r="N130" i="35"/>
  <c r="G130" i="35"/>
  <c r="E130" i="35"/>
  <c r="P129" i="35"/>
  <c r="N129" i="35"/>
  <c r="G129" i="35"/>
  <c r="E129" i="35"/>
  <c r="P128" i="35"/>
  <c r="N128" i="35"/>
  <c r="G128" i="35"/>
  <c r="E128" i="35"/>
  <c r="P126" i="35"/>
  <c r="N126" i="35"/>
  <c r="G126" i="35"/>
  <c r="E126" i="35"/>
  <c r="P125" i="35"/>
  <c r="N125" i="35"/>
  <c r="G125" i="35"/>
  <c r="E125" i="35"/>
  <c r="P124" i="35"/>
  <c r="N124" i="35"/>
  <c r="G124" i="35"/>
  <c r="E124" i="35"/>
  <c r="P122" i="35"/>
  <c r="N122" i="35"/>
  <c r="G122" i="35"/>
  <c r="E122" i="35"/>
  <c r="P121" i="35"/>
  <c r="N121" i="35"/>
  <c r="G121" i="35"/>
  <c r="E121" i="35"/>
  <c r="P120" i="35"/>
  <c r="N120" i="35"/>
  <c r="G120" i="35"/>
  <c r="E120" i="35"/>
  <c r="P119" i="35"/>
  <c r="N119" i="35"/>
  <c r="G119" i="35"/>
  <c r="E119" i="35"/>
  <c r="P117" i="35"/>
  <c r="N117" i="35"/>
  <c r="G117" i="35"/>
  <c r="E117" i="35"/>
  <c r="P116" i="35"/>
  <c r="N116" i="35"/>
  <c r="G116" i="35"/>
  <c r="E116" i="35"/>
  <c r="P114" i="35"/>
  <c r="N114" i="35"/>
  <c r="G114" i="35"/>
  <c r="E114" i="35"/>
  <c r="P113" i="35"/>
  <c r="N113" i="35"/>
  <c r="G113" i="35"/>
  <c r="E113" i="35"/>
  <c r="P112" i="35"/>
  <c r="N112" i="35"/>
  <c r="G112" i="35"/>
  <c r="E112" i="35"/>
  <c r="P111" i="35"/>
  <c r="N111" i="35"/>
  <c r="G111" i="35"/>
  <c r="E111" i="35"/>
  <c r="P110" i="35"/>
  <c r="N110" i="35"/>
  <c r="G110" i="35"/>
  <c r="E110" i="35"/>
  <c r="P109" i="35"/>
  <c r="N109" i="35"/>
  <c r="G109" i="35"/>
  <c r="E109" i="35"/>
  <c r="P108" i="35"/>
  <c r="N108" i="35"/>
  <c r="G108" i="35"/>
  <c r="E108" i="35"/>
  <c r="P107" i="35"/>
  <c r="N107" i="35"/>
  <c r="G107" i="35"/>
  <c r="E107" i="35"/>
  <c r="P106" i="35"/>
  <c r="N106" i="35"/>
  <c r="G106" i="35"/>
  <c r="E106" i="35"/>
  <c r="P105" i="35"/>
  <c r="N105" i="35"/>
  <c r="G105" i="35"/>
  <c r="E105" i="35"/>
  <c r="P104" i="35"/>
  <c r="N104" i="35"/>
  <c r="G104" i="35"/>
  <c r="E104" i="35"/>
  <c r="P103" i="35"/>
  <c r="N103" i="35"/>
  <c r="G103" i="35"/>
  <c r="E103" i="35"/>
  <c r="P102" i="35"/>
  <c r="N102" i="35"/>
  <c r="G102" i="35"/>
  <c r="E102" i="35"/>
  <c r="P101" i="35"/>
  <c r="N101" i="35"/>
  <c r="G101" i="35"/>
  <c r="E101" i="35"/>
  <c r="P100" i="35"/>
  <c r="N100" i="35"/>
  <c r="G100" i="35"/>
  <c r="E100" i="35"/>
  <c r="P99" i="35"/>
  <c r="N99" i="35"/>
  <c r="G99" i="35"/>
  <c r="E99" i="35"/>
  <c r="P98" i="35"/>
  <c r="N98" i="35"/>
  <c r="G98" i="35"/>
  <c r="E98" i="35"/>
  <c r="P97" i="35"/>
  <c r="N97" i="35"/>
  <c r="G97" i="35"/>
  <c r="E97" i="35"/>
  <c r="P96" i="35"/>
  <c r="N96" i="35"/>
  <c r="G96" i="35"/>
  <c r="E96" i="35"/>
  <c r="P95" i="35"/>
  <c r="N95" i="35"/>
  <c r="G95" i="35"/>
  <c r="E95" i="35"/>
  <c r="P94" i="35"/>
  <c r="N94" i="35"/>
  <c r="G94" i="35"/>
  <c r="E94" i="35"/>
  <c r="P93" i="35"/>
  <c r="N93" i="35"/>
  <c r="G93" i="35"/>
  <c r="E93" i="35"/>
  <c r="P92" i="35"/>
  <c r="N92" i="35"/>
  <c r="G92" i="35"/>
  <c r="E92" i="35"/>
  <c r="P91" i="35"/>
  <c r="N91" i="35"/>
  <c r="G91" i="35"/>
  <c r="E91" i="35"/>
  <c r="P90" i="35"/>
  <c r="N90" i="35"/>
  <c r="G90" i="35"/>
  <c r="E90" i="35"/>
  <c r="P89" i="35"/>
  <c r="N89" i="35"/>
  <c r="G89" i="35"/>
  <c r="E89" i="35"/>
  <c r="P88" i="35"/>
  <c r="N88" i="35"/>
  <c r="G88" i="35"/>
  <c r="E88" i="35"/>
  <c r="P87" i="35"/>
  <c r="N87" i="35"/>
  <c r="G87" i="35"/>
  <c r="E87" i="35"/>
  <c r="P86" i="35"/>
  <c r="N86" i="35"/>
  <c r="G86" i="35"/>
  <c r="E86" i="35"/>
  <c r="P85" i="35"/>
  <c r="N85" i="35"/>
  <c r="G85" i="35"/>
  <c r="E85" i="35"/>
  <c r="P84" i="35"/>
  <c r="N84" i="35"/>
  <c r="G84" i="35"/>
  <c r="E84" i="35"/>
  <c r="P83" i="35"/>
  <c r="N83" i="35"/>
  <c r="G83" i="35"/>
  <c r="E83" i="35"/>
  <c r="P82" i="35"/>
  <c r="N82" i="35"/>
  <c r="G82" i="35"/>
  <c r="E82" i="35"/>
  <c r="P81" i="35"/>
  <c r="N81" i="35"/>
  <c r="G81" i="35"/>
  <c r="E81" i="35"/>
  <c r="P80" i="35"/>
  <c r="N80" i="35"/>
  <c r="G80" i="35"/>
  <c r="E80" i="35"/>
  <c r="P78" i="35"/>
  <c r="N78" i="35"/>
  <c r="G78" i="35"/>
  <c r="E78" i="35"/>
  <c r="P77" i="35"/>
  <c r="N77" i="35"/>
  <c r="G77" i="35"/>
  <c r="E77" i="35"/>
  <c r="P76" i="35"/>
  <c r="N76" i="35"/>
  <c r="G76" i="35"/>
  <c r="E76" i="35"/>
  <c r="P74" i="35"/>
  <c r="N74" i="35"/>
  <c r="G74" i="35"/>
  <c r="E74" i="35"/>
  <c r="P73" i="35"/>
  <c r="N73" i="35"/>
  <c r="G73" i="35"/>
  <c r="E73" i="35"/>
  <c r="P72" i="35"/>
  <c r="N72" i="35"/>
  <c r="G72" i="35"/>
  <c r="E72" i="35"/>
  <c r="P70" i="35"/>
  <c r="N70" i="35"/>
  <c r="G70" i="35"/>
  <c r="E70" i="35"/>
  <c r="P69" i="35"/>
  <c r="N69" i="35"/>
  <c r="G69" i="35"/>
  <c r="E69" i="35"/>
  <c r="P67" i="35"/>
  <c r="N67" i="35"/>
  <c r="G67" i="35"/>
  <c r="E67" i="35"/>
  <c r="P66" i="35"/>
  <c r="N66" i="35"/>
  <c r="G66" i="35"/>
  <c r="E66" i="35"/>
  <c r="P65" i="35"/>
  <c r="N65" i="35"/>
  <c r="G65" i="35"/>
  <c r="E65" i="35"/>
  <c r="P64" i="35"/>
  <c r="N64" i="35"/>
  <c r="G64" i="35"/>
  <c r="E64" i="35"/>
  <c r="P62" i="35"/>
  <c r="N62" i="35"/>
  <c r="G62" i="35"/>
  <c r="E62" i="35"/>
  <c r="P61" i="35"/>
  <c r="N61" i="35"/>
  <c r="G61" i="35"/>
  <c r="E61" i="35"/>
  <c r="P60" i="35"/>
  <c r="N60" i="35"/>
  <c r="G60" i="35"/>
  <c r="E60" i="35"/>
  <c r="P58" i="35"/>
  <c r="N58" i="35"/>
  <c r="G58" i="35"/>
  <c r="E58" i="35"/>
  <c r="P57" i="35"/>
  <c r="N57" i="35"/>
  <c r="G57" i="35"/>
  <c r="E57" i="35"/>
  <c r="P56" i="35"/>
  <c r="N56" i="35"/>
  <c r="G56" i="35"/>
  <c r="E56" i="35"/>
  <c r="P55" i="35"/>
  <c r="N55" i="35"/>
  <c r="G55" i="35"/>
  <c r="E55" i="35"/>
  <c r="P53" i="35"/>
  <c r="N53" i="35"/>
  <c r="G53" i="35"/>
  <c r="E53" i="35"/>
  <c r="P52" i="35"/>
  <c r="N52" i="35"/>
  <c r="G52" i="35"/>
  <c r="E52" i="35"/>
  <c r="P51" i="35"/>
  <c r="N51" i="35"/>
  <c r="G51" i="35"/>
  <c r="E51" i="35"/>
  <c r="P49" i="35"/>
  <c r="N49" i="35"/>
  <c r="G49" i="35"/>
  <c r="E49" i="35"/>
  <c r="P48" i="35"/>
  <c r="N48" i="35"/>
  <c r="G48" i="35"/>
  <c r="E48" i="35"/>
  <c r="P47" i="35"/>
  <c r="N47" i="35"/>
  <c r="G47" i="35"/>
  <c r="E47" i="35"/>
  <c r="P45" i="35"/>
  <c r="N45" i="35"/>
  <c r="G45" i="35"/>
  <c r="E45" i="35"/>
  <c r="P44" i="35"/>
  <c r="N44" i="35"/>
  <c r="G44" i="35"/>
  <c r="E44" i="35"/>
  <c r="P43" i="35"/>
  <c r="N43" i="35"/>
  <c r="G43" i="35"/>
  <c r="E43" i="35"/>
  <c r="P41" i="35"/>
  <c r="N41" i="35"/>
  <c r="G41" i="35"/>
  <c r="E41" i="35"/>
  <c r="P40" i="35"/>
  <c r="N40" i="35"/>
  <c r="G40" i="35"/>
  <c r="E40" i="35"/>
  <c r="P38" i="35"/>
  <c r="N38" i="35"/>
  <c r="G38" i="35"/>
  <c r="E38" i="35"/>
  <c r="P37" i="35"/>
  <c r="N37" i="35"/>
  <c r="G37" i="35"/>
  <c r="E37" i="35"/>
  <c r="P36" i="35"/>
  <c r="N36" i="35"/>
  <c r="G36" i="35"/>
  <c r="E36" i="35"/>
  <c r="P35" i="35"/>
  <c r="N35" i="35"/>
  <c r="G35" i="35"/>
  <c r="E35" i="35"/>
  <c r="P34" i="35"/>
  <c r="N34" i="35"/>
  <c r="G34" i="35"/>
  <c r="E34" i="35"/>
  <c r="P33" i="35"/>
  <c r="N33" i="35"/>
  <c r="G33" i="35"/>
  <c r="E33" i="35"/>
  <c r="P32" i="35"/>
  <c r="N32" i="35"/>
  <c r="G32" i="35"/>
  <c r="E32" i="35"/>
  <c r="P30" i="35"/>
  <c r="N30" i="35"/>
  <c r="G30" i="35"/>
  <c r="E30" i="35"/>
  <c r="P29" i="35"/>
  <c r="N29" i="35"/>
  <c r="G29" i="35"/>
  <c r="E29" i="35"/>
  <c r="P27" i="35"/>
  <c r="N27" i="35"/>
  <c r="G27" i="35"/>
  <c r="E27" i="35"/>
  <c r="P26" i="35"/>
  <c r="N26" i="35"/>
  <c r="G26" i="35"/>
  <c r="E26" i="35"/>
  <c r="P24" i="35"/>
  <c r="N24" i="35"/>
  <c r="G24" i="35"/>
  <c r="E24" i="35"/>
  <c r="P23" i="35"/>
  <c r="N23" i="35"/>
  <c r="G23" i="35"/>
  <c r="E23" i="35"/>
  <c r="P21" i="35"/>
  <c r="N21" i="35"/>
  <c r="G21" i="35"/>
  <c r="E21" i="35"/>
  <c r="P20" i="35"/>
  <c r="N20" i="35"/>
  <c r="G20" i="35"/>
  <c r="E20" i="35"/>
  <c r="P18" i="35"/>
  <c r="N18" i="35"/>
  <c r="G18" i="35"/>
  <c r="E18" i="35"/>
  <c r="P17" i="35"/>
  <c r="N17" i="35"/>
  <c r="G17" i="35"/>
  <c r="E17" i="35"/>
  <c r="P16" i="35"/>
  <c r="N16" i="35"/>
  <c r="G16" i="35"/>
  <c r="E16" i="35"/>
  <c r="P14" i="35"/>
  <c r="N14" i="35"/>
  <c r="G14" i="35"/>
  <c r="E14" i="35"/>
  <c r="P13" i="35"/>
  <c r="N13" i="35"/>
  <c r="G13" i="35"/>
  <c r="E13" i="35"/>
  <c r="P12" i="35"/>
  <c r="N12" i="35"/>
  <c r="G12" i="35"/>
  <c r="E12" i="35"/>
  <c r="P10" i="35"/>
  <c r="N10" i="35"/>
  <c r="G10" i="35"/>
  <c r="E10" i="35"/>
  <c r="P9" i="35"/>
  <c r="N9" i="35"/>
  <c r="G9" i="35"/>
  <c r="E9" i="35"/>
  <c r="P8" i="35"/>
  <c r="N8" i="35"/>
  <c r="G8" i="35"/>
  <c r="E8" i="35"/>
  <c r="E198" i="35" l="1"/>
  <c r="P198" i="35"/>
  <c r="G26" i="32"/>
  <c r="D26" i="32"/>
  <c r="H26" i="32" s="1"/>
  <c r="F26" i="32" s="1"/>
  <c r="G25" i="32"/>
  <c r="D25" i="32"/>
  <c r="H25" i="32" s="1"/>
  <c r="F25" i="32" s="1"/>
  <c r="G24" i="32"/>
  <c r="D24" i="32"/>
  <c r="H24" i="32" s="1"/>
  <c r="F24" i="32" s="1"/>
  <c r="G23" i="32"/>
  <c r="D23" i="32"/>
  <c r="H23" i="32" s="1"/>
  <c r="F23" i="32" s="1"/>
  <c r="I19" i="32"/>
  <c r="H19" i="32"/>
  <c r="G19" i="32"/>
  <c r="F19" i="32"/>
  <c r="E19" i="32"/>
  <c r="D19" i="32"/>
  <c r="I18" i="32"/>
  <c r="H18" i="32"/>
  <c r="G18" i="32"/>
  <c r="F18" i="32"/>
  <c r="E18" i="32"/>
  <c r="D18" i="32"/>
  <c r="C18" i="32"/>
  <c r="I17" i="32"/>
  <c r="H17" i="32"/>
  <c r="G17" i="32"/>
  <c r="F17" i="32"/>
  <c r="E17" i="32"/>
  <c r="D17" i="32"/>
  <c r="C17" i="32"/>
  <c r="I16" i="32"/>
  <c r="H16" i="32"/>
  <c r="G16" i="32"/>
  <c r="F16" i="32"/>
  <c r="E16" i="32"/>
  <c r="D16" i="32"/>
  <c r="C16" i="32"/>
  <c r="D10" i="32"/>
  <c r="C10" i="32"/>
  <c r="C19" i="32" s="1"/>
  <c r="G40" i="30" l="1"/>
  <c r="H35" i="30"/>
  <c r="H34" i="30"/>
  <c r="H33" i="30"/>
  <c r="H32" i="30"/>
  <c r="H31" i="30"/>
  <c r="H30" i="30"/>
  <c r="H29" i="30"/>
  <c r="H28" i="30"/>
  <c r="H27" i="30"/>
  <c r="H26" i="30"/>
  <c r="H25" i="30"/>
  <c r="H24" i="30"/>
  <c r="H23" i="30"/>
  <c r="H22" i="30"/>
  <c r="H21" i="30"/>
  <c r="H20" i="30"/>
  <c r="H19" i="30"/>
  <c r="H18" i="30"/>
  <c r="H17" i="30"/>
  <c r="H16" i="30"/>
  <c r="H15" i="30"/>
  <c r="H14" i="30"/>
  <c r="H13" i="30"/>
  <c r="H12" i="30"/>
  <c r="H11" i="30"/>
  <c r="H10" i="30"/>
  <c r="H9" i="30"/>
  <c r="H40" i="30" l="1"/>
  <c r="AN31" i="27" l="1"/>
  <c r="AZ75" i="27"/>
  <c r="AN75" i="27"/>
  <c r="AZ70" i="27"/>
  <c r="AZ69" i="27"/>
  <c r="AZ31" i="27"/>
  <c r="AH31" i="27"/>
  <c r="R31" i="27"/>
  <c r="AZ26" i="27"/>
  <c r="AZ20" i="27"/>
  <c r="AZ16" i="27"/>
  <c r="AZ12" i="27"/>
  <c r="AO12" i="27"/>
  <c r="AI12" i="27"/>
  <c r="AC12" i="27"/>
  <c r="W12" i="27"/>
  <c r="S12" i="27"/>
  <c r="O12" i="27"/>
  <c r="K12" i="27"/>
  <c r="AZ8" i="27"/>
  <c r="AO8" i="27"/>
  <c r="AI8" i="27"/>
  <c r="AC8" i="27"/>
  <c r="W8" i="27"/>
  <c r="S8" i="27"/>
  <c r="O8" i="27"/>
  <c r="I8" i="27"/>
  <c r="K8" i="27" s="1"/>
  <c r="T34" i="26"/>
  <c r="T31" i="26"/>
  <c r="T28" i="26"/>
  <c r="T22" i="26"/>
  <c r="AC8" i="23" l="1"/>
  <c r="AI12" i="23"/>
  <c r="AI8" i="23"/>
  <c r="AH31" i="23"/>
  <c r="AC53" i="23" l="1"/>
  <c r="AC48" i="23"/>
  <c r="AC43" i="23"/>
  <c r="AC35" i="23"/>
  <c r="AC12" i="23"/>
  <c r="W53" i="23" l="1"/>
  <c r="S53" i="23"/>
  <c r="O53" i="23"/>
  <c r="K53" i="23"/>
  <c r="W48" i="23"/>
  <c r="S48" i="23"/>
  <c r="O48" i="23"/>
  <c r="K48" i="23"/>
  <c r="W43" i="23"/>
  <c r="S43" i="23"/>
  <c r="O43" i="23"/>
  <c r="K43" i="23"/>
  <c r="W35" i="23"/>
  <c r="S35" i="23"/>
  <c r="O35" i="23"/>
  <c r="K35" i="23"/>
  <c r="R31" i="23"/>
  <c r="W12" i="23"/>
  <c r="S12" i="23"/>
  <c r="O12" i="23"/>
  <c r="K12" i="23"/>
  <c r="W8" i="23"/>
  <c r="S8" i="23"/>
  <c r="O8" i="23"/>
  <c r="I8" i="23"/>
  <c r="K8" i="23" s="1"/>
  <c r="T29" i="22" l="1"/>
  <c r="T26" i="22"/>
  <c r="T23" i="22"/>
  <c r="T17" i="22"/>
</calcChain>
</file>

<file path=xl/comments1.xml><?xml version="1.0" encoding="utf-8"?>
<comments xmlns="http://schemas.openxmlformats.org/spreadsheetml/2006/main">
  <authors>
    <author>Author</author>
  </authors>
  <commentList>
    <comment ref="Z11" authorId="0" shapeId="0">
      <text>
        <r>
          <rPr>
            <b/>
            <sz val="9"/>
            <color indexed="81"/>
            <rFont val="Tahoma"/>
            <family val="2"/>
          </rPr>
          <t>Author:</t>
        </r>
        <r>
          <rPr>
            <sz val="9"/>
            <color indexed="81"/>
            <rFont val="Tahoma"/>
            <family val="2"/>
          </rPr>
          <t xml:space="preserve">
Biaya perawatan Mesin</t>
        </r>
      </text>
    </comment>
    <comment ref="Z25" authorId="0" shapeId="0">
      <text>
        <r>
          <rPr>
            <b/>
            <sz val="9"/>
            <color indexed="81"/>
            <rFont val="Tahoma"/>
            <family val="2"/>
          </rPr>
          <t>Author:</t>
        </r>
        <r>
          <rPr>
            <sz val="9"/>
            <color indexed="81"/>
            <rFont val="Tahoma"/>
            <family val="2"/>
          </rPr>
          <t xml:space="preserve">
DT : Down Time</t>
        </r>
      </text>
    </comment>
    <comment ref="AD30" authorId="0" shapeId="0">
      <text>
        <r>
          <rPr>
            <b/>
            <sz val="9"/>
            <color indexed="81"/>
            <rFont val="Tahoma"/>
            <family val="2"/>
          </rPr>
          <t xml:space="preserve">Author:
</t>
        </r>
      </text>
    </comment>
    <comment ref="AC35" authorId="0" shapeId="0">
      <text>
        <r>
          <rPr>
            <b/>
            <sz val="9"/>
            <color indexed="81"/>
            <rFont val="Tahoma"/>
            <family val="2"/>
          </rPr>
          <t>Author:</t>
        </r>
        <r>
          <rPr>
            <sz val="9"/>
            <color indexed="81"/>
            <rFont val="Tahoma"/>
            <family val="2"/>
          </rPr>
          <t xml:space="preserve">
intensitas meningkat dikrenakan finishing cat jalan 2 shift</t>
        </r>
      </text>
    </comment>
    <comment ref="AI35" authorId="0" shapeId="0">
      <text>
        <r>
          <rPr>
            <b/>
            <sz val="9"/>
            <color indexed="81"/>
            <rFont val="Tahoma"/>
            <family val="2"/>
          </rPr>
          <t>Author:</t>
        </r>
        <r>
          <rPr>
            <sz val="9"/>
            <color indexed="81"/>
            <rFont val="Tahoma"/>
            <family val="2"/>
          </rPr>
          <t xml:space="preserve">
intensitas meningkat dikrenakan finishing cat jalan 2 shift</t>
        </r>
      </text>
    </comment>
    <comment ref="Z60" authorId="0" shapeId="0">
      <text>
        <r>
          <rPr>
            <b/>
            <sz val="9"/>
            <color indexed="81"/>
            <rFont val="Tahoma"/>
            <family val="2"/>
          </rPr>
          <t>Author:</t>
        </r>
        <r>
          <rPr>
            <sz val="9"/>
            <color indexed="81"/>
            <rFont val="Tahoma"/>
            <family val="2"/>
          </rPr>
          <t xml:space="preserve">
Pengembangan sistem monitoring mesin</t>
        </r>
      </text>
    </comment>
    <comment ref="Z66" authorId="0" shapeId="0">
      <text>
        <r>
          <rPr>
            <b/>
            <sz val="9"/>
            <color indexed="81"/>
            <rFont val="Tahoma"/>
            <family val="2"/>
          </rPr>
          <t>Author:</t>
        </r>
        <r>
          <rPr>
            <sz val="9"/>
            <color indexed="81"/>
            <rFont val="Tahoma"/>
            <family val="2"/>
          </rPr>
          <t xml:space="preserve">
pemantauan kompressor jarak jauh</t>
        </r>
      </text>
    </comment>
    <comment ref="Z68" authorId="0" shapeId="0">
      <text>
        <r>
          <rPr>
            <b/>
            <sz val="9"/>
            <color indexed="81"/>
            <rFont val="Tahoma"/>
            <family val="2"/>
          </rPr>
          <t>Author:</t>
        </r>
        <r>
          <rPr>
            <sz val="9"/>
            <color indexed="81"/>
            <rFont val="Tahoma"/>
            <family val="2"/>
          </rPr>
          <t xml:space="preserve">
Kaizen Strategis/ Keterlibatan kaizen</t>
        </r>
      </text>
    </comment>
  </commentList>
</comments>
</file>

<file path=xl/comments2.xml><?xml version="1.0" encoding="utf-8"?>
<comments xmlns="http://schemas.openxmlformats.org/spreadsheetml/2006/main">
  <authors>
    <author>Ivo</author>
  </authors>
  <commentList>
    <comment ref="Z11" authorId="0" shapeId="0">
      <text>
        <r>
          <rPr>
            <b/>
            <sz val="9"/>
            <color indexed="81"/>
            <rFont val="Tahoma"/>
            <family val="2"/>
          </rPr>
          <t>Ivo:</t>
        </r>
        <r>
          <rPr>
            <sz val="9"/>
            <color indexed="81"/>
            <rFont val="Tahoma"/>
            <family val="2"/>
          </rPr>
          <t xml:space="preserve">
Biaya perawatan Mesin</t>
        </r>
      </text>
    </comment>
    <comment ref="Z25" authorId="0" shapeId="0">
      <text>
        <r>
          <rPr>
            <b/>
            <sz val="9"/>
            <color indexed="81"/>
            <rFont val="Tahoma"/>
            <family val="2"/>
          </rPr>
          <t>Ivo:</t>
        </r>
        <r>
          <rPr>
            <sz val="9"/>
            <color indexed="81"/>
            <rFont val="Tahoma"/>
            <family val="2"/>
          </rPr>
          <t xml:space="preserve">
DT : Down Time</t>
        </r>
      </text>
    </comment>
    <comment ref="AD30" authorId="0" shapeId="0">
      <text>
        <r>
          <rPr>
            <b/>
            <sz val="9"/>
            <color indexed="81"/>
            <rFont val="Tahoma"/>
            <family val="2"/>
          </rPr>
          <t>Ivo:</t>
        </r>
        <r>
          <rPr>
            <sz val="9"/>
            <color indexed="81"/>
            <rFont val="Tahoma"/>
            <family val="2"/>
          </rPr>
          <t xml:space="preserve">
</t>
        </r>
      </text>
    </comment>
    <comment ref="AC35" authorId="0" shapeId="0">
      <text>
        <r>
          <rPr>
            <b/>
            <sz val="9"/>
            <color indexed="81"/>
            <rFont val="Tahoma"/>
            <family val="2"/>
          </rPr>
          <t>Ivo:</t>
        </r>
        <r>
          <rPr>
            <sz val="9"/>
            <color indexed="81"/>
            <rFont val="Tahoma"/>
            <family val="2"/>
          </rPr>
          <t xml:space="preserve">
intensitas meningkat dikrenakan finishing cat jalan 2 shift</t>
        </r>
      </text>
    </comment>
    <comment ref="Z60" authorId="0" shapeId="0">
      <text>
        <r>
          <rPr>
            <b/>
            <sz val="9"/>
            <color indexed="81"/>
            <rFont val="Tahoma"/>
            <family val="2"/>
          </rPr>
          <t>Ivo:</t>
        </r>
        <r>
          <rPr>
            <sz val="9"/>
            <color indexed="81"/>
            <rFont val="Tahoma"/>
            <family val="2"/>
          </rPr>
          <t xml:space="preserve">
Pengembangan sistem monitoring mesin</t>
        </r>
      </text>
    </comment>
    <comment ref="Z66" authorId="0" shapeId="0">
      <text>
        <r>
          <rPr>
            <b/>
            <sz val="9"/>
            <color indexed="81"/>
            <rFont val="Tahoma"/>
            <family val="2"/>
          </rPr>
          <t>Ivo:</t>
        </r>
        <r>
          <rPr>
            <sz val="9"/>
            <color indexed="81"/>
            <rFont val="Tahoma"/>
            <family val="2"/>
          </rPr>
          <t xml:space="preserve">
pemantauan kompressor jarak jauh</t>
        </r>
      </text>
    </comment>
    <comment ref="Z68" authorId="0" shapeId="0">
      <text>
        <r>
          <rPr>
            <b/>
            <sz val="9"/>
            <color indexed="81"/>
            <rFont val="Tahoma"/>
            <family val="2"/>
          </rPr>
          <t>Ivo:</t>
        </r>
        <r>
          <rPr>
            <sz val="9"/>
            <color indexed="81"/>
            <rFont val="Tahoma"/>
            <family val="2"/>
          </rPr>
          <t xml:space="preserve">
Kaizen Strategis/ Keterlibatan kaizen</t>
        </r>
      </text>
    </comment>
  </commentList>
</comments>
</file>

<file path=xl/sharedStrings.xml><?xml version="1.0" encoding="utf-8"?>
<sst xmlns="http://schemas.openxmlformats.org/spreadsheetml/2006/main" count="6131" uniqueCount="1906">
  <si>
    <t>DEPARTMENT BALANCE SCORE CARD 2023</t>
  </si>
  <si>
    <t>MANUFACTURING SISTEM DEVELOPMENT</t>
  </si>
  <si>
    <t>PERSPECTIVES</t>
  </si>
  <si>
    <t>OBJECTIVE</t>
  </si>
  <si>
    <t>MEASUREMENT (KPI)</t>
  </si>
  <si>
    <t>TARGET</t>
  </si>
  <si>
    <t>STRATEGIC INITIATIVE</t>
  </si>
  <si>
    <t>Internal Complain per departemen/bulan</t>
  </si>
  <si>
    <t xml:space="preserve">Pencapaian Target Intensitas Energi </t>
  </si>
  <si>
    <t xml:space="preserve">Pencapaian Target Intensitas Emisi CO2 </t>
  </si>
  <si>
    <t xml:space="preserve">Pencapaian Target Intensitas Waste Water </t>
  </si>
  <si>
    <t xml:space="preserve">Pencapaian Target Intensitas Solid Waste </t>
  </si>
  <si>
    <t>Kecelakaan Kerja</t>
  </si>
  <si>
    <t>Kaizen Strategis</t>
  </si>
  <si>
    <t>1/Dept/Tahun</t>
  </si>
  <si>
    <t>Keterlibatan Kaizen / Bulan</t>
  </si>
  <si>
    <t>Implementasi 5S</t>
  </si>
  <si>
    <t>0 temuan 
Patroli 5S</t>
  </si>
  <si>
    <t>Pemenuhan GCG,Kode etik, Peraturan &amp; Perundangan</t>
  </si>
  <si>
    <t>Realisasi Program Pengembangan System Management QHSE</t>
  </si>
  <si>
    <t>Mei 2023</t>
  </si>
  <si>
    <t>Des 2023</t>
  </si>
  <si>
    <t>DEPT CONTRIBUTION</t>
  </si>
  <si>
    <t>Profitable Growth</t>
  </si>
  <si>
    <t>Cost Effectiveness</t>
  </si>
  <si>
    <t>Customer Satisfaction</t>
  </si>
  <si>
    <t>Production Quality</t>
  </si>
  <si>
    <t>Productivity</t>
  </si>
  <si>
    <t>Responsible Production Process</t>
  </si>
  <si>
    <t>Organization Capital</t>
  </si>
  <si>
    <t>System Capital</t>
  </si>
  <si>
    <t>Biaya Investasi/Capex sesuai budget</t>
  </si>
  <si>
    <t>Peb 2023</t>
  </si>
  <si>
    <t>BOBOT</t>
  </si>
  <si>
    <t>FINANCIAL               20%</t>
  </si>
  <si>
    <t>Pengembangan Sistem Monitoring Mesin</t>
  </si>
  <si>
    <t>Percepatan proses transfer barang jadi ke langsir</t>
  </si>
  <si>
    <t>10 menit</t>
  </si>
  <si>
    <t>Efektifitas realisasi capex</t>
  </si>
  <si>
    <t>Juli 2023</t>
  </si>
  <si>
    <t>Tersedianya sistem perhitungan kapasitas terpasang</t>
  </si>
  <si>
    <t>PPIC, ENG, QC, MSD, PRD &amp; GA</t>
  </si>
  <si>
    <t>PPIC, ENG, QC, MSD,  &amp; PRD</t>
  </si>
  <si>
    <t>RND, PRD, MSD &amp; ENG</t>
  </si>
  <si>
    <t>Digitalisasi System</t>
  </si>
  <si>
    <t>Digitalisasi SOP Assembling</t>
  </si>
  <si>
    <t>Menggerakkan program Kaizen/Inovasi</t>
  </si>
  <si>
    <t>All</t>
  </si>
  <si>
    <t>Meningkatkan kepedulian karyawan terhadap 5S</t>
  </si>
  <si>
    <t>Implementasi program pengembangan kompetensi</t>
  </si>
  <si>
    <t>Kompetensi karyawan Staf dan Non-Staf</t>
  </si>
  <si>
    <t>Pelaksanaan Coaching</t>
  </si>
  <si>
    <t>Januari - Juni</t>
  </si>
  <si>
    <t>Juli - Desember</t>
  </si>
  <si>
    <t>Meningkatkan efektivitas pemenuhan terhadap GCG, Kode etik, Peraturan &amp; perundangan</t>
  </si>
  <si>
    <t>Optimalisasi penerapan sistem management ISO 9001</t>
  </si>
  <si>
    <t>Temuan Internal Audit/ Survaliance</t>
  </si>
  <si>
    <t>0</t>
  </si>
  <si>
    <t>Waktu penyelesaian temuan audit</t>
  </si>
  <si>
    <t>2 minggu</t>
  </si>
  <si>
    <t>Implementasi ISO 14001 dan 45001</t>
  </si>
  <si>
    <t>PPIC, ENG, QC, MSD, PRD &amp; GA, PCH</t>
  </si>
  <si>
    <t>PPIC, ENG, QC, MSD, GA, PRD, PCH</t>
  </si>
  <si>
    <t>IT, MSD, PRD, ENG</t>
  </si>
  <si>
    <t>IT, RND, PRD, MSD &amp; ENG</t>
  </si>
  <si>
    <t>IT, HCGA, MSD, CMS</t>
  </si>
  <si>
    <t>Digitalisasi dashboard 5S dan Kaizen</t>
  </si>
  <si>
    <t xml:space="preserve">Penurunan waktu tunggu material assembling steel </t>
  </si>
  <si>
    <t>MSD, PRD, ENG, R&amp;D, FIACO, HCGA</t>
  </si>
  <si>
    <t>Jan 2023</t>
  </si>
  <si>
    <t>Keterangan</t>
  </si>
  <si>
    <t>Mar 2023</t>
  </si>
  <si>
    <t>Apr 2023</t>
  </si>
  <si>
    <t>Jun 2023</t>
  </si>
  <si>
    <t>Meningkatkan program cost efisiensi</t>
  </si>
  <si>
    <t>-</t>
  </si>
  <si>
    <t>Memastikan realisasi investasi sesuai budget</t>
  </si>
  <si>
    <t>Meningkatkan program cost efisiensi Biaya</t>
  </si>
  <si>
    <t>Belum ada realisasi sarana</t>
  </si>
  <si>
    <t>Mengukur dan mendata efektifitas sarana yang sudah dibeli sesuai capex</t>
  </si>
  <si>
    <t>CUSTOMER             10%</t>
  </si>
  <si>
    <t>Menurunkan complain internal (standar keberterimaan)</t>
  </si>
  <si>
    <t>1. Menyediakan formulir permintaan dari departemen lain dalam ruang lingkup sistem manufaktur.</t>
  </si>
  <si>
    <t>2. Pengukuran customer satisfaction internal.</t>
  </si>
  <si>
    <t xml:space="preserve">INTERNAL PROCESS              45% </t>
  </si>
  <si>
    <t>Meningkatkan kualitas produk</t>
  </si>
  <si>
    <t>2. Memperbaiki lantai assembling.</t>
  </si>
  <si>
    <t>Meningkatkan produktifitas dari sumberdaya yang dimiliki secara maksimal</t>
  </si>
  <si>
    <t>Pemusnahan sarana produksi CB-0733T (Matres &amp; Jig)</t>
  </si>
  <si>
    <t>Implementasi program Total Productive Maintenance (TPM)</t>
  </si>
  <si>
    <t>Jul 2023</t>
  </si>
  <si>
    <t>1. Mengumpulkan data-data kapasitas mesin</t>
  </si>
  <si>
    <t>2. Melakukan takt time untuk proses produksi yang belum diukur.</t>
  </si>
  <si>
    <t>Intensitas penggunaan energi listrik turun</t>
  </si>
  <si>
    <t>5% dari  target intensitas Energi ESG (0.012 GJ/pcs</t>
  </si>
  <si>
    <t>Tidak Tercapai</t>
  </si>
  <si>
    <t>1. Mematikan semua Peralatan Kerja ketika Jam Istirahat, Kecuali yang seharusnya menyala</t>
  </si>
  <si>
    <t>All Departemen</t>
  </si>
  <si>
    <t>2. Mengganti Lampu Penerangan Menjadi LED</t>
  </si>
  <si>
    <t>3. Mematikan semua Peralatan Kerja ketika Hari-Hari Libur</t>
  </si>
  <si>
    <t>4. Mematikan Semua fasilitas ruangan ketika istirahat dan hari-hari  libur</t>
  </si>
  <si>
    <t>5. Mematikan mesin setiap selesai Proses produksi</t>
  </si>
  <si>
    <t>Produksi, Engineering, GA</t>
  </si>
  <si>
    <t>6. Mematikan, pompa air, Penerangan di ruang kerja, alat2 listrik ketika hari-hari libur</t>
  </si>
  <si>
    <t>Intensitas penggunaan sumber energy fosil turun</t>
  </si>
  <si>
    <t>5% dari target intensitas emisi CO2 ESG (0.033 ton CO2/pcs)</t>
  </si>
  <si>
    <t>Tercapai</t>
  </si>
  <si>
    <t>1. Penggabungan tugas dalam 1 Kendaraan</t>
  </si>
  <si>
    <t>2. Prioritaskan Transportasi Material dan barang oleh Subkon/ Suplier</t>
  </si>
  <si>
    <t>3. Melakukan Uji Emisi Rutin kendaraan dinas</t>
  </si>
  <si>
    <t>Intensitas Penggunaan Air turun</t>
  </si>
  <si>
    <t>5% dari target intensitas Waste Water ESG (0,06 m3/pcs)</t>
  </si>
  <si>
    <t>1. Mematikan semua keran air setelah selesai digunakan</t>
  </si>
  <si>
    <t>2. Monitoring Kebocoran saluran Air</t>
  </si>
  <si>
    <t>3.Monitoring Penggunaan air</t>
  </si>
  <si>
    <t>Penggunaan kertas untuk dokumen menurun</t>
  </si>
  <si>
    <t>5 % dari Intensitas Solid Waste ESG (0.0005 ton/pcs)</t>
  </si>
  <si>
    <t>1. Menggunakan dua muka kertas untuk Print</t>
  </si>
  <si>
    <t>2. Dokumen secara Paperless</t>
  </si>
  <si>
    <t>Tidak ada kecelakaan</t>
  </si>
  <si>
    <t>0 kejadian setiap tahun</t>
  </si>
  <si>
    <t>1. Melengkapi semua Alat keselamatan kerja</t>
  </si>
  <si>
    <t>2. Melengkapi semua SOP Kerja</t>
  </si>
  <si>
    <t>Pengembangan otomasi</t>
  </si>
  <si>
    <t>1. Melakukan identifikasi mesin yang akan di-monitoring.</t>
  </si>
  <si>
    <t>2. Melakukan design sistem monitoring mesin.</t>
  </si>
  <si>
    <t>3. Mencari Vendor Factory Automation Technology Provider</t>
  </si>
  <si>
    <t>1. Penerapan, Review dan Update SOP Assembling di CINT Intranet.</t>
  </si>
  <si>
    <t>2. Penerapan informasi dashboard 5S dan Kaizen di CINT Intranet.</t>
  </si>
  <si>
    <t>LEARN &amp; GROWTH                25%</t>
  </si>
  <si>
    <t>belum ada</t>
  </si>
  <si>
    <t>Membuat Kaizen Strategis yang dapat diikutsertakan WOW Awards</t>
  </si>
  <si>
    <t>Membuat A3 report setiap bulan melalui email Tim Kaizen</t>
  </si>
  <si>
    <t>tidak ada temuan</t>
  </si>
  <si>
    <t>1. Mengimplementasikan piket 5S, program pemilahan sampah, dan penghematan energi di Departemen</t>
  </si>
  <si>
    <t>2. Melakukan perbaikan temuan 5S dan melakukan sosialisasi berkala di Departemen</t>
  </si>
  <si>
    <t>100% Staff berada pada kategori Match &amp; Above</t>
  </si>
  <si>
    <t>1. Melakukan assessment Kompetensi di akhir semester satu</t>
  </si>
  <si>
    <t>2. Melaksanakan program pengembangan kompetensi sesuai panduan HC</t>
  </si>
  <si>
    <t>1. Mengimplementasikan program coaching oleh Asmen dan Manager berbasis KPI BSC yang ditetapkan</t>
  </si>
  <si>
    <t>2. Mengimplementasikan program coaching oleh Asmen dan Manager berbasis assessment kompetensi</t>
  </si>
  <si>
    <t>Menyusun Job Desc dan SOP sesuai dengan Kode Etik, GCG, Peraturan, dan perundangan yang berlaku</t>
  </si>
  <si>
    <t>Memastikan pelaksanaan kegiatan Departemen sesuai prosedur yang ditetapkan</t>
  </si>
  <si>
    <t>Mengimplementasikan hasil temuan audit sesuai prosedur yang berlaku</t>
  </si>
  <si>
    <t>Menyusun Job Desc dan SOP berbasis K3 dan Lingkungan di Departemen</t>
  </si>
  <si>
    <t xml:space="preserve"> </t>
  </si>
  <si>
    <t>Intensitas Energi</t>
  </si>
  <si>
    <t>0.012 GJ/pcs</t>
  </si>
  <si>
    <t>Intensitas CO2</t>
  </si>
  <si>
    <t>0.033 ton CO2/pcs</t>
  </si>
  <si>
    <t>Intensitas Waste Water</t>
  </si>
  <si>
    <t>0.06 m3/pcs</t>
  </si>
  <si>
    <t>Intensitas Solid Waste</t>
  </si>
  <si>
    <t>0.0005 ton/pcs</t>
  </si>
  <si>
    <t>Belum ada Pengajuan dari Cost Center/Dept / Tiap bulan dikirimkan email sebagai remainder.</t>
  </si>
  <si>
    <t>Belum ada Realisasi dari CAPEX</t>
  </si>
  <si>
    <t>Buat dan Kirim Form Permintaan
2 Form Permintaan masuk (1 pending dan 1 jalan)</t>
  </si>
  <si>
    <t>Jalan Utama 100%; Dies CB-0733T (100%)&amp; JIG Las (0%)</t>
  </si>
  <si>
    <t>Realisasi Q1</t>
  </si>
  <si>
    <t>Tidak ada Kecelakaan</t>
  </si>
  <si>
    <t>1. Upload Hasil sidak 5S ke CINT Intranet (100%)
2. Dasboard Kaizen tunggu LIVE</t>
  </si>
  <si>
    <t>Setiap bulan telah rutin mengirimkan 1 usulan</t>
  </si>
  <si>
    <t>rutin melakukan patroli 5S dan K3</t>
  </si>
  <si>
    <t>Mengikuti pelatihan thinking ability (1 ast mgr+1 staf)
Mengikuti pelatihan self time manajemen (1 staff)
Mengikuti pelatihan My Champion (1 ast mgr)</t>
  </si>
  <si>
    <t>Rutin melakukan coaching 2 kali per bulan</t>
  </si>
  <si>
    <t>Sudah selesai pembuatan Job Desc, kebijakan mutu K3 dan lingkungan, dan prosedur induk MSD, (100%)</t>
  </si>
  <si>
    <t>Tidak ada Temuan Audit</t>
  </si>
  <si>
    <t>Sudah presentasi 1 Vendor (ADT System Indonesia}) + Trial 1 Mesin; Jadwal menyusul dari Vendor; Plan  Trial 5 Mei 2023</t>
  </si>
  <si>
    <t>Belum  dijalankan, rencana akan fokus pada kapasitas robot terlebih dahulu (Mei)</t>
  </si>
  <si>
    <t>Sudah dibuat pada produk Duo 01, Fronty, Prince Krum, Cavis</t>
  </si>
  <si>
    <t>- 2 Prosedur (penyimpanan kimia dan pembatasan area berbahaya); 1 Prosedur Pejalan Kaki.
- 5  I K (3 IK -Pengangkatan manual; las &amp; Potong, kebisingan dan 2 IK - Pasang rambu dan jalur Pejalan Kaki)
- dan SOP Assembling</t>
  </si>
  <si>
    <t xml:space="preserve">1. 7 SOP Assembling (5 Kursi + 2 NB), belum diajukan ke IT utk masuk ke Intranet
2. 13 Video Perakitan Produk.  rencana akan disampaikan ke tim Sales. </t>
  </si>
  <si>
    <t>Jan-Mar</t>
  </si>
  <si>
    <t>Disesuaikan dengan peengecatan lantai</t>
  </si>
  <si>
    <t>Gambar layout &amp; Penawaran Harga.</t>
  </si>
  <si>
    <t>Tempat sdh siap, secara sistem belum berjalan</t>
  </si>
  <si>
    <t>1. Membeli Forklift Elektric (diganti dengan Pallet Mover April 2023)</t>
  </si>
  <si>
    <t>Tidak tercapai</t>
  </si>
  <si>
    <t xml:space="preserve"> -</t>
  </si>
  <si>
    <t>Tercapai 100% (tidak ada komplen dari internal)</t>
  </si>
  <si>
    <t>Direncanakan di bulan Mei</t>
  </si>
  <si>
    <t>Tercapai 100% (Perbaikan lantai &amp; Pallet Mover)</t>
  </si>
  <si>
    <t>Belum tercapai (Proses persiapan tempat  75%)</t>
  </si>
  <si>
    <t>Belum tercapai (Proses persiapan tempat 25%)</t>
  </si>
  <si>
    <t>Belum tercapai (Proses persiapan tempat  mencapai 100%)</t>
  </si>
  <si>
    <t>masih 30 menit</t>
  </si>
  <si>
    <t>Belum tercapai (karena bagian produksi belum mempergunakan, malah digunakan sebagai penyimpanan komponen WIP oleh PPIC)</t>
  </si>
  <si>
    <t>Belum tercapai (Dept. Produksi sudah mulai menyiapkan rak penyimpanan fastener untuk supply ke assembling steel)</t>
  </si>
  <si>
    <t>Tercapai 100% (area penyimpanan dies CB-0733T sudah dikosongkan)</t>
  </si>
  <si>
    <t xml:space="preserve">Mengosongkan tempat </t>
  </si>
  <si>
    <t>1. Peb 2023 (Jalan utama)
2. Mar 2023 (Area Dies CB-0733T)</t>
  </si>
  <si>
    <t>Tercapai 100% (bulan Pebruari 2023 jalan utama sudah kosong.</t>
  </si>
  <si>
    <t>1. Tercapai 100% (bulan Pebruari 2023 jalan utama sudah kosong.
2. Tercapai 100% (area penyimpanan dies CB-0733T sudah dikosongkan)</t>
  </si>
  <si>
    <t>Direncanakan di bulan Juli 2023</t>
  </si>
  <si>
    <t>Tercapai 100% (tidak ada kecelakaan kerja)</t>
  </si>
  <si>
    <t>Direncanakan di bulan Des 2023</t>
  </si>
  <si>
    <t>Direncanakan di bulan Des 2023 (Proses pencarian vendor)</t>
  </si>
  <si>
    <t>Direncanakan di bulan Des 2023 (Sudah presentasi 1 Vendor (ADT System Indonesia}) + Trial 1 Mesin; Jadwal menyusul dari Vendor)</t>
  </si>
  <si>
    <t>Direncanakan di bulan Des 2023 (Sudah presentasi 1 Vendor (ADT System Indonesia}) + Trial 1 Mesin; Jadwal 19 Mei 2023)</t>
  </si>
  <si>
    <t>Direncanakan di bulan Juli (Pembuatan SOP Assembling :
1. CAVIS
2. PRINCE CHROME
3. Manabu AH Chair 
Pembuatan Video Tutorial Perakitan 2 Produk.)</t>
  </si>
  <si>
    <t xml:space="preserve">Direncanakan di bulan Juli 2023 (Pembuatan SOP Assembling : 
1. SOP Bed Manual 3 Crank
2. SOP HF Board Optimus.
Pembuatan Video Tutorial Perakitan : 
11 Produk (belum Validasi).
</t>
  </si>
  <si>
    <t>Direncanakan di bulan Juli 2023 (Dalam proses diskusi mengenai system digitalisasi dengan HCGA)</t>
  </si>
  <si>
    <t>Direncanakan di bulan Juli 2023 (Dalam proses diskusi mengenai system digitalisasi dengan IT)</t>
  </si>
  <si>
    <t>Peb 2023 (Digitalisasi Dasboard 5S-K3)
July 2023 (Digitalisasi Dasboard Kaizen)</t>
  </si>
  <si>
    <t>1. Dasboard 5S-K3 tercapai 100% (temuan 5S-K3 sudah upload ke CINT intranet)
2. Dasboard Kaizen rencana Juli 2023</t>
  </si>
  <si>
    <t>Tercapai 100% (3 Orang ikut terlibat)</t>
  </si>
  <si>
    <t>Tidak tercapai (tidak ada ide kaizen)</t>
  </si>
  <si>
    <t>Tercapai 100% (3 Orang ikut terlibat, Kaizen pembuatan ganjal)</t>
  </si>
  <si>
    <t>Tercapai 100%, tidak ada temuan 5S dan K3</t>
  </si>
  <si>
    <t>67% Staff berada pada kategori Match &amp; Above</t>
  </si>
  <si>
    <t>Tidak tercapai, dari 3 orang hanya 2 mengikuti: Self &amp; Time Manajemen (1 Staf)
2. My Champion (1 Ast MGr)</t>
  </si>
  <si>
    <t>Tidak tercapai, dari 3 orang hanya 2 mengikuti: Thinking Ability (1 Ast Mgr + 1 Staff)</t>
  </si>
  <si>
    <t>Tidak tercapai, dari 3 orang hanya 2 orang Mengikuti: sebagai peng-audit di internal (1 staf)
2. di bulan mei Menjadi mentor karyawan teladan (1 staf).
3. Trining Coaching (1 Ast Mgr)</t>
  </si>
  <si>
    <t>Januari 2023 Tercapai 100% (Job Desc, Bisnis Proses)</t>
  </si>
  <si>
    <t>Pebruari 2023 tercapai 100% (Job Desc, Bisnis Proses, Kebijakan dan Sasaran Mutu K3L MSD)</t>
  </si>
  <si>
    <t>Maret 2023 tercapai 100% (Job Desc, Bisnis Proses, Kebijakan dan Sasaran Mutu K3L MSD, Pembuatan Prosedur Induk MSD)</t>
  </si>
  <si>
    <t>Belum tercapai (dalam proses)</t>
  </si>
  <si>
    <t>Tidak tercapai : temuan pada audit internal
1. Satu Minor
2. Dua observasi</t>
  </si>
  <si>
    <t>Tercapai 100% (Diselesaikan dalam 4 hari kerja)</t>
  </si>
  <si>
    <t>Januari tercapai 100%: &gt;3   Persyaratan (done)
&gt;1   Prosedur (done)
&gt;3   I.K (done)
&gt;1   Form (done)</t>
  </si>
  <si>
    <t xml:space="preserve">Pebruari tercapai 100%: 
&gt;3   Persyaratan (done)
&gt;2   Prosedur (done)
&gt;5   I.K (done)
&gt;1   Form (done)
</t>
  </si>
  <si>
    <t>Maret Tercapai 100%:
&gt;3   Persyaratan (done)
&gt;2   Prosedur (done)
&gt;5   I.K (done)
&gt;1   Form (done)
&gt;2   SOP Produk (done)</t>
  </si>
  <si>
    <t>April Tercapai 100%: 
&gt;3   Persyaratan (done)
&gt;2   Prosedur (done)
&gt;5   I.K (done)
&gt;1   Form (done)
&gt;6   SOP Produk (done)</t>
  </si>
  <si>
    <t>Tercapai 100%, Tidak ada audit.</t>
  </si>
  <si>
    <t>Tercapai 100%, Tidak ada.</t>
  </si>
  <si>
    <t>Direncanakan di bulan Des 2023 (Sudah presentasi TRIAL  dari ADT System Indonesia) dan rencana presentasi dari AUX Induustries.</t>
  </si>
  <si>
    <t>Direncanakan di bulan Juli 2023 (Pembuatan SOP Assembling :
1. FRONTY 
2. DUO 01</t>
  </si>
  <si>
    <t>Belum ada Pengajuan (Total Capex Jan Rp. 387.5 Juta)</t>
  </si>
  <si>
    <t>Belum ada Pengajuan (Total Capex Peb Rp. 670 juta)</t>
  </si>
  <si>
    <t>1. Belum ada Pengajuan (Total Capex April  Rp. 200 Juta)
2. Realisasi Capex Pebruari Rp. 312.5 juta  (epoxy lantai Assy Steel)
3. Total pemakaian budget sampai April Rp 325.900.130</t>
  </si>
  <si>
    <t>1. Capex Mei 60 jt (penggantian AC)
2. Realisasi Capex April untuk Palet Mover Rp 73.000.000
3. Realisasi budget terpakai sampai Mei Rp 398.900.130</t>
  </si>
  <si>
    <t>Tidak tercapai, dari 3 orang hanya 1 orang Mengikuti: 
1. Training Coaching (1 Ast Mgr)</t>
  </si>
  <si>
    <t>Pemasangan AC untuk ruang ekspedisi Baros dan Server IT PRD Lt 1</t>
  </si>
  <si>
    <t>Perbaikan lantai assembling (pengecatan epoxy)</t>
  </si>
  <si>
    <t xml:space="preserve">Penggunaan palet mover untuk handling finish good dari assembling ke langsir </t>
  </si>
  <si>
    <t>1. Total Capex Mar  Rp. 565 Juta
2. HCGA di Bulan Maret melakukan pemesanan AC 2 unit (seharusnya Capex Mei) senilai 13,4 jt untuk ruang ekspedisi Baros dan Server IT PRD Lt 1</t>
  </si>
  <si>
    <t>33% Staff berada pada kategori Match &amp; Above</t>
  </si>
  <si>
    <t xml:space="preserve">1. Menyiapkan tempat persiapan untuk supply kebutuhan assembling steel </t>
  </si>
  <si>
    <t>4 Hari Kerja</t>
  </si>
  <si>
    <t>Mei Tercapai 100%:
&gt;3   Persyaratan (done)
&gt;3   Prosedur (done)
&gt;5   I.K (done)
&gt;1   Form (done))</t>
  </si>
  <si>
    <t>Tercapai 100% (Jan ada 2 kali coaching)</t>
  </si>
  <si>
    <t>Tercapai 100% (Jan-Peb 4 kali coaching)</t>
  </si>
  <si>
    <t>Tercapai 100% (Jan - Mar ada 6 kali coaching</t>
  </si>
  <si>
    <t>Tercapai 100% (Jan-Apr ada 7 kali coaching)</t>
  </si>
  <si>
    <t>Tercapai 100% (Jan-Mei ada 7 kali coaching)</t>
  </si>
  <si>
    <t>Evaluasi Target H1 / REALISASI</t>
  </si>
  <si>
    <r>
      <t xml:space="preserve">Penggunaan palet mover untuk handling finish good dari assembling ke langsir </t>
    </r>
    <r>
      <rPr>
        <b/>
        <sz val="11"/>
        <color theme="1"/>
        <rFont val="Calibri"/>
        <family val="2"/>
        <scheme val="minor"/>
      </rPr>
      <t>(Realisasi di Mei 2023)</t>
    </r>
  </si>
  <si>
    <r>
      <t xml:space="preserve">Tercapai 100% (Perbaikan lantai &amp; Pallet Mover) </t>
    </r>
    <r>
      <rPr>
        <b/>
        <sz val="11"/>
        <rFont val="Calibri"/>
        <family val="2"/>
        <scheme val="minor"/>
      </rPr>
      <t>(Realisasi di Mei 2023)</t>
    </r>
  </si>
  <si>
    <t>28 menit</t>
  </si>
  <si>
    <r>
      <t xml:space="preserve">Belum tercapai :
</t>
    </r>
    <r>
      <rPr>
        <b/>
        <u/>
        <sz val="11"/>
        <color theme="1"/>
        <rFont val="Calibri"/>
        <family val="2"/>
        <scheme val="minor"/>
      </rPr>
      <t>Waktu persiapan material</t>
    </r>
    <r>
      <rPr>
        <sz val="11"/>
        <color theme="1"/>
        <rFont val="Calibri"/>
        <family val="2"/>
        <scheme val="minor"/>
      </rPr>
      <t xml:space="preserve">
Pagi = 7.50 - 8.18 = 28 menit di H-0 (untuk kekurangan material di target HK sebelumnya)
Siang = 13.00 - 16.00 = 180 menit di H-1 (untuk proses kerja di target hari esok)
Total = 208 menit </t>
    </r>
  </si>
  <si>
    <t>tidak ada kaizen</t>
  </si>
  <si>
    <t>tidak ada audit ke MSD</t>
  </si>
  <si>
    <r>
      <t xml:space="preserve">Mei Tercapai 100%:
&gt;3   Persyaratan (done)
&gt;3   Prosedur (done) </t>
    </r>
    <r>
      <rPr>
        <b/>
        <sz val="11"/>
        <color theme="1"/>
        <rFont val="Calibri"/>
        <family val="2"/>
        <scheme val="minor"/>
      </rPr>
      <t>( juni, 1 prosedur diubah jadi IK oleh CMS)</t>
    </r>
    <r>
      <rPr>
        <sz val="11"/>
        <color theme="1"/>
        <rFont val="Calibri"/>
        <family val="2"/>
        <scheme val="minor"/>
      </rPr>
      <t xml:space="preserve">
&gt;5   I.K (done)
&gt;1   Form (done))</t>
    </r>
  </si>
  <si>
    <t>PT. Chitose Internasional Tbk</t>
  </si>
  <si>
    <t>Departement Engineering Utility</t>
  </si>
  <si>
    <t>BOBOT (%)</t>
  </si>
  <si>
    <t>Januari</t>
  </si>
  <si>
    <t>Februari</t>
  </si>
  <si>
    <t>Maret</t>
  </si>
  <si>
    <t>April</t>
  </si>
  <si>
    <t>Biaya Sarana (%)</t>
  </si>
  <si>
    <t>Value Budget (Rp)</t>
  </si>
  <si>
    <t>Value Realisasi (Rp)</t>
  </si>
  <si>
    <t>Realisasi (%)</t>
  </si>
  <si>
    <t>FINANCIAL</t>
  </si>
  <si>
    <t>PROFITABLE GROWTH</t>
  </si>
  <si>
    <t>Meningkatkan Program Cost Effisiensi</t>
  </si>
  <si>
    <t>Biaya Pembuatan Sarana  (Workshop &amp; Facility utility</t>
  </si>
  <si>
    <t>1. memanfaatkan Material Dead stock</t>
  </si>
  <si>
    <t>Biaya Pembuatan Sarana di Workshop dan Faciliti utility</t>
  </si>
  <si>
    <t>2. Memanfaatkan Sarana Produksi yang Diskontinyu</t>
  </si>
  <si>
    <t>3. Menurunkan Biaya pembuatan Mesin, Dies, Jig dan Utility</t>
  </si>
  <si>
    <t>Biaya pemeliharaan Mesin</t>
  </si>
  <si>
    <t>COST EFFECTIVENESS</t>
  </si>
  <si>
    <t xml:space="preserve">Biaya Perawatan Mesin </t>
  </si>
  <si>
    <t>1. Maksimalkan proses maintenance, pembuatan sarana dan Fasilitas Produksi di Reguler Time</t>
  </si>
  <si>
    <t>Biaya Pembelian Sparepart Bagian Maintenance</t>
  </si>
  <si>
    <t>2.Melakukan  Repair Spare part yang rusak</t>
  </si>
  <si>
    <t>3. Menurunkan Biaya Perawatan Mesin</t>
  </si>
  <si>
    <t>COSTUMER</t>
  </si>
  <si>
    <t>KELUHAN</t>
  </si>
  <si>
    <t>Realisasi</t>
  </si>
  <si>
    <t>COSTUMER SATISFACTION</t>
  </si>
  <si>
    <t>Menurunkan Complain Internal (Standard Keberterimaan)</t>
  </si>
  <si>
    <t>Keluhan untuk pemenuhan permintaan sarana, Fasilitas &amp; Mesin</t>
  </si>
  <si>
    <t xml:space="preserve">1. Memenuhi Semua permintaan Sarana/peralatan Produksi dan Prototype </t>
  </si>
  <si>
    <t>0 keluhan</t>
  </si>
  <si>
    <t>2 keluhan</t>
  </si>
  <si>
    <t>2 Keluhan</t>
  </si>
  <si>
    <t>Perbaikan Forklift Toyota, Perbaikan Penerangan digudang Wood (Forklift : Terlambat karena Inden komponen, Lampu : tinggi sulit pengerjaan)</t>
  </si>
  <si>
    <t>2.Memenuhi semua Permintaan perbaikan Mesin dan alat pabrik</t>
  </si>
  <si>
    <t xml:space="preserve">3.Memenuhi semua Permintaan Utility  dll </t>
  </si>
  <si>
    <t>INTERNAL PROCESS (IP)</t>
  </si>
  <si>
    <t>Max G2 (%)</t>
  </si>
  <si>
    <t>PRODUCTION QUALITY</t>
  </si>
  <si>
    <t>Meningkatkan Kualitas product</t>
  </si>
  <si>
    <t xml:space="preserve">Kegagalan G2 karena performannce Mesin dan Peralatan </t>
  </si>
  <si>
    <t>1. Melengkapi Sarana &amp; Fasilitas Produksi untuk seksi Preethreatment</t>
  </si>
  <si>
    <t>Data Kegagalan total bulanan dari QC bulan April</t>
  </si>
  <si>
    <t>2. melakukan peremajaan Filter dan Rectifier di finishing Nickle chrome</t>
  </si>
  <si>
    <t xml:space="preserve"> Meningkatkan kompetensi dengan pelatihan yang fokus pada human skil dan Teknikal skill</t>
  </si>
  <si>
    <t xml:space="preserve">1. Meningkatkan Kemampuan Bagian Maintenance dalam Perawatan Mesin </t>
  </si>
  <si>
    <t xml:space="preserve">2. Meningkatkan kemampuan bagian Workshop dalam pembuatan Sarana produksi </t>
  </si>
  <si>
    <t>3. Meningkatkan Kemampuan Bagian Facility dalam pemenuhan permintaan utility</t>
  </si>
  <si>
    <t>Max DT (%)</t>
  </si>
  <si>
    <t>PRODUCTIVITY</t>
  </si>
  <si>
    <t xml:space="preserve">  Meningkatkan produktifitas dari sumberdaya yang dimiliki secara maksimal</t>
  </si>
  <si>
    <t>Downtime mesin maksimal</t>
  </si>
  <si>
    <t xml:space="preserve">1. Menetapkan Target Penyelesaian Perawatan dan perbaikan mesin, Peralatan,utility </t>
  </si>
  <si>
    <t>Dari data catatan Downtime mesin di Eng</t>
  </si>
  <si>
    <t>2. memperbaiki Pengelolaan Stock Sparepart  dan Material Mesin Dengan Baik</t>
  </si>
  <si>
    <t>3. Mengganti sistem pierching Dies+Mesin Press dengan mesin (pierching ) khusus</t>
  </si>
  <si>
    <t>4. Menjaga Kehadiran Petugas Maintenance disetiap kegiatan Produksi</t>
  </si>
  <si>
    <t>Std Avaibility (%)</t>
  </si>
  <si>
    <t xml:space="preserve"> Implementasi Total Productive Maintenance (TPM)</t>
  </si>
  <si>
    <t>Avaibility</t>
  </si>
  <si>
    <t>&gt;90%</t>
  </si>
  <si>
    <t>1.Melakukan Monitoring Kondisi mesin</t>
  </si>
  <si>
    <t>Presentasi Total waktu Operasi mesin dikurangi Downtime</t>
  </si>
  <si>
    <t>2.Melakukan Perawatan Mesin sesuai jadwal</t>
  </si>
  <si>
    <t>3. Menjalankan Outonomus Maintenance</t>
  </si>
  <si>
    <t>RESPONSIBLE PRODUCTION PROCESS</t>
  </si>
  <si>
    <t>Pencapaian Target intensitas energi</t>
  </si>
  <si>
    <t>Intensitas Penggunaan Energy listrik Turun</t>
  </si>
  <si>
    <t>95% target intensitas Energi ESG</t>
  </si>
  <si>
    <t>1. Mengganti Sarana kelistrikan dengan yang hemat listrik</t>
  </si>
  <si>
    <t>Dari Data ESG April 2023</t>
  </si>
  <si>
    <t>2. Melakukan Perawatan sarana kelistrikan secara periodik</t>
  </si>
  <si>
    <t>3. Mengganti Lampu Penerangan Menjadi LED</t>
  </si>
  <si>
    <t>4. Mematikan semua Peralatan Kerja ketika Hari-Hari Libur</t>
  </si>
  <si>
    <t>5. Mematikan Semua fasilitas ruangan ketika istirahat dan hari-hari  libur</t>
  </si>
  <si>
    <t>6. Mematikan mesin setiap selesai Proses produksi</t>
  </si>
  <si>
    <t>7. Mematikan, pompa air, Penerangan di ruang kerja, alat2 listrik ketika hari-hari libur</t>
  </si>
  <si>
    <t>Intensitas Emisi CO2 (%)</t>
  </si>
  <si>
    <t>Target Intensitas emisi CO2</t>
  </si>
  <si>
    <t>Realisasi Intensitas emisi CO2</t>
  </si>
  <si>
    <t>Pencapaian Target intensitas emisi CO2</t>
  </si>
  <si>
    <t>Intensitas Emisi CO2 Turun</t>
  </si>
  <si>
    <t>turun 5% Dari target emisi ESG</t>
  </si>
  <si>
    <t>1. Melakukan perawatan mesin berbahan bakar solar secara periodik agar tidak boros bahan bakar</t>
  </si>
  <si>
    <t>Dari Data ESG</t>
  </si>
  <si>
    <t>2. Penggabungan tugas dalam 1 Kendaraan</t>
  </si>
  <si>
    <t>3. Prioritaskan Transportasi Material dan barang oleh Subkon/ Suplier</t>
  </si>
  <si>
    <t>4. Melakukan Uji Emisi Rutin kendaraan dinas</t>
  </si>
  <si>
    <t xml:space="preserve"> Intensitas WWT(%)</t>
  </si>
  <si>
    <t>Target Intensitas air</t>
  </si>
  <si>
    <t>Realisasi Intensitas air</t>
  </si>
  <si>
    <t>Intensitas Air (%)</t>
  </si>
  <si>
    <t>Pencapaian Target Intensitas waste water</t>
  </si>
  <si>
    <t>Intensitas waste water  menurun</t>
  </si>
  <si>
    <t>95% dari intensitas wwt ESG</t>
  </si>
  <si>
    <t>1.Melakukan Cek Rutin debit air permenit untuk kebutuhan proses sesuai standard</t>
  </si>
  <si>
    <t>Dari Data ESG, meunrun terkait APS kecil dibulan April (libur Lebaran)</t>
  </si>
  <si>
    <t>2. Mematikan semua keran air setelah selesai digunakan</t>
  </si>
  <si>
    <t>3. Monitoring Kebocoran saluran Air</t>
  </si>
  <si>
    <t>4.Monitoring Penggunaan air</t>
  </si>
  <si>
    <t>Penggunaan Kertas</t>
  </si>
  <si>
    <t xml:space="preserve">Target </t>
  </si>
  <si>
    <t>Realisasi Pemakaian</t>
  </si>
  <si>
    <t>Target pemakaian</t>
  </si>
  <si>
    <t>Target Solid Waste</t>
  </si>
  <si>
    <t>Target intensitas solid waste</t>
  </si>
  <si>
    <t>Realisasi Solid waste</t>
  </si>
  <si>
    <t>Intensitas Solid waste menurun</t>
  </si>
  <si>
    <t>95% dari intensitas solid waste ESG</t>
  </si>
  <si>
    <t>1. Menurunkan solid waste (intensitas)</t>
  </si>
  <si>
    <t>Dari data ESG, Sisa Produksi berupa solid waste menurun</t>
  </si>
  <si>
    <t>Target kecelakaan kerja</t>
  </si>
  <si>
    <t>Realisasi kecelakaan Kerja</t>
  </si>
  <si>
    <t>Angka kecelakaan kerja</t>
  </si>
  <si>
    <t>0 kejadian</t>
  </si>
  <si>
    <t>1. Menerapkan Sensor safety pada mesin Press</t>
  </si>
  <si>
    <t>0 Kejadian</t>
  </si>
  <si>
    <t>Dari data ESG, tidak ada kejadian kecelakaan kerja selama Maret.</t>
  </si>
  <si>
    <t>2. Melengkapi Alat alat keselamatan Kerja</t>
  </si>
  <si>
    <t>3. Melengkapi semua sop Kerja</t>
  </si>
  <si>
    <t>DIGITALIZATION SYSTEM</t>
  </si>
  <si>
    <t xml:space="preserve"> Monitoring mesin</t>
  </si>
  <si>
    <t>Pengembangan sistem informasi berbasis digitalisasi</t>
  </si>
  <si>
    <t>Pengembangan sistem monitoring mesin</t>
  </si>
  <si>
    <t>Desember 2023</t>
  </si>
  <si>
    <t>1. Melakukan identifikasi mesin yang akan dimonitoring</t>
  </si>
  <si>
    <t>On Progress</t>
  </si>
  <si>
    <t>Sudah melakukan Presentasi 1 vendor (ADT system Indonesia) + Akan trial 1 mesin, jadwal 19 mei 2023</t>
  </si>
  <si>
    <t>2. Melakukan design sistem Monitoring Mesin</t>
  </si>
  <si>
    <t>3. Mencari vendor factory automation technology Provider</t>
  </si>
  <si>
    <t>Target SAP Sparepart</t>
  </si>
  <si>
    <t>Realisasi SAP Sparepart</t>
  </si>
  <si>
    <t>Merealisasikan transaksi realtime di sistem SAP</t>
  </si>
  <si>
    <t>Transaksi SAP terkait Engineering terjadi realtime</t>
  </si>
  <si>
    <t>tanggal 25</t>
  </si>
  <si>
    <t>1. Melakukan Perencanaan  kebutuhan Sparepart, material dies &amp; Jig engineering tepat waktu</t>
  </si>
  <si>
    <t>Tg 25</t>
  </si>
  <si>
    <t>Tg 24</t>
  </si>
  <si>
    <t>Tanggal 27</t>
  </si>
  <si>
    <t>Tanggal 25</t>
  </si>
  <si>
    <t>Seasuai target</t>
  </si>
  <si>
    <t>Target CCTV Kompressor</t>
  </si>
  <si>
    <t>Realisasi CCTV Compressor</t>
  </si>
  <si>
    <t>Pengembangan Otomasi</t>
  </si>
  <si>
    <t>Pemantauan Kompressor &amp; Generator Jarak Jauh</t>
  </si>
  <si>
    <t>1. Membuat View CCTV Kompressor dan Generator terlihat di Handphone</t>
  </si>
  <si>
    <t>Selesai</t>
  </si>
  <si>
    <t>CCTV sudah terpasang , bisa konek HP</t>
  </si>
  <si>
    <t>ORGANIZATION CAPITAL</t>
  </si>
  <si>
    <t>Kaizen Strategis pertahun/Keterlibatan kaizen</t>
  </si>
  <si>
    <t>LEARNING &amp; GROWTH</t>
  </si>
  <si>
    <t>1/ tahun</t>
  </si>
  <si>
    <t>3 sedang berjalan, masuk WOW Award</t>
  </si>
  <si>
    <t>Implemen 5S</t>
  </si>
  <si>
    <t>Mengimplementasikan piket 5S, program pemilahan sampah, dan penghematan energi di Departemen</t>
  </si>
  <si>
    <t>0 Temuan</t>
  </si>
  <si>
    <t>Tidak ada temuan</t>
  </si>
  <si>
    <t>Melakukan perbaikan temuan 5S dan melakukan sosialisasi berkala di Departemen</t>
  </si>
  <si>
    <t xml:space="preserve">Kompetensi karyawan </t>
  </si>
  <si>
    <t>100% Staf berada pada kategori Match &amp; Above</t>
  </si>
  <si>
    <t>Melakukan assessment Kompetensi di akhir semester satu</t>
  </si>
  <si>
    <t>100% Matrix Kompetensi</t>
  </si>
  <si>
    <t>dari data matrix kompetensi masih ada personel yng perlu ditingkatkan kompetensinya</t>
  </si>
  <si>
    <t>Melaksanakan program pengembangan kompetensi sesuai panduan HC</t>
  </si>
  <si>
    <t>pelaksanaan Coaching</t>
  </si>
  <si>
    <t>Mengimplementasikan program coaching oleh Asmen dan Manager berbasis KPI BSC yang ditetapkan</t>
  </si>
  <si>
    <t>Jan-Jun</t>
  </si>
  <si>
    <t>Program My champion start 16-17 maret</t>
  </si>
  <si>
    <t>Mengimplementasikan program coaching oleh Asmen dan Manager berbasis assessment kompetensi</t>
  </si>
  <si>
    <t>Jul-Des</t>
  </si>
  <si>
    <t>Pemenuhan GCG,kode etik,Peraturan &amp; Perundangan</t>
  </si>
  <si>
    <t>Maret 2023</t>
  </si>
  <si>
    <t>maret 2023</t>
  </si>
  <si>
    <t>SYSTEM CAPITAL</t>
  </si>
  <si>
    <t>Temuan internal audit/survelence</t>
  </si>
  <si>
    <t>2 Temuan</t>
  </si>
  <si>
    <t xml:space="preserve">Penyelesaian temuan </t>
  </si>
  <si>
    <t>2  minggu</t>
  </si>
  <si>
    <t>2 Minggu</t>
  </si>
  <si>
    <t>RPPSM QHSE</t>
  </si>
  <si>
    <t>MSD</t>
  </si>
  <si>
    <t>ASAL</t>
  </si>
  <si>
    <t>ENG</t>
  </si>
  <si>
    <t>Biaya Perawatan Mesin</t>
  </si>
  <si>
    <t>FINANCIAL 20%</t>
  </si>
  <si>
    <t>CUSTOMER 10%</t>
  </si>
  <si>
    <t xml:space="preserve">INTERNAL PROCESS 45% </t>
  </si>
  <si>
    <t>LEARN &amp; GROWTH 25%</t>
  </si>
  <si>
    <t>Pengembangan otomatisasi</t>
  </si>
  <si>
    <t>Setiap bulan di tanggal 25</t>
  </si>
  <si>
    <t>1. Mengukur dan mendata efektifitas sarana yang sudah dibeli sesuai capex</t>
  </si>
  <si>
    <t>1. Pengukuran customer satisfaction internal.</t>
  </si>
  <si>
    <t>Meningkatkan kompetensi dengan pelatihan yang fokus pada human skil dan Teknikal skill</t>
  </si>
  <si>
    <t>3. Menerapkan Sensor safety pada mesin Press</t>
  </si>
  <si>
    <t>1. Penerapan informasi dashboard 5S dan Kaizen di CINT Intranet.</t>
  </si>
  <si>
    <t>1. Membuat Kaizen Strategis yang dapat diikutsertakan WOW Awards</t>
  </si>
  <si>
    <t>2. Membuat A3 report setiap bulan melalui email Tim Kaizen</t>
  </si>
  <si>
    <t>1. Menyusun Job Desc dan SOP sesuai dengan Kode Etik, GCG, Peraturan, dan perundangan yang berlaku</t>
  </si>
  <si>
    <t>1. Memastikan pelaksanaan kegiatan Departemen sesuai prosedur yang ditetapkan</t>
  </si>
  <si>
    <t>1. Mengimplementasikan hasil temuan audit sesuai prosedur yang berlaku</t>
  </si>
  <si>
    <t>1. Menyusun Job Desc dan SOP berbasis K3 dan Lingkungan di Departemen</t>
  </si>
  <si>
    <t>Juni</t>
  </si>
  <si>
    <t>Laporan KPI BSC Engineering Januari-Maret; Juni 2023</t>
  </si>
  <si>
    <t>3 Temuan</t>
  </si>
  <si>
    <t>terdapat temuan dalam proses penyelesaian (Ruang Panel utama Baros)</t>
  </si>
  <si>
    <t>Belum update di kepemimpinan baru</t>
  </si>
  <si>
    <t>Belum menentukan Calon dari Engineering</t>
  </si>
  <si>
    <t>Rata-rata : 1,16% (1,93 jam) untuk bulan Juni
Total : 26,74% (44,50 jam) untuk bulan Juni</t>
  </si>
  <si>
    <t>Belum ada audit internal atau eksternal di bulan Juni</t>
  </si>
  <si>
    <t>Mei</t>
  </si>
  <si>
    <t>1 keluhan</t>
  </si>
  <si>
    <t>Mesin Edge Bander Tinggi Downtime karena sering mengalami kerusakan</t>
  </si>
  <si>
    <t>Data Kegagalan total bulanan dari QC bulan mei</t>
  </si>
  <si>
    <t>Target Intensitas energi</t>
  </si>
  <si>
    <t>Standard Intensitas</t>
  </si>
  <si>
    <t xml:space="preserve">Realisasi Intensitas </t>
  </si>
  <si>
    <t>Dari Data ESG mei 2023</t>
  </si>
  <si>
    <t>Dari Data ESGmei 2022</t>
  </si>
  <si>
    <t>Finish</t>
  </si>
  <si>
    <t>Program selesai sampai Half check</t>
  </si>
  <si>
    <t>1,16% (1,93 jam) untuk bulan Juni</t>
  </si>
  <si>
    <t>Presentasi Total waktu Operasi mesin dikurangi Downtime (100% - downtime Juni)</t>
  </si>
  <si>
    <t>3 Keluhan</t>
  </si>
  <si>
    <t>Penambalan tanki drougout Nickel;  mesin potong pipa; Mesin CNC bending</t>
  </si>
  <si>
    <t>MSD/ENG</t>
  </si>
  <si>
    <t>1. memanfaatkan Material Dead stock
2. Memanfaatkan Sarana Produksi yang Diskontinyu
3. Menurunkan Biaya pembuatan Mesin, Dies, Jig dan Utility</t>
  </si>
  <si>
    <t>dibawah 95% dari budget</t>
  </si>
  <si>
    <t>100% efektif</t>
  </si>
  <si>
    <t>1. Maksimalkan proses maintenance, pembuatan sarana dan Fasilitas Produksi di Reguler Time
2.Melakukan  Repair Spare part yang rusak
3. Menurunkan Biaya Perawatan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</si>
  <si>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</si>
  <si>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</si>
  <si>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MSD ENGINEERING</t>
  </si>
  <si>
    <t>DEPARTEMENT BALANCE SCORE CARD 2023</t>
  </si>
  <si>
    <t>1. Membeli Forklift Elektric (diganti dengan Pallet Mover April 2023)
2. Memperbaiki lantai assembling.</t>
  </si>
  <si>
    <t>1. Meningkatkan kualitas produk
2. Meningkatkan kompetensi dengan pelatihan yang fokus pada human skil dan Teknikal skill</t>
  </si>
  <si>
    <t xml:space="preserve">Menyiapkan tempat persiapan untuk supply kebutuhan assembling steel </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</si>
  <si>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</si>
  <si>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</si>
  <si>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1. Mengumpulkan data-data kapasitas mesin
2. Melakukan takt time untuk proses produksi yang belum diukur.</t>
  </si>
  <si>
    <t>Dibawah 5%</t>
  </si>
  <si>
    <t>maksimal 0,4%</t>
  </si>
  <si>
    <t>Mei 2023 tercapai</t>
  </si>
  <si>
    <t>maskimal 10 menit</t>
  </si>
  <si>
    <t>Jul 2023 tercapai</t>
  </si>
  <si>
    <t>diatas 90%</t>
  </si>
  <si>
    <t>1.Melakukan Monitoring Kondisi mesin
2.Melakukan Perawatan Mesin sesuai jadwal
3. Menjalankan Outonomus Maintenance</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</si>
  <si>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</si>
  <si>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1. Penggabungan tugas dalam 1 Kendaraan
2. Prioritaskan Transportasi Material dan barang oleh Subkon/ Suplier
3. Melakukan Uji Emisi Rutin kendaraan dinas
4. Melakukan perawatan mesin berbahan bakar solar secara periodik agar tidak boros bahan bakar</t>
  </si>
  <si>
    <t>1. Menggunakan dua muka kertas untuk Print
2. Dokumen secara Paperless
3. Menurunkan solid waste (intensitas)</t>
  </si>
  <si>
    <t>1. Melengkapi semua Alat keselamatan kerja
2. Melengkapi semua SOP Kerja
3. Menerapkan Sensor safety pada mesin Press</t>
  </si>
  <si>
    <t>1. Melakukan identifikasi mesin yang akan dimonitoring
2. Melakukan design sistem Monitoring Mesin
3. Mencari vendor factory automation technology Provider</t>
  </si>
  <si>
    <t>Melakukan Perencanaan  kebutuhan Sparepart, material dies &amp; Jig engineering tepat waktu</t>
  </si>
  <si>
    <t>Membuat View CCTV Kompressor dan Generator terlihat di Handphone</t>
  </si>
  <si>
    <t>Desember 2023 Tercapai</t>
  </si>
  <si>
    <t>pembuatan RKB tidak boleh melebihi tanggal 25 setiap bulannya</t>
  </si>
  <si>
    <t>Jan 2023 tercapai</t>
  </si>
  <si>
    <t>Juli 2023 sudah digitalisasi</t>
  </si>
  <si>
    <t>75% Karyawan ikut terlibat</t>
  </si>
  <si>
    <t>1. Mengimplementasikan piket 5S, program pemilahan sampah, dan penghematan energi di Departemen
2. Melakukan perbaikan temuan 5S dan melakukan sosialisasi berkala di Departemen</t>
  </si>
  <si>
    <t>1. Melakukan assessment Kompetensi di akhir semester satu
2. Melaksanakan program pengembangan kompetensi sesuai panduan HC</t>
  </si>
  <si>
    <t>1. Mengimplementasikan program coaching oleh Asmen dan Manager berbasis KPI BSC yang ditetapkan
2. Mengimplementasikan program coaching oleh Asmen dan Manager berbasis assessment kompetensi</t>
  </si>
  <si>
    <t>Maret 2023 tercapai</t>
  </si>
  <si>
    <t>0 temuan Internal Audit/ Survaliance</t>
  </si>
  <si>
    <t>maskimal 2 minggu Waktu penyelesaian temuan audit</t>
  </si>
  <si>
    <t>FINANCIAL 
20%</t>
  </si>
  <si>
    <t>CUSTOMER 
10%</t>
  </si>
  <si>
    <t>Internal Complain per departemen/bulan dan Keluhan untuk pemenuhan permintaan sarana, Fasilitas &amp; Mesin</t>
  </si>
  <si>
    <t>Availability</t>
  </si>
  <si>
    <t>1. Mematikan semua keran air setelah selesai digunakan
2. Monitoring Kebocoran saluran Air
3. Monitoring Penggunaan air
4. Melakukan Cek Rutin debit air permenit untuk kebutuhan proses sesuai standard
5. Menghilangkan toilet di area bukan seharusnya</t>
  </si>
  <si>
    <t>Penerapan, Review dan Update SOP Assembling di CINT Intranet.
(perubahan jadwal, menyesuaikan dengan jadwal IT, sudah dimeetingkan)</t>
  </si>
  <si>
    <t>Penerapan informasi dashboard 5S dan Kaizen di CINT Intranet.
(untuk Kaizen perubahan jadwal, menyesuaikan dengan jadwal IT, sudah dimeetingkan)</t>
  </si>
  <si>
    <t>1. Membuat Kaizen yang berdampak significant bagi perusahaan
2. Membuat Kaizen Strategis yang dapat diikutsertakan WOW Awards</t>
  </si>
  <si>
    <t>Jan - Jun
Jul - Des</t>
  </si>
  <si>
    <t>MSD, PRD, ENG</t>
  </si>
  <si>
    <t>IT, MSD, ENG</t>
  </si>
  <si>
    <t>TGL. DATA HARUS SUDAH DISIAPKAN</t>
  </si>
  <si>
    <t>Setiap Tanggal 1</t>
  </si>
  <si>
    <t>Setiap Tanggal 3</t>
  </si>
  <si>
    <t>Rutin</t>
  </si>
  <si>
    <t>Setiap Tanggal 5</t>
  </si>
  <si>
    <t>Setiap Tanggal 7</t>
  </si>
  <si>
    <t>Seminggu sekali</t>
  </si>
  <si>
    <t>A3 Report/tiap bulan</t>
  </si>
  <si>
    <t>HASIL JAN-JUN</t>
  </si>
  <si>
    <t>REVIEW JAN-JUN</t>
  </si>
  <si>
    <t>REALISASI JULI</t>
  </si>
  <si>
    <t>KETERANGAN</t>
  </si>
  <si>
    <t>ACHIEVMENT</t>
  </si>
  <si>
    <t>TERCAPAI</t>
  </si>
  <si>
    <t>TIDAK TERCAPAI</t>
  </si>
  <si>
    <t>Capex Juni 120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Jan-jun Rp 398.900.130</t>
  </si>
  <si>
    <t>Total 10 komplain (Rata-rata 2 komplain tiap bulan</t>
  </si>
  <si>
    <t>Tercapai 100% (Perbaikan lantai &amp; Pallet Mover) (Realisasi di Mei 2023)</t>
  </si>
  <si>
    <t>Dibawah budget</t>
  </si>
  <si>
    <t>Diatas budget</t>
  </si>
  <si>
    <t>Komplain Downtime mesin</t>
  </si>
  <si>
    <t>Data global dari QC</t>
  </si>
  <si>
    <t>&gt;28 menit</t>
  </si>
  <si>
    <t xml:space="preserve">Belum tercapai :
Waktu persiapan material
Pagi = 7.50 - 8.18 = 28 menit di H-0 (untuk kekurangan material di target HK sebelumnya)
Siang = 13.00 - 16.00 = 180 menit di H-1 (untuk proses kerja di target hari esok)
Total = 208 menit </t>
  </si>
  <si>
    <t>rata-rata 7,4%(Up 2,4%) per bulan penggunaan intensitas energi ESG</t>
  </si>
  <si>
    <t>PENCAPAIAN KPI MSD &amp; ENG (JAN - JUL 2023)</t>
  </si>
  <si>
    <t>Validasi:</t>
  </si>
  <si>
    <t>Dibuat dan diinfokan oleh : Gatria G. Rochmano</t>
  </si>
  <si>
    <t>Ditujukan kepada : Gunawan I &amp; Ruby K.T</t>
  </si>
  <si>
    <t>Evaluasi Target H2 / REALISASI</t>
  </si>
  <si>
    <t>JAN 23</t>
  </si>
  <si>
    <t>FEB 23</t>
  </si>
  <si>
    <t>MAR 23</t>
  </si>
  <si>
    <t>APR 23</t>
  </si>
  <si>
    <t>MEI 23</t>
  </si>
  <si>
    <t>JUN 23</t>
  </si>
  <si>
    <t>JUL 24</t>
  </si>
  <si>
    <t>REALISASI JAN-JUL 2023 (S1)</t>
  </si>
  <si>
    <t>KPI</t>
  </si>
  <si>
    <t>ANALISA TIDAK TERCAPAI</t>
  </si>
  <si>
    <t>SOLUSI DISARANKAN</t>
  </si>
  <si>
    <t>Total Capex Jan-Mar  Rp. 565 Juta
Realisasi :
HCGA di Bulan Maret melakukan pemesanan AC 2 unit (seharusnya Capex Mei) senilai 13,4 jt untuk ruang ekspedisi Baros dan Server IT PRD Lt 1</t>
  </si>
  <si>
    <t>Belum ada Pengajuan (Total Capex April  Rp. 200 Juta)
Realisasi:
&gt;Realisasi Capex dari bulan Pebruari Rp. 312.5 juta  (epoxy lantai Assy Steel)
&gt;HCGA di Bulan Maret melakukan pemesanan AC 2 unit (seharusnya Capex Mei) senilai 13,4 jt untuk ruang ekspedisi Baros dan Server IT PRD Lt 1
Total pemakaian budget Janu-April Rp 325.900.130</t>
  </si>
  <si>
    <t>Capex Mei 60 jt (penggantian AC)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Jan-Mei Rp 398.900.130</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</si>
  <si>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</si>
  <si>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r>
      <rPr>
        <b/>
        <sz val="12"/>
        <color theme="1"/>
        <rFont val="Arial Narrow"/>
        <family val="2"/>
      </rPr>
      <t>16% terpakai dari Budget capex:</t>
    </r>
    <r>
      <rPr>
        <sz val="12"/>
        <color theme="1"/>
        <rFont val="Arial Narrow"/>
        <family val="2"/>
      </rPr>
      <t xml:space="preserve">
Jan=0%
Jan-Feb=0%
Jan-Mar=0,5%
Jan-April=13%
Jan-Mei=16%
Jan-Jun=16%
Jul = 20%</t>
    </r>
  </si>
  <si>
    <r>
      <t xml:space="preserve">Penggunaan Power Stacker untuk handling finish good dari assembling ke langsir </t>
    </r>
    <r>
      <rPr>
        <b/>
        <sz val="11"/>
        <color theme="1"/>
        <rFont val="Calibri"/>
        <family val="2"/>
        <scheme val="minor"/>
      </rPr>
      <t>(Realisasi di Juli 2023)</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</si>
  <si>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
Jul = 100%</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</si>
  <si>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</si>
  <si>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
Jul = 0</t>
    </r>
  </si>
  <si>
    <r>
      <t xml:space="preserve">Tercapai 100% (Perbaikan lantai &amp; Pallet Mover) </t>
    </r>
    <r>
      <rPr>
        <b/>
        <sz val="11"/>
        <rFont val="Calibri"/>
        <family val="2"/>
        <scheme val="minor"/>
      </rPr>
      <t>(Realisasi di Mei 2023)
Power stacker (realisasi di 24 Juli 2023)</t>
    </r>
  </si>
  <si>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</si>
  <si>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
Jul = terealisasi mei</t>
    </r>
  </si>
  <si>
    <t>30 Menit</t>
  </si>
  <si>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
Jul = 28 Menit</t>
    </r>
  </si>
  <si>
    <r>
      <rPr>
        <b/>
        <u/>
        <sz val="12"/>
        <color theme="1"/>
        <rFont val="Times New Roman"/>
        <family val="1"/>
      </rPr>
      <t>Penurunan waktu tunggu material assembling steel</t>
    </r>
    <r>
      <rPr>
        <sz val="12"/>
        <color theme="1"/>
        <rFont val="Times New Roman"/>
        <family val="1"/>
      </rPr>
      <t xml:space="preserve">
</t>
    </r>
    <r>
      <rPr>
        <i/>
        <sz val="12"/>
        <color theme="1"/>
        <rFont val="Times New Roman"/>
        <family val="1"/>
      </rPr>
      <t>(harapan ingin menjadi 10 menit, tapi evaluasi 6 bulan tetap diatas 28 menit)</t>
    </r>
  </si>
  <si>
    <t xml:space="preserve">&gt;Area persiapan WIP masih belum digunakan secara Optimal.
&gt;Tata cara pengebonan yang dilakukan mungkin masih ada kendala dalam koordinasi dan bekerjasama dengan PIC gudang.
</t>
  </si>
  <si>
    <t>&gt;Mengoptimalkan area persiapan barang siap proses Assembling Stell sesuai fungsinya
&gt;Monitoring pelaksanaan persiapan barang di H-1, bekerja sama dengan Produksi-PPIC gudang dan MSD.</t>
  </si>
  <si>
    <t>1. Pebruari 2023 jalan utama sudah kosong (tercapai 100%)
2. Maret 2023 area penyimpanan dies CB-0733T sudah dikosongkan (tercapai 100%)</t>
  </si>
  <si>
    <t>Belum ada program untuk perhitungan kapasitas terpasang dari MSD</t>
  </si>
  <si>
    <t>Tidak di rencanakan di Semester ini</t>
  </si>
  <si>
    <r>
      <rPr>
        <b/>
        <u/>
        <sz val="12"/>
        <color theme="1"/>
        <rFont val="Times New Roman"/>
        <family val="1"/>
      </rPr>
      <t>Tersedianya sistem perhitungan kapasitas terpasang</t>
    </r>
    <r>
      <rPr>
        <sz val="12"/>
        <color theme="1"/>
        <rFont val="Times New Roman"/>
        <family val="1"/>
      </rPr>
      <t xml:space="preserve">
</t>
    </r>
    <r>
      <rPr>
        <i/>
        <sz val="12"/>
        <color theme="1"/>
        <rFont val="Times New Roman"/>
        <family val="1"/>
      </rPr>
      <t>(harapan ingin Juli 2023 sudah ada, tapi evaluasi 6 bulan masih belum tersedia)</t>
    </r>
  </si>
  <si>
    <t>Baru melakukan persiapan di robotisasi (pengalihan las manual ke las robot)</t>
  </si>
  <si>
    <t>Menyelesaikan pengalihan proses las manual ke las robot</t>
  </si>
  <si>
    <t>0,0208 dari 0,012 atau 8,652%(up 3,652%)</t>
  </si>
  <si>
    <t>0,0208 GJ/pcs (tidak tercapai)
ada kelebihan 0,0088(3,652%) dari 0,012, maka menjadi 5%+3,652%= 8,652%</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</si>
  <si>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</si>
  <si>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</si>
  <si>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</si>
  <si>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</si>
  <si>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</si>
  <si>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</si>
  <si>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
Jul = 0,0208 GJ/pcs (tidak tercapai)</t>
    </r>
  </si>
  <si>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7,4%(Up 2,4%) per bulan penggunaan intensitas energi ESG)</t>
    </r>
  </si>
  <si>
    <t>peralatan listrik yang harusnya dimatikan tapi tidak dimatikan (lampu tidak dimatikan)</t>
  </si>
  <si>
    <t xml:space="preserve">&gt;Membuat form check sheet mematikan perangkat listrik.
&gt;Monitoring penggunaan listrik di area MSD
</t>
  </si>
  <si>
    <t>0,0038 dari 0,033 atau 0,582%</t>
  </si>
  <si>
    <t>0,0038  ton CO2/pcs (tercapai)
masih ada sisa selisih = 0,0292(4,418%) dari 0,033, maka 5%-4,418% = 0,582%</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</si>
  <si>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</si>
  <si>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</si>
  <si>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</si>
  <si>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</si>
  <si>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</si>
  <si>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</si>
  <si>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
Jul = 0,0038  ton CO2/pcs (tercapai)</t>
    </r>
  </si>
  <si>
    <t>0,0755 dari 0,06 atau 6,291%(up 1,291%)</t>
  </si>
  <si>
    <t>0,0755 m3/pcs (tidak tercapai)
ada kelebihan 0,0155(1,291%) dari 0,06, maka menjadi 5%+1,291%= 6,291%</t>
  </si>
  <si>
    <t>0,0469 m3/pcs (tercapai), terdapat selisih 0,0131(1,092%) dari 0,06, maka 5%-1,092%=3,908%</t>
  </si>
  <si>
    <t>0,066 m3/pcs (tidak tercapai)
terdapat kelebihan 0,006(0,5%) dari 0,06, maka 5%+0,5%=5,5%</t>
  </si>
  <si>
    <t>0,0779 m3/pcs (tidak tercapai)
terdapat kelebihan 0,0179(1,492%) dari 0,06, maka 5%+1,492%=6,492%</t>
  </si>
  <si>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</si>
  <si>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</si>
  <si>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</si>
  <si>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
Jul = 0,0755 m3/pcs (tidak tercapai)</t>
    </r>
  </si>
  <si>
    <t>0,0000109 dari 0,0005, atau 0,109%</t>
  </si>
  <si>
    <t>0,0000109  ton/pcs (tercapai), terdapat selisih 0,0005(4,891%) dari 0,0005, maka 5%-4,891%=0,109%</t>
  </si>
  <si>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</si>
  <si>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</si>
  <si>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</si>
  <si>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</si>
  <si>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</si>
  <si>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
Jul = 0,0000109  ton/pcs (tercapai)</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</si>
  <si>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</si>
  <si>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
Jul = 0</t>
    </r>
  </si>
  <si>
    <t>Sudah dilakukan trial dan uji coba pengisian form efektifitas penggunaan mesin Welding (Robot dan Manual), di bagian Konstruksi Multi las</t>
  </si>
  <si>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</si>
  <si>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</si>
  <si>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</si>
  <si>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</si>
  <si>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</si>
  <si>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r>
      <rPr>
        <b/>
        <u/>
        <sz val="12"/>
        <color theme="1"/>
        <rFont val="Times New Roman"/>
        <family val="1"/>
      </rPr>
      <t>Pengembangan Sistem Monitoring Mesin</t>
    </r>
    <r>
      <rPr>
        <sz val="12"/>
        <color theme="1"/>
        <rFont val="Times New Roman"/>
        <family val="1"/>
      </rPr>
      <t xml:space="preserve">
</t>
    </r>
    <r>
      <rPr>
        <i/>
        <sz val="12"/>
        <color theme="1"/>
        <rFont val="Times New Roman"/>
        <family val="1"/>
      </rPr>
      <t>(harapan ingin Desember 2023, sistem otomatisasi  monitoring sudah diterapkan, tapi evaluasi 6 bulan hanya ada presentasi TRIAL  dari ADT System Indonesia) dan rencana presentasi dari AUX Induustries saja, tidak terlihat adanya kemajuan perkembangan progress)</t>
    </r>
  </si>
  <si>
    <t>Dengan dipasangnya sistem seperti OEE ke Mesin yang dimiliki perusahaan, jika dibandingkan antara biaya pemasangan sistem dengan benefit yang didapat, maka benefit yang dapat diraih perusahaan tidak luar biasa</t>
  </si>
  <si>
    <t>&gt;Untuk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</si>
  <si>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 xml:space="preserve">Belum tercapai </t>
  </si>
  <si>
    <t>Di undur ke bulan Desember 2023</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</si>
  <si>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</si>
  <si>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</si>
  <si>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</si>
  <si>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</si>
  <si>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</si>
  <si>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</si>
  <si>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r>
      <rPr>
        <b/>
        <sz val="12"/>
        <color theme="1"/>
        <rFont val="Arial Narrow"/>
        <family val="2"/>
      </rPr>
      <t>Masih dalam proses pengembagan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
Jul = Proses</t>
    </r>
  </si>
  <si>
    <r>
      <rPr>
        <b/>
        <u/>
        <sz val="12"/>
        <color theme="1"/>
        <rFont val="Times New Roman"/>
        <family val="1"/>
      </rPr>
      <t>Digitalisasi SOP Assembling</t>
    </r>
    <r>
      <rPr>
        <sz val="12"/>
        <color theme="1"/>
        <rFont val="Times New Roman"/>
        <family val="1"/>
      </rPr>
      <t xml:space="preserve">
</t>
    </r>
    <r>
      <rPr>
        <i/>
        <sz val="12"/>
        <color theme="1"/>
        <rFont val="Times New Roman"/>
        <family val="1"/>
      </rPr>
      <t>(harapan ingin Juli 2023, SOP sudah dapat didigitalisasikan, tapi evaluasi 6 bulan hanya baru 14 SOP saja yang dibuat, dan itu pun belum di launch secara digital ke sistem) dari MSD sudah mengirimkan rekomendasi requirement dan design untuk sistem</t>
    </r>
  </si>
  <si>
    <t>&gt;Pengambilan data untuk pembuatan SOP dilakukan secara acak dan tidak terjadwal
&gt;Sistem yang mengcover hasil dari SOP yang dibuat belum rampung selesai di buat, sehingga SOP yang sudah dibuat manual belum bisa di digitalisasi</t>
  </si>
  <si>
    <t xml:space="preserve">&gt;Membuat jadwal pembuatan dan pengambilan data untuk SOP
</t>
  </si>
  <si>
    <t>Peb 2023 (Digitalisasi Dasboard 5S-K3)
July 2023 (Digitalisasi Dasboard Kaizen belum tercapai)</t>
  </si>
  <si>
    <t>1. Dasboard 5S-K3 tercapai 100% (temuan 5S-K3 sudah upload ke CINT intranet)
2. Dasboard Kaizen rencana Juli 2023 (belum tercapai diundur ke desember 2023</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</si>
  <si>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</si>
  <si>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</si>
  <si>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</si>
  <si>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</si>
  <si>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</si>
  <si>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Jul, 5S=4 temuan; K3=2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</si>
  <si>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r>
      <rPr>
        <b/>
        <u/>
        <sz val="12"/>
        <color theme="1"/>
        <rFont val="Times New Roman"/>
        <family val="1"/>
      </rPr>
      <t>Digitalisasi dashboard 5S dan Kaizen</t>
    </r>
    <r>
      <rPr>
        <sz val="12"/>
        <color theme="1"/>
        <rFont val="Times New Roman"/>
        <family val="1"/>
      </rPr>
      <t xml:space="preserve">
</t>
    </r>
    <r>
      <rPr>
        <i/>
        <sz val="12"/>
        <color theme="1"/>
        <rFont val="Times New Roman"/>
        <family val="1"/>
      </rPr>
      <t>(harapan ingin Pebruari dan July 2023 Digitalisasi 5S dan Dasboard Kaizen sudah dapat didigitalisasikan, tapi evaluasi 6 bulan hanya baru sistem 5S dan K3 saja yang sudah selesai digitalisasikan, untuk dashboard Kaizen belum dibuat sistem digitalisasinya) dari MSD sudah mengirimkan rekomendasi requirement dan design untuk sistem</t>
    </r>
  </si>
  <si>
    <t>Sebenarnya untuk rekomendasi requirement dan juga design dari sistem yang diminta untuk dashboard kaizen, MSD sudah mengirim ke bagian terkait (pembuat), hanya untuk saat ini belum dapat terealisasi dikarenakan waktu dan jadwal yang begitu padat di bagian terkait</t>
  </si>
  <si>
    <t>&gt;diundur dalam pembuatan dashboard kaizen, dan merapatkan ulang bagaimana tindak lanjut kedepannya</t>
  </si>
  <si>
    <t>Belum ada kaizen Strategis dari MSD</t>
  </si>
  <si>
    <t>Tidak tercapai (tidak ada kaizen strategis yang diajukan dari bagian MSD)</t>
  </si>
  <si>
    <r>
      <rPr>
        <b/>
        <u/>
        <sz val="12"/>
        <color theme="1"/>
        <rFont val="Times New Roman"/>
        <family val="1"/>
      </rPr>
      <t>Kaizen Strategis</t>
    </r>
    <r>
      <rPr>
        <sz val="12"/>
        <color theme="1"/>
        <rFont val="Times New Roman"/>
        <family val="1"/>
      </rPr>
      <t xml:space="preserve">
</t>
    </r>
    <r>
      <rPr>
        <i/>
        <sz val="12"/>
        <color theme="1"/>
        <rFont val="Times New Roman"/>
        <family val="1"/>
      </rPr>
      <t>(harapan ingin 1 kaizen strategis muncul di departemen MSD per Tahun, tapi setelah evaluasi 6 bulan tidak ada kaizen strategis yang diajukan dari bagian MSD)</t>
    </r>
  </si>
  <si>
    <t>Belum ada ide kaizen yang muncul dan dapat di WOW kan, dari Kaizen yang  muncul di MSD</t>
  </si>
  <si>
    <t>Mengajukan kaizen strategis tapi yang bertemakan sistem dahulu</t>
  </si>
  <si>
    <t>Tidak ada kaizen yang diikuti</t>
  </si>
  <si>
    <r>
      <rPr>
        <b/>
        <sz val="12"/>
        <color theme="1"/>
        <rFont val="Arial Narrow"/>
        <family val="2"/>
      </rPr>
      <t xml:space="preserve"> 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
Jul = 0%</t>
    </r>
  </si>
  <si>
    <r>
      <rPr>
        <b/>
        <u/>
        <sz val="12"/>
        <color theme="1"/>
        <rFont val="Times New Roman"/>
        <family val="1"/>
      </rPr>
      <t>Keterlibatan Kaizen / Bulan</t>
    </r>
    <r>
      <rPr>
        <sz val="12"/>
        <color theme="1"/>
        <rFont val="Times New Roman"/>
        <family val="1"/>
      </rPr>
      <t xml:space="preserve">
</t>
    </r>
    <r>
      <rPr>
        <i/>
        <sz val="12"/>
        <color theme="1"/>
        <rFont val="Times New Roman"/>
        <family val="1"/>
      </rPr>
      <t>(harapan ingin minimal 75% anggota MSD terlibat kaizen tiap bulannya, tapi setelah evaluasi 6 bulan Rata-rata hanya 67% anggota MSD yang ikut terlibat Kaizen)</t>
    </r>
  </si>
  <si>
    <t>Tidak ada ide Kaizen di bulan April dan Juni 2023</t>
  </si>
  <si>
    <t>Setiap bulan memberikan ide Kaizen</t>
  </si>
  <si>
    <t>0 temuan 5S dan K3</t>
  </si>
  <si>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
Jul = 0</t>
    </r>
  </si>
  <si>
    <t>67%Manager dan Officer berada pada kategori Match &amp; Above</t>
  </si>
  <si>
    <t>Tidak tercapai, dari 3 orang hanya 2 orang Mengikuti: 
1. Training Coaching (1 Officer ke Manager)
2. Manager ikut Coaching dengan General Manager</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</si>
  <si>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</si>
  <si>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</si>
  <si>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</si>
  <si>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</si>
  <si>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</si>
  <si>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
Jul=67%</t>
    </r>
  </si>
  <si>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Staff berada pada kategori Match &amp; Above, tapi setelah evaluasi 6 bulan Rata-rata hanya 53% )</t>
    </r>
  </si>
  <si>
    <t>&gt;Perbedaan dari level jabatan yang memiliki jarak jauh antar anggota tim, sehingga antara hak training dan peran tanggung jawab pasti berbeda-beda
&gt;Karyawan tersebut kurang diberikan training yang sesuai dengan job nya</t>
  </si>
  <si>
    <t>Memberikan training kepada karyawan yang dianggap kurang di bagian MSD, sehingga bisa menyamai ketertinggalan dengan rekan nya yang lain</t>
  </si>
  <si>
    <t>Tercapai 100% (Jan - Mar ada 6 kali coaching)</t>
  </si>
  <si>
    <t>1x coaching di bulan Juli (Coaching Bpk Gunawan oleh Bpk Ruby)
1x coaching di bulan Juli (Coaching Bpk Ruby oleh Ibu Anita)</t>
  </si>
  <si>
    <r>
      <t xml:space="preserve">Rata-rata coaching Jan-jun 7x coaching, tercapai
</t>
    </r>
    <r>
      <rPr>
        <sz val="12"/>
        <color theme="1"/>
        <rFont val="Arial Narrow"/>
        <family val="2"/>
      </rPr>
      <t>Jan = 2x Coaching
Feb = 2x Coaching
Mar = 2x Coaching
Apr = 1x Coaching
Mei = 0 Coaching
Jun = 0 Coaching
Jul = 2x</t>
    </r>
  </si>
  <si>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</si>
  <si>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Tecapai hanya ada 1 observasi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</si>
  <si>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</si>
  <si>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tapi setelah evaluasi 6 bulan terdapat 1 temuan minor di 1 kali audit internal )</t>
    </r>
  </si>
  <si>
    <t>MSD baru dilibatkan mengikuti audit yang mana sebelumnya belum pernah ikut di audit</t>
  </si>
  <si>
    <t>Memperbaiki dan melengkapi segala kebutuhan MSD sesuai dengan bisnis proses nya, dari segi sistem administrasi, sarana, maupun struktur</t>
  </si>
  <si>
    <t>1 HK</t>
  </si>
  <si>
    <t>Tercapai diselesaikan dalam 1 HK</t>
  </si>
  <si>
    <t>Tercapai 100%, diselesaikan hanya dalam waktu 4 hari kerja (temuan di bulan mei untuk audit internal)</t>
  </si>
  <si>
    <t>Pebruari tercapai 100%: 
&gt;3   Persyaratan (done)
&gt;2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</si>
  <si>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</si>
  <si>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</si>
  <si>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JULI</t>
  </si>
  <si>
    <t>REALISASI JAN-JUL 2023</t>
  </si>
  <si>
    <t>HASIL</t>
  </si>
  <si>
    <t>JAN</t>
  </si>
  <si>
    <t>FEB</t>
  </si>
  <si>
    <t>MAR</t>
  </si>
  <si>
    <t>APR</t>
  </si>
  <si>
    <t>MEI</t>
  </si>
  <si>
    <t>JUN</t>
  </si>
  <si>
    <t>JUL</t>
  </si>
  <si>
    <t>Biaya Pembuatan Sarana di Workshop dan Faciliti utility (Tercapai dibawah 95% dari budget)</t>
  </si>
  <si>
    <r>
      <rPr>
        <b/>
        <u/>
        <sz val="12"/>
        <color theme="1"/>
        <rFont val="Times New Roman"/>
        <family val="1"/>
      </rPr>
      <t>Biaya Pembuatan Sarana  (Workshop &amp; Facility utility</t>
    </r>
    <r>
      <rPr>
        <sz val="12"/>
        <color theme="1"/>
        <rFont val="Times New Roman"/>
        <family val="1"/>
      </rPr>
      <t xml:space="preserve">
</t>
    </r>
    <r>
      <rPr>
        <i/>
        <sz val="12"/>
        <color theme="1"/>
        <rFont val="Times New Roman"/>
        <family val="1"/>
      </rPr>
      <t>(harapan ingin minimal dibawah dari 95% dari budget, tapi evaluasi 6 bulan masih diatas 100%)</t>
    </r>
  </si>
  <si>
    <t>Terdapat biaya yang melebihi perhitungan di awal atau diluar dari yang direncanakan (budget)</t>
  </si>
  <si>
    <t>Pada saat perencanaan diawal harus dibuat juga master plan
sehingga seluruh biaya diluar perencanaan dapat tercover atau disiasati serta dapat diminimalisir</t>
  </si>
  <si>
    <t>Biaya Pembelian Sparepart Bagian Maintenance 
(Tercapai dibawah 95% dari budget)</t>
  </si>
  <si>
    <r>
      <rPr>
        <b/>
        <u/>
        <sz val="12"/>
        <color theme="1"/>
        <rFont val="Times New Roman"/>
        <family val="1"/>
      </rPr>
      <t xml:space="preserve">Biaya Perawatan Mesin </t>
    </r>
    <r>
      <rPr>
        <sz val="12"/>
        <color theme="1"/>
        <rFont val="Times New Roman"/>
        <family val="1"/>
      </rPr>
      <t xml:space="preserve">
</t>
    </r>
    <r>
      <rPr>
        <i/>
        <sz val="12"/>
        <color theme="1"/>
        <rFont val="Times New Roman"/>
        <family val="1"/>
      </rPr>
      <t>(harapan ingin minimal dibawah dari 95% dari budget, tapi evaluasi 6 bulan masih diatas 100%)</t>
    </r>
  </si>
  <si>
    <t>Dibuat buku atau pedoman manual untuk perawatan, sehingga bisa membuat estimasi yang lebih akurat dari biaya perawatan mesin serta dibuat juga masterplan jangka panjang, agar dapat memprediksi  biaya-biaya di masa yang akan datang</t>
  </si>
  <si>
    <t>1 Keluhan</t>
  </si>
  <si>
    <t>Perbaikan Rotating Mesin CNC bending</t>
  </si>
  <si>
    <t>0 Keluhan</t>
  </si>
  <si>
    <r>
      <rPr>
        <b/>
        <u/>
        <sz val="12"/>
        <color theme="1"/>
        <rFont val="Times New Roman"/>
        <family val="1"/>
      </rPr>
      <t xml:space="preserve">Keluhan untuk pemenuhan permintaan sarana, Fasilitas &amp; Mesin </t>
    </r>
    <r>
      <rPr>
        <sz val="12"/>
        <color theme="1"/>
        <rFont val="Times New Roman"/>
        <family val="1"/>
      </rPr>
      <t xml:space="preserve">
</t>
    </r>
    <r>
      <rPr>
        <i/>
        <sz val="12"/>
        <color theme="1"/>
        <rFont val="Times New Roman"/>
        <family val="1"/>
      </rPr>
      <t>(harapan ingin 0 keluhan tiap bulan, tapi evaluasi setelah 6 bulan masih ada keluhan rata-rata 2 keluhan tiap bulannya)</t>
    </r>
  </si>
  <si>
    <t>Proses pebaikan atau perawatan mesin yang memerlukan sparepart yang mahal dan pemesanan harus proses inden</t>
  </si>
  <si>
    <t>melakukan pendataan untuk sparepart yang krusial, sebagai persiapan stock</t>
  </si>
  <si>
    <t>Data dari QC</t>
  </si>
  <si>
    <t>0,43% (1,05 jam) untuk bulan Juni</t>
  </si>
  <si>
    <t>Rata-rata : 0,43% (1,05 jam) untuk bulan Juni
Total : 9,84% (24,1 jam) untuk bulan Juni 
(Tercapai)</t>
  </si>
  <si>
    <t>Presentasi Total waktu Operasi mesin dikurangi Downtime (100% - downtime Juni) (Tercapai)</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</si>
  <si>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</si>
  <si>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diatas 5% per bulan penggunaan intensitas energi ESG)</t>
    </r>
  </si>
  <si>
    <t>Pemakaian listrik yang tidak optimal dan objektif</t>
  </si>
  <si>
    <t>jika produksi sedikit maka matikan mesin atau disiasati dengan meliburkan karyawan atau area yang memang tidak produksi</t>
  </si>
  <si>
    <t>0,0038  ton CO2/pcs (tercapai)
masih ada sisa selisih = 0,0292(4,418%) dari 0,033, maka 5%-4,418%= 0,582%</t>
  </si>
  <si>
    <t>rata-rata 2% per bulan penggunaan intensitas emisi CO2 ESG, tercapai :
Jan=0,00287 dari 0,033 atau 0,435%
Feb=0,00314 dari 0,033 atau 0,476%
Mar=0,01768 dari 0,033 atau 2,679%
Apr=0,01975 dari 0,033 atau 2,992%
Mei=0,01834 dari 0,033 atau 2,779%
Jun=0,019 dari 0,033 atau 2,979%</t>
  </si>
  <si>
    <t>rata-rata 4,54%per bulan penggunaan intensitas Waste Water ESG, tercapai :
Jan=0,0469 dari 0,06 atau 3,908%
Feb=0,066 dari 0,06 atau 5,5%(up 0,5%)
Mar=0,0779 dari 0,06 atau 6,492%(up 1,492%)
Apr=0,0368 dari0,06 atau 3,067%
Mei=0,0449 dari 0,06 atau 3,742%
Jun=0,055 dari 0,06 atau 4,538%</t>
  </si>
  <si>
    <t>rata-rata 1,18% per bulan penggunaan Intensitas Solid Waste ESG, tercapai :
Jan=0,00032 dari 0,0005, atau 1,8%
Feb= 0,0004 dari 0,0005, atau 1%
Mar=0,00035 dari 0,0005, atau 1,5%
Apr=0,00035 dari 0,0005, atau 1,5%
Mei=0,00043 dari 0,0005, atau 0,7%
Jun=0,00044 dari 0,0005, atau 0,6%</t>
  </si>
  <si>
    <t>Dari data ESG, tidak ada kejadian kecelakaan kerja selama Juli.</t>
  </si>
  <si>
    <t>Bekerjasama dengan bagian MSD dalam menerapkan form efektivitas mesin</t>
  </si>
  <si>
    <t>&gt;ENG mendukung ide yang diajukan oleh MSD, 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</si>
  <si>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tgl-25</t>
  </si>
  <si>
    <t>April 2023</t>
  </si>
  <si>
    <t>APRIL 2023</t>
  </si>
  <si>
    <t>0 temuan</t>
  </si>
  <si>
    <t>Belum ada sidak audit factory 5S dan K3 ke Eng</t>
  </si>
  <si>
    <r>
      <rPr>
        <b/>
        <u/>
        <sz val="12"/>
        <color theme="1"/>
        <rFont val="Times New Roman"/>
        <family val="1"/>
      </rPr>
      <t>Implementasi 5S</t>
    </r>
    <r>
      <rPr>
        <sz val="12"/>
        <color theme="1"/>
        <rFont val="Times New Roman"/>
        <family val="1"/>
      </rPr>
      <t xml:space="preserve">
</t>
    </r>
    <r>
      <rPr>
        <i/>
        <sz val="12"/>
        <color theme="1"/>
        <rFont val="Times New Roman"/>
        <family val="1"/>
      </rPr>
      <t>(harapan ingin 0 temuan tiap bulan, tapi evaluasi 6 bulan sudah terdapat 3 temuan ke Engineering)</t>
    </r>
  </si>
  <si>
    <t>Ruangan ENG masih belum sesuai dengan kaidah 5S</t>
  </si>
  <si>
    <t>Merombak layout dan menyesuaikan dengan kaidah 5S dari perusahaan</t>
  </si>
  <si>
    <t>6 orang mengikuti shopfloor leadership</t>
  </si>
  <si>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 berada pada kategori Match &amp; Above, tapi evaluasi 6 bulan hanya 86%)</t>
    </r>
  </si>
  <si>
    <t>Memberikan training kepada karyawan yang dianggap kurang di bagian ENG, sehingga bisa menyamai ketertinggalan dengan rekan nya yang lain</t>
  </si>
  <si>
    <t>Januari - JuL</t>
  </si>
  <si>
    <t>MEI 2023</t>
  </si>
  <si>
    <t>Belum update di kepemimpinan baru (Struktur Baru)</t>
  </si>
  <si>
    <t>Belum ada program dari ENG</t>
  </si>
  <si>
    <r>
      <rPr>
        <b/>
        <u/>
        <sz val="12"/>
        <color theme="1"/>
        <rFont val="Times New Roman"/>
        <family val="1"/>
      </rPr>
      <t>Pemenuhan GCG,Kode etik, Peraturan &amp; Perundangan</t>
    </r>
    <r>
      <rPr>
        <sz val="12"/>
        <color theme="1"/>
        <rFont val="Times New Roman"/>
        <family val="1"/>
      </rPr>
      <t xml:space="preserve">
</t>
    </r>
    <r>
      <rPr>
        <i/>
        <sz val="12"/>
        <color theme="1"/>
        <rFont val="Times New Roman"/>
        <family val="1"/>
      </rPr>
      <t>(harapan ingin Maret 2023, tapi setelah evaluasi 6 bulan belum ada progress)</t>
    </r>
  </si>
  <si>
    <t>Akan diprogramkan si semester-2</t>
  </si>
  <si>
    <t>Tidak ada temuan audit ke tim Eng terkait audit ISO eksternal Tgl 27 Juli 2023</t>
  </si>
  <si>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tiap bulan, tapi setelah evaluasi 6 bulan sudah terdapat total 2 temuan di Januari 2023)</t>
    </r>
  </si>
  <si>
    <t>Apa yang disiapkan tidak sesuai dengan apa yang ditanyakan</t>
  </si>
  <si>
    <t>Memperbaiki sistem yang ada di ENG sesuai dengan bisnis proses dan melengkapinya</t>
  </si>
  <si>
    <t>Belum ada program Pengembangan System Management QHSE di ENG</t>
  </si>
  <si>
    <r>
      <rPr>
        <b/>
        <u/>
        <sz val="12"/>
        <color theme="1"/>
        <rFont val="Times New Roman"/>
        <family val="1"/>
      </rPr>
      <t>Realisasi Program Pengembangan System Management QHSE</t>
    </r>
    <r>
      <rPr>
        <sz val="12"/>
        <color theme="1"/>
        <rFont val="Times New Roman"/>
        <family val="1"/>
      </rPr>
      <t xml:space="preserve">
</t>
    </r>
    <r>
      <rPr>
        <i/>
        <sz val="12"/>
        <color theme="1"/>
        <rFont val="Times New Roman"/>
        <family val="1"/>
      </rPr>
      <t>(harapan ingin Mei 2023, tapi setelah evaluasi 6 bulan masih dalam progress)</t>
    </r>
  </si>
  <si>
    <t>rata-rata 2% per bulan penggunaan intensitas emisi CO2 ESG</t>
  </si>
  <si>
    <t>rata-rata 4,54%per bulan penggunaan intensitas Waste Water ESG</t>
  </si>
  <si>
    <t>rata-rata 1,18% per bulan penggunaan Intensitas Solid Waste ESG</t>
  </si>
  <si>
    <t>RKB setiap tanggal 25 tiap bulan</t>
  </si>
  <si>
    <t>April 2023 tercapai</t>
  </si>
  <si>
    <t>&gt;Peb 2023 (Digitalisasi Dasboard 5S-K3), tercapai (khusus MO) Jan - Jun = 106 temuan (76 open, 30 closed)
&gt; Dasboard Kaizen Di july</t>
  </si>
  <si>
    <t>Digitalisasi Dasboard 5S-K3 di Januari 2023
Dasboard Kaizen = belum</t>
  </si>
  <si>
    <t>Total 3 Kaizen (rata-rata 1 Kaizen tiap bulan)</t>
  </si>
  <si>
    <t>Kaizen di Engineering</t>
  </si>
  <si>
    <t xml:space="preserve">3 termuan </t>
  </si>
  <si>
    <t>Temuan di ENG</t>
  </si>
  <si>
    <t>MSD = 53%
ENG = 77%</t>
  </si>
  <si>
    <t>Rata-rata coaching Jan-jun 7x coaching, tercapai</t>
  </si>
  <si>
    <t>MSD = 7x coaching (Bpk Ruby, Bpk Gunawan)
ENG = Maret - Mei (Bpk. Ivo)</t>
  </si>
  <si>
    <t>Tercapai 100% di maret untuk :
 terealisasinya Job Desc, Bisnis Proses, Kebijakan dan Sasaran Mutu K3L MSD, Pembuatan Prosedur Induk MSD</t>
  </si>
  <si>
    <t>3 temuan</t>
  </si>
  <si>
    <t>Tidak tercapai, dari Jan - Jun temuan pada audit internal :
MSD = Minor 1 temuan; observasi 2 temuan
ENG = 2 temuan</t>
  </si>
  <si>
    <t>&lt; 2 minggu</t>
  </si>
  <si>
    <t>MSD = 1 HK
ENG =  &lt; 2 minggu</t>
  </si>
  <si>
    <t>&gt;Prosedur 3  ( juni, 1 prosedur diubah jadi IK oleh CMS)
&gt;IK 5
.&gt;Form 1
&gt;Syarat 3
&gt;SOP Produk 6</t>
  </si>
  <si>
    <t>Data dari ENG</t>
  </si>
  <si>
    <t>Penggunaan Power Stacker untuk handling finish good dari assembling ke langsir (Realisasi di Juli 2023)</t>
  </si>
  <si>
    <t>Dibawah 100% dan sesuai budget</t>
  </si>
  <si>
    <t>20% (masih dibawah budget)</t>
  </si>
  <si>
    <t>1 Komplain</t>
  </si>
  <si>
    <t>ENG : Perbaikan Rotating Mesin CNC bending</t>
  </si>
  <si>
    <t>54% (masih dibawah budget)</t>
  </si>
  <si>
    <t>63% (masih dibawah budget)</t>
  </si>
  <si>
    <t>Tercapai 100% (Perbaikan lantai &amp; Pallet Mover) (Realisasi di Mei 2023)
Power stacker (realisasi di 24 Juli 2023)</t>
  </si>
  <si>
    <t>0,29% (masih dibawah 0,4%)</t>
  </si>
  <si>
    <t>Data kegagalan global dari QC</t>
  </si>
  <si>
    <t>0,43% (1,05 jam) untuk bulan Juli</t>
  </si>
  <si>
    <t>Rata-rata : 0,43% (1,05 jam) untuk bulan Juli
Total : 9,84% (24,1 jam) untuk bulan Juli 
(Tercapai)</t>
  </si>
  <si>
    <t>Belum ada</t>
  </si>
  <si>
    <t>July 2023 (Trial Form Manual)</t>
  </si>
  <si>
    <t>Sesuai target</t>
  </si>
  <si>
    <t>RKB di Tanggal 25</t>
  </si>
  <si>
    <t>April 2023 Tercapai</t>
  </si>
  <si>
    <t>Belum digitalisasi</t>
  </si>
  <si>
    <t>Dashboard Kaizen Di undur ke bulan Desember 2023</t>
  </si>
  <si>
    <t>Digitalisasi SOP Di undur ke bulan Desember 2023</t>
  </si>
  <si>
    <t>3 kaizen Strategis</t>
  </si>
  <si>
    <t>Kaizen ENG yang mengikuti WOW</t>
  </si>
  <si>
    <t>Belum ada temuan 5S dan K3 ke MSD dan Eng yang di Upload ke CINT.Intranet di bulan ini</t>
  </si>
  <si>
    <t>1 Officer ke Manager Training Coaching
1 Manager ikut Coaching dengan General Manager
6 orang mengikuti shopfloor leadership</t>
  </si>
  <si>
    <t>25% (hanya 8 orang ikut training dari total 32 orang dimiliki)</t>
  </si>
  <si>
    <t>Jul - Des</t>
  </si>
  <si>
    <t>Tercapai diselesaikan dalam 1 HK (MSD)</t>
  </si>
  <si>
    <t>Mei 2023 tercapai
Juli 2023 Tercapai</t>
  </si>
  <si>
    <t>Mei &amp; Juli Tercapai 100%:
&gt;3   Persyaratan (done)
&gt;3   Prosedur (done) ( juni, 1 prosedur diubah jadi IK oleh CMS)
&gt;10   I.K (done) (5 MSD + 5 ENG)
&gt;1   Form (done))</t>
  </si>
  <si>
    <t>AGUSTUS 2023</t>
  </si>
  <si>
    <t>Manufacturing System Development (MSD)</t>
  </si>
  <si>
    <t>DATA PENGAJUAN CAPEX TAHUN 2023</t>
  </si>
  <si>
    <t>NO</t>
  </si>
  <si>
    <t>ITEM CAPEX</t>
  </si>
  <si>
    <t>RENCANA 
PENGAJUAN</t>
  </si>
  <si>
    <t>SPESIFIKASI</t>
  </si>
  <si>
    <t>JUMLAH</t>
  </si>
  <si>
    <t>HARGA</t>
  </si>
  <si>
    <t>NILAI INVESTASI</t>
  </si>
  <si>
    <t>PENGAJUAN
DEPARTEMEN</t>
  </si>
  <si>
    <t>COST CENTER</t>
  </si>
  <si>
    <t>REALISASI</t>
  </si>
  <si>
    <t>1</t>
  </si>
  <si>
    <t>VACUUM DUST COLLECTOR</t>
  </si>
  <si>
    <t>JAN 2023</t>
  </si>
  <si>
    <t>PRD</t>
  </si>
  <si>
    <t>POWDER COATING</t>
  </si>
  <si>
    <t>2</t>
  </si>
  <si>
    <t>PENAMBAHAN &amp; PENGGANTIAN ALL DIES</t>
  </si>
  <si>
    <t>CONSTRUCTION</t>
  </si>
  <si>
    <t>3</t>
  </si>
  <si>
    <t>C-PRO CRUSHER MESIN</t>
  </si>
  <si>
    <t>C-PRO</t>
  </si>
  <si>
    <t>4</t>
  </si>
  <si>
    <t>SOFTWARE PLC OMRON CHROME</t>
  </si>
  <si>
    <t>NICKEL CHROME</t>
  </si>
  <si>
    <t>Realisasi 25 Agustus 2023</t>
  </si>
  <si>
    <t>5</t>
  </si>
  <si>
    <t>RAK PENYIMPANAN PIPA PANJANG</t>
  </si>
  <si>
    <t>PPIC</t>
  </si>
  <si>
    <t>6</t>
  </si>
  <si>
    <t>MESIN UJI IMPACT WELDING</t>
  </si>
  <si>
    <t>QC</t>
  </si>
  <si>
    <t>7</t>
  </si>
  <si>
    <t>RELAYOUT ASSEMBLING (COR LANTAI, INSTALASI, GANGWAY)</t>
  </si>
  <si>
    <t>FEB 2023</t>
  </si>
  <si>
    <t>ASSEMBLING</t>
  </si>
  <si>
    <t>Cat Lantai Saja, selesai pengerjaan 1 Mei 2023</t>
  </si>
  <si>
    <t>8</t>
  </si>
  <si>
    <t>REPLACEMENT SPRAY GUN POWDER COATING</t>
  </si>
  <si>
    <t>9</t>
  </si>
  <si>
    <t>CYCLO MOTOR TRANSPORTER 1,5 KW CHROME FOR TRAVELING (MAJU-MUNDUR)</t>
  </si>
  <si>
    <t>10</t>
  </si>
  <si>
    <t>CYCLO MOTOR TRANSPORTER 2,2 KW CHROME FOR LIFTING (NAIK-TURUN)</t>
  </si>
  <si>
    <t>11</t>
  </si>
  <si>
    <t>NUT RIVET AUTO</t>
  </si>
  <si>
    <t>MAR 2023</t>
  </si>
  <si>
    <t>12</t>
  </si>
  <si>
    <t>RECTIFIER SANREX 5000 A FOR CHROME</t>
  </si>
  <si>
    <t>13</t>
  </si>
  <si>
    <t>LIFT TRUCK</t>
  </si>
  <si>
    <t>14</t>
  </si>
  <si>
    <t>ELECTRIC LIFT TRUCK</t>
  </si>
  <si>
    <t>Diganti menjadi palet mover, datang barang 5 Juni 2023</t>
  </si>
  <si>
    <t>POWER STACKER DALTON</t>
  </si>
  <si>
    <t>Realisasi 24 Juli 2023</t>
  </si>
  <si>
    <t>15</t>
  </si>
  <si>
    <t>JIG WELDING FRAME ROLAND</t>
  </si>
  <si>
    <t>16</t>
  </si>
  <si>
    <t>PENGGANTIAN AC INDUSTRI</t>
  </si>
  <si>
    <t>GA</t>
  </si>
  <si>
    <t>17</t>
  </si>
  <si>
    <t>COMPRESION RESIDUAL STAIN</t>
  </si>
  <si>
    <t>JUNI 2023</t>
  </si>
  <si>
    <t>18</t>
  </si>
  <si>
    <t>REPEATED RESIDUAL COMPRESION STAIN</t>
  </si>
  <si>
    <t>19</t>
  </si>
  <si>
    <t>ALARM KEBAKARAN</t>
  </si>
  <si>
    <t>JULI 2023</t>
  </si>
  <si>
    <t>20</t>
  </si>
  <si>
    <t>GENERATOR / GENSET 3 PHASE</t>
  </si>
  <si>
    <t>21</t>
  </si>
  <si>
    <t>JOKI HYDRANT (1 SET)</t>
  </si>
  <si>
    <t>22</t>
  </si>
  <si>
    <t>MEFIAG FILTERr MPF 5500 SY-CHROME</t>
  </si>
  <si>
    <t>TOTAL NILAI INVESTASI</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</si>
  <si>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</si>
  <si>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23% (masih dibawah budget)</t>
  </si>
  <si>
    <t>Pemasangan Software PLC omron chrome efektif dipergunakan sesuai harapan
Cyclo Motor Transporter 1,5 Kw Chrome For Traveling (Maju-Mundur) belum di pasang
Cyclo Motor Transporter 2,2 Kw Chrome For Lifting (Naik-Turun) belum dipasan</t>
  </si>
  <si>
    <t>Diatas 28 menit</t>
  </si>
  <si>
    <t>Sudah dilakukan trial dan uji coba pengisian form efektifitas penggunaan mesin Welding (Robot dan Manual), di bagian Konstruksi Multi las dan multi bending</t>
  </si>
  <si>
    <t>Tidak ada pengajuan Kaizen</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</si>
  <si>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</si>
  <si>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belum ada audit ke MSD dan ENG dibulan Agustus 2023</t>
  </si>
  <si>
    <t>Mei s/d AgustusTercapai :
&gt;3   Persyaratan (done)
&gt;3   Prosedur (done) ( juni, 1 prosedur diubah jadi IK oleh CMS)
&gt;10   I.K (done) (5 MSD + 5 ENG)
&gt;1   Form (done))</t>
  </si>
  <si>
    <t>DATA TEMUAN AUDIT FACTORY 5S DAN K3 TAHUN 2023</t>
  </si>
  <si>
    <t>LOKASI AUDIT</t>
  </si>
  <si>
    <t>BULAN</t>
  </si>
  <si>
    <t>TGL</t>
  </si>
  <si>
    <t>JUMLAH TEMUAN</t>
  </si>
  <si>
    <t>KETERANGAN AUDITOR DARI TIM MSD</t>
  </si>
  <si>
    <t>5S</t>
  </si>
  <si>
    <t>K3</t>
  </si>
  <si>
    <t>TOTAL</t>
  </si>
  <si>
    <t>Ware house raw Material</t>
  </si>
  <si>
    <t>Januari 2023</t>
  </si>
  <si>
    <t>5 Januari 2023</t>
  </si>
  <si>
    <t>Gatria; Gunawan</t>
  </si>
  <si>
    <t>Ware house Office</t>
  </si>
  <si>
    <t>Konstruksi NSB &amp; SO</t>
  </si>
  <si>
    <t>12 Januari 2023</t>
  </si>
  <si>
    <t>Utility Chrome &amp; Lab</t>
  </si>
  <si>
    <t>19 Januari 2023</t>
  </si>
  <si>
    <t>26 Januari 2023</t>
  </si>
  <si>
    <t>Konstruksi Multy Bending &amp; Buffing</t>
  </si>
  <si>
    <t>Februari 2023</t>
  </si>
  <si>
    <t>2 Februari 2023</t>
  </si>
  <si>
    <t>Konstruksi Folding</t>
  </si>
  <si>
    <t>9 Februari 2023</t>
  </si>
  <si>
    <t>C Pro (Mesin)</t>
  </si>
  <si>
    <t>9 Maret 2023</t>
  </si>
  <si>
    <t>C Pro (Ware house &amp; Finish Good)</t>
  </si>
  <si>
    <t>Wood Line</t>
  </si>
  <si>
    <t>16 Maret 2023</t>
  </si>
  <si>
    <t>Ware house material Wood Line</t>
  </si>
  <si>
    <t>Assy Folding</t>
  </si>
  <si>
    <t>30 Maret 2023</t>
  </si>
  <si>
    <t>Assy Multy</t>
  </si>
  <si>
    <t>Assy NSB dan SO</t>
  </si>
  <si>
    <t>Nailing</t>
  </si>
  <si>
    <t>Ware house material (gudang pusat)</t>
  </si>
  <si>
    <t>17 April 2023</t>
  </si>
  <si>
    <t>Ware House Office</t>
  </si>
  <si>
    <t>Konstruksi NSB dan SO</t>
  </si>
  <si>
    <t>18 Mei 2023</t>
  </si>
  <si>
    <t>Assembling NB</t>
  </si>
  <si>
    <t>26 Mei 2023</t>
  </si>
  <si>
    <t>Baros (MAIN PANEL &amp; ENG. OFFICE)</t>
  </si>
  <si>
    <t>Juni 2023</t>
  </si>
  <si>
    <t>22 Juni 2023</t>
  </si>
  <si>
    <t>Baros (WAREHOUSE / WIP BAROS)</t>
  </si>
  <si>
    <t>Baros (PIANO-2)</t>
  </si>
  <si>
    <t>Baros (PIANO-3)</t>
  </si>
  <si>
    <t>WOOD LINE</t>
  </si>
  <si>
    <t>31 Juli 2023</t>
  </si>
  <si>
    <t>Assembling Folding</t>
  </si>
  <si>
    <t>Agus 2023</t>
  </si>
  <si>
    <t>PPC INDUSTRI/WIP (Area potong kain)</t>
  </si>
  <si>
    <t>TOTAL JUMLAH TEMUAN KETIDAKSESUAIAN</t>
  </si>
  <si>
    <t>TIM AUDIT DAN EVALUASI 5S - K3</t>
  </si>
  <si>
    <t>LAPORAN PELAKSANAAN KEGIATAN GEMBA (TEMUAN KETIDAKSESUAIAN) IMPLEMENTASI 5S &amp; K3 DI LAPANGAN</t>
  </si>
  <si>
    <t>Validasi :</t>
  </si>
  <si>
    <t>Dibuat dan dilaporkan oleh Gatria G. Rochmano</t>
  </si>
  <si>
    <t>Diperuntukan kepada Bpk. Gunawan, Bpk Ruby, dan Ketua Tim 5S</t>
  </si>
  <si>
    <t>Hari / Tanggal</t>
  </si>
  <si>
    <t>Waktu</t>
  </si>
  <si>
    <t>AREA</t>
  </si>
  <si>
    <t>PENANGGUNG JAWAB AREA</t>
  </si>
  <si>
    <t>AOC AREA</t>
  </si>
  <si>
    <t>FOTO TEMUAN
KETIDAKSESUAIAN</t>
  </si>
  <si>
    <t>PENJELASAN
KONDISI
KETIDAKSESUAIAN</t>
  </si>
  <si>
    <t>ASPEK</t>
  </si>
  <si>
    <t>RENCANA 
TINDAKAN PERBAIKAN
KETIDAKSESUAIAN</t>
  </si>
  <si>
    <t>ESTIMASI WAKTU
PENYELESAIAN
KETIDAKSESUAIAN</t>
  </si>
  <si>
    <t>FOTO
HASIL AUDIT SETELAH TANGGAL PENYELESAIAN</t>
  </si>
  <si>
    <t>REALISASI PENCAPAIAN TARGET INTENSITAS ENERGI, CO2, WASTE WATER &amp; SOLID WASTER</t>
  </si>
  <si>
    <t>Item</t>
  </si>
  <si>
    <t>Satuan</t>
  </si>
  <si>
    <t>Bulan</t>
  </si>
  <si>
    <t>Juli</t>
  </si>
  <si>
    <t>Agustus</t>
  </si>
  <si>
    <t>September</t>
  </si>
  <si>
    <t>Oktober</t>
  </si>
  <si>
    <t>November</t>
  </si>
  <si>
    <t>Desember</t>
  </si>
  <si>
    <t>Penggunaan Energi</t>
  </si>
  <si>
    <t>giga joule</t>
  </si>
  <si>
    <t>Emisi CO2</t>
  </si>
  <si>
    <t>ton CO2</t>
  </si>
  <si>
    <t>Debit Waste Water</t>
  </si>
  <si>
    <t>m3</t>
  </si>
  <si>
    <t>Solid Waste</t>
  </si>
  <si>
    <t>ton</t>
  </si>
  <si>
    <t>Hasil Produksi</t>
  </si>
  <si>
    <t>pcs</t>
  </si>
  <si>
    <t>Target</t>
  </si>
  <si>
    <t>TARGET BSC &lt;5%</t>
  </si>
  <si>
    <t>EKI</t>
  </si>
  <si>
    <t>BLN DICARI</t>
  </si>
  <si>
    <t>ADA LEBIH</t>
  </si>
  <si>
    <t>TOTAL PAKAI</t>
  </si>
  <si>
    <t>Dari Gatria For Ruby</t>
  </si>
  <si>
    <t>RUMUS PERHITUNGAN</t>
  </si>
  <si>
    <t>DATA REALISASI FORM PERMINTAAN SISTEM MANUFACTURE</t>
  </si>
  <si>
    <t>PERMINTAAN</t>
  </si>
  <si>
    <t>KATEGORI</t>
  </si>
  <si>
    <t>DESKRIPSI MASALAH</t>
  </si>
  <si>
    <t>HARAPAN YANG INGIN DICAPAI</t>
  </si>
  <si>
    <t>STATUS</t>
  </si>
  <si>
    <t>Renovasi penyimpanan rak gudang</t>
  </si>
  <si>
    <t>SCM (Warehouse)</t>
  </si>
  <si>
    <t>4 Januari 2023</t>
  </si>
  <si>
    <t>Perubahan Sistem Manufaktur</t>
  </si>
  <si>
    <t>1. Mengurangi efisiensi tenaga kerja manusaia
2. Tempat penyimpanan kurang representatif
3. Pengeuluaran barang tidak lancar (lt2 dan lt3)
4. Terjadi cacat bahan (G1 dan G2) karena handling
5. Adanya temuan audit sistem pengeluaran belum FIFO</t>
  </si>
  <si>
    <t>1. Tempat penyimpanan sesuai standar yg representatif
2. Memudahkan handling barang
3. Menghilangkan kegagalan barang akibat handling
4. Sistem pengiriman dari vendor menggunakan sistem palet
5. Perbaikan temuan audit terkait FIFO</t>
  </si>
  <si>
    <t>Ditunda utuk sementara karena biayanya cukup besar, untuk Januari hanya ada Capex untuk rak penyimpanan pipa panjang sebesar Rp 30 jt</t>
  </si>
  <si>
    <t>DITOLAK , TIDAK BISA DILANJUT (BERITA ACARA ADA)</t>
  </si>
  <si>
    <t>Pengalihan proses pengeleman Cpro Seat Caesar (Ke Pak Koswara)</t>
  </si>
  <si>
    <t>7 Februari 2023</t>
  </si>
  <si>
    <t>Kaizen</t>
  </si>
  <si>
    <t>1 Proses pengeleman dan pemasangan foam yellow memerlukan 3 personel dengan kapasitas 600/hari
2. Adanya kebutuhan SDM untuk meningkatkan kapasitas Assembling yang terbatas, selain itu adanya karyawan yang pensiun</t>
  </si>
  <si>
    <r>
      <t xml:space="preserve">1. Dengan proses pengeleman pindah ke subkon, maka SDM nya akan dialihkan ke Assembling &amp; wood line
2. Meningkatkan kapasitas di line multy dan wood </t>
    </r>
    <r>
      <rPr>
        <u/>
        <sz val="11"/>
        <color theme="1"/>
        <rFont val="Calibri"/>
        <family val="2"/>
        <scheme val="minor"/>
      </rPr>
      <t>+</t>
    </r>
    <r>
      <rPr>
        <sz val="11"/>
        <color theme="1"/>
        <rFont val="Calibri"/>
        <family val="2"/>
        <scheme val="minor"/>
      </rPr>
      <t xml:space="preserve"> 10-20%
3. Area lokasi bekas pengeleman bisa dipergunakan untuk perluasan C Pro atau langsir</t>
    </r>
  </si>
  <si>
    <t>1. Hasil uji QC sudah OK (9 Feb 2023)
2. Dipinjamkan alat berupa spray gun lem, tabung lem dan meja rotary (14 Maret 2023)
3. Mulai beroperasi di Pak Koswara (Maret 2023)</t>
  </si>
  <si>
    <t>DITERIMA, PEKERJAAN SELESAI (BERITA ACARA ADA)</t>
  </si>
  <si>
    <t>Pengalihan pembuatan komponen sub comple NSB ke subkon</t>
  </si>
  <si>
    <t>3 April 2023</t>
  </si>
  <si>
    <t>Kapasitas hanya 50 set / bln</t>
  </si>
  <si>
    <t>Kapasitas bisa 200 set / bln</t>
  </si>
  <si>
    <t>1. Hasil uji komponen dari subkon CV Rajawali, RCA, Bahtera dan Hinani sudah OK
2. Penawaran harga sudah ada dari C Rajawali, Bahtera dan RCA</t>
  </si>
  <si>
    <t>Pembuatan Layout gudang IC dan gudang WIP</t>
  </si>
  <si>
    <t>5S &amp; K3</t>
  </si>
  <si>
    <t>Temuan Audit ISO 9001, 14001, dan 45001</t>
  </si>
  <si>
    <t>Closed temuan audit tersebut</t>
  </si>
  <si>
    <t>Layout sudah di sesuaikan dengan apa yang diinginkan bagian SCM dan sejalan dengan apa yang ditentukan ketika audit ISO</t>
  </si>
  <si>
    <t>Kaca Lapisan meja packing 3 lembar untuk 3 meja</t>
  </si>
  <si>
    <t>PRD (Assy. Baros)</t>
  </si>
  <si>
    <t>Komplain produk bench kawai kotor debu di seat cushion, yang disebabkan debu yang menempel di meja packing yang tidak terlihat</t>
  </si>
  <si>
    <t>Dengan dilapisi kaca, meja packing yang sudah dilapisi  kaca, debu yang menempel akan terlihat dan segera dibersihkan, tidak ada lagi komplain kotor produk bench kawai dan roland</t>
  </si>
  <si>
    <t>Proses, SPB pemesanan kaca sesuai spesifikasi sedang diproses (Tgl-7-8-23, SPB sudah masuk PCH)</t>
  </si>
  <si>
    <t>Pengadaan 3D printing</t>
  </si>
  <si>
    <t>R&amp;D</t>
  </si>
  <si>
    <t>&gt;tuntutan konsumen terhadap keragaman produk yang semakin banyak variasi
&gt;pergeseran produk chitose dari basic besi dan kayu ke arah plastik
&gt;belum tersedia alat untuk melihat prototype/bentuk dari suatu design komponen (visualisasi dari gambar teknik)</t>
  </si>
  <si>
    <t>Ingin memiliki print 3D supaya dapat mempercepat proses design dan meminimalisasi kesalahan design</t>
  </si>
  <si>
    <t>Baru ACC BOD tanggal 8 Agustus 2023</t>
  </si>
  <si>
    <t>Komplain kawai ada bekas tangan di seat cushion</t>
  </si>
  <si>
    <t>Dengan adanya wastafel operator bisa membersihkan tangan setiap kali akan packing produk minimal 4x sehari (jadwal terlampir)</t>
  </si>
  <si>
    <t>Tidak bisa dilanjut karena ada penolakan dari BOD (Bpk Ade Arifin) dengan alasan: wastafel di area assembling/packing tidak umum (ditoilet tidak bisa?)</t>
  </si>
  <si>
    <t xml:space="preserve">DITOLAK , TIDAK BISA DILANJUT </t>
  </si>
  <si>
    <t>Perpindahan proses press leg dari baros ke industri</t>
  </si>
  <si>
    <t>Adanya gores / scrap pada permukaan leg setelah proses press leg dan bungkus leg di CINT industri</t>
  </si>
  <si>
    <t>Tidak ada lagi gores / scrapt di permukaan leg setelah proses press leg dan bungkus leg di CINT industri</t>
  </si>
  <si>
    <t>Pembuatan SOP preatreatment Cat</t>
  </si>
  <si>
    <t xml:space="preserve">PRD industri </t>
  </si>
  <si>
    <t>SOP pre-treatment sudah rusak dan terkena air</t>
  </si>
  <si>
    <t>SOP pre-Treatment baru yang sudah dilaminating</t>
  </si>
  <si>
    <t>Sudah selesai dikerjakan langsung oleh Tim MSD, dan diserahkan ke tim PRD</t>
  </si>
  <si>
    <t>DITERIMA, PEKERJAAN SELESAI</t>
  </si>
  <si>
    <t>Modifikasi rak penyimpanan FG C-PRO</t>
  </si>
  <si>
    <t>CCI</t>
  </si>
  <si>
    <t>&gt;karena posisi rak terbuka, sering adanya kotoran hewan jatuh ke barang jadi (FG)
&gt;Terjadi penumpukan debu yang sangat tebal
&gt;sering terjadinya cover berjamur yang disebabkan dari suhu udara</t>
  </si>
  <si>
    <t>&gt;Meminimalisir kotoran sehingga tidak mengkotori barang jadi
&gt;meminimalisir terjadinya penumpukan debu di barang jadi
&gt;agar penyimpanan barang jadi terlihat lebih rapi
&gt;harapan bisa mengurangi terjadinya cover berjamur</t>
  </si>
  <si>
    <t>Permintaan pagar sekat gudang C-Pro, PT. Cint, dan PT. CCI</t>
  </si>
  <si>
    <t>CMS</t>
  </si>
  <si>
    <t>Tidak adanya sekat pembatas antara gudang C-Pro, PT. Cint &amp; PT. CCI di industri, berpotensi barang akan tercampur, sehingga sulit dalam identifikasi barang terutama saat dilakukan stock opname</t>
  </si>
  <si>
    <t>Dengan adanya sekat pembatas, maka barang C-Pro, PT Cint &amp; PT CCI yang berada di industri tidak akan tercampur, hal ini akan mempertegas tanggung jawab masing-masing PIC gudang, identifikasi lebih mudah &amp; mempermudah dalam proses stock opname</t>
  </si>
  <si>
    <t>No</t>
  </si>
  <si>
    <t>Total SDM</t>
  </si>
  <si>
    <t>Gatria, Gunawan, Ruby</t>
  </si>
  <si>
    <t>Gatria, Ruby</t>
  </si>
  <si>
    <t>BEFORE</t>
  </si>
  <si>
    <t>AFTER</t>
  </si>
  <si>
    <t>DAFTAR SARANA ROBOT DAN MANUAL WELDING KONSTRUKSI MULTY</t>
  </si>
  <si>
    <t>PRODUK</t>
  </si>
  <si>
    <t>KOMPONEN</t>
  </si>
  <si>
    <t>ROBOT 
WELDING</t>
  </si>
  <si>
    <t>%</t>
  </si>
  <si>
    <t>MANUAL 
WELDING</t>
  </si>
  <si>
    <t>AYUMI CHAIR</t>
  </si>
  <si>
    <t>Holder</t>
  </si>
  <si>
    <t>Rangka (1/2 Jadi)</t>
  </si>
  <si>
    <t>Rangka Jadi</t>
  </si>
  <si>
    <t>V</t>
  </si>
  <si>
    <t>AYUMI DESK</t>
  </si>
  <si>
    <t>holder</t>
  </si>
  <si>
    <t>CAVIS (RANGKA)</t>
  </si>
  <si>
    <t>rangka</t>
  </si>
  <si>
    <t>CAVIS (BASE)</t>
  </si>
  <si>
    <t>Leg</t>
  </si>
  <si>
    <t>X</t>
  </si>
  <si>
    <t>CM 395</t>
  </si>
  <si>
    <t>Rangka</t>
  </si>
  <si>
    <t>COZY</t>
  </si>
  <si>
    <t>Base</t>
  </si>
  <si>
    <t>CT 371</t>
  </si>
  <si>
    <t>leg</t>
  </si>
  <si>
    <t>CM 350</t>
  </si>
  <si>
    <t>DRAGON FLH</t>
  </si>
  <si>
    <t>DRAGON FLN</t>
  </si>
  <si>
    <t>DUO 01</t>
  </si>
  <si>
    <t>Back pipe</t>
  </si>
  <si>
    <t>ETD</t>
  </si>
  <si>
    <t>Center box</t>
  </si>
  <si>
    <t>ET</t>
  </si>
  <si>
    <t>ECON</t>
  </si>
  <si>
    <t>Kaki Depan</t>
  </si>
  <si>
    <t>FITTO FL</t>
  </si>
  <si>
    <t>FITTO FLA</t>
  </si>
  <si>
    <t>Bracket</t>
  </si>
  <si>
    <t>FITTO FLR</t>
  </si>
  <si>
    <t>Collar</t>
  </si>
  <si>
    <t>FITTO M/MC</t>
  </si>
  <si>
    <t>FITTO (ARM MEMO)</t>
  </si>
  <si>
    <t>Bracket Arm</t>
  </si>
  <si>
    <t>FITTO ST</t>
  </si>
  <si>
    <t>Frame</t>
  </si>
  <si>
    <t>FITTO SW</t>
  </si>
  <si>
    <t>FITTO SW (ARM )</t>
  </si>
  <si>
    <t>Arm</t>
  </si>
  <si>
    <t>FLORA HN</t>
  </si>
  <si>
    <t>FLORA S</t>
  </si>
  <si>
    <t>FRONTY</t>
  </si>
  <si>
    <t>Back</t>
  </si>
  <si>
    <t>GLORY</t>
  </si>
  <si>
    <t>KASAI</t>
  </si>
  <si>
    <t>KEIKO FB 
(akan discontinue)</t>
  </si>
  <si>
    <t>LEON</t>
  </si>
  <si>
    <t>LOTUS</t>
  </si>
  <si>
    <t>Stopper</t>
  </si>
  <si>
    <t>MANABU AH DESK</t>
  </si>
  <si>
    <t>FB</t>
  </si>
  <si>
    <t>MANABU AH CHAIR</t>
  </si>
  <si>
    <t>base</t>
  </si>
  <si>
    <t>MANABU AH DESK 02</t>
  </si>
  <si>
    <t>MANABU NEW TANDUK (Desk)</t>
  </si>
  <si>
    <t>MC111</t>
  </si>
  <si>
    <t>MC211</t>
  </si>
  <si>
    <t>NEO</t>
  </si>
  <si>
    <t>OLIVE A</t>
  </si>
  <si>
    <t>Seat</t>
  </si>
  <si>
    <t>OLIVE ALM</t>
  </si>
  <si>
    <t>ARM ALM</t>
  </si>
  <si>
    <t>OLIVE DX</t>
  </si>
  <si>
    <t>OLIVE DX (BACK FRAME DX)</t>
  </si>
  <si>
    <t>Side</t>
  </si>
  <si>
    <t>OLIVE SC</t>
  </si>
  <si>
    <t>stopper</t>
  </si>
  <si>
    <t>OLIVE U</t>
  </si>
  <si>
    <t>PALANG KT 02</t>
  </si>
  <si>
    <t>Main Frame</t>
  </si>
  <si>
    <t>PRINCE</t>
  </si>
  <si>
    <t>RIBBON</t>
  </si>
  <si>
    <t>RIBBON HIGH</t>
  </si>
  <si>
    <t>SAKATA</t>
  </si>
  <si>
    <t>SAM</t>
  </si>
  <si>
    <t>TAHAJI</t>
  </si>
  <si>
    <t>Palang</t>
  </si>
  <si>
    <t>VERTICAL LEG 02</t>
  </si>
  <si>
    <t>VISTA (RANGKA)</t>
  </si>
  <si>
    <t>seat</t>
  </si>
  <si>
    <t>VISTA (LEG)</t>
  </si>
  <si>
    <t>angel</t>
  </si>
  <si>
    <t>YUKI</t>
  </si>
  <si>
    <t>KT 01 CAVIS</t>
  </si>
  <si>
    <t>KT 02 CAVIS</t>
  </si>
  <si>
    <t>LEG KT 01</t>
  </si>
  <si>
    <t xml:space="preserve">ATC </t>
  </si>
  <si>
    <t>Bracket seat</t>
  </si>
  <si>
    <t>Bracket leg</t>
  </si>
  <si>
    <t>Holder seat</t>
  </si>
  <si>
    <t>COFFEE</t>
  </si>
  <si>
    <t>COSTA</t>
  </si>
  <si>
    <t>CALISTO</t>
  </si>
  <si>
    <t>HTU</t>
  </si>
  <si>
    <t>KOGU</t>
  </si>
  <si>
    <t>KOGU TS</t>
  </si>
  <si>
    <t>KUMON/UNIDESK</t>
  </si>
  <si>
    <t>Joint</t>
  </si>
  <si>
    <t>KOTATSU</t>
  </si>
  <si>
    <t>Insert</t>
  </si>
  <si>
    <t>KUMI (FRAME)</t>
  </si>
  <si>
    <t>KUMI (JOINT)</t>
  </si>
  <si>
    <t>SHIRO</t>
  </si>
  <si>
    <t>Pin rotary</t>
  </si>
  <si>
    <t>Clamp rotary</t>
  </si>
  <si>
    <t>SOHO</t>
  </si>
  <si>
    <t>TU</t>
  </si>
  <si>
    <t>FTC</t>
  </si>
  <si>
    <t>COSMO 941</t>
  </si>
  <si>
    <t>KB 941</t>
  </si>
  <si>
    <t>DAISHOGUN PLUS</t>
  </si>
  <si>
    <t>KB DAISHOGUN PLUS</t>
  </si>
  <si>
    <t>YASUKA</t>
  </si>
  <si>
    <t>KB YASUKA</t>
  </si>
  <si>
    <t>DATA SAMPAI DENGAN MEI 2023</t>
  </si>
  <si>
    <t>ENGINEERING</t>
  </si>
  <si>
    <t>PT. CHITOSE INTERNASIONAL TBK</t>
  </si>
  <si>
    <t>BIAYA SPAREPART RKB ENGINEERING</t>
  </si>
  <si>
    <t>Nama Barang</t>
  </si>
  <si>
    <t>Kode SAP</t>
  </si>
  <si>
    <t>Stn</t>
  </si>
  <si>
    <t>Stock</t>
  </si>
  <si>
    <t>Perlu</t>
  </si>
  <si>
    <t>Pesan</t>
  </si>
  <si>
    <t>Bagian</t>
  </si>
  <si>
    <t>Harga</t>
  </si>
  <si>
    <t>Harga Satuan</t>
  </si>
  <si>
    <t>PCS</t>
  </si>
  <si>
    <t>Engineering Maintenance</t>
  </si>
  <si>
    <t>Kebutuhan rutin bulanan</t>
  </si>
  <si>
    <t>KG</t>
  </si>
  <si>
    <t>Jumlah harga</t>
  </si>
  <si>
    <t>Engineering Utility</t>
  </si>
  <si>
    <t>M</t>
  </si>
  <si>
    <t>TOTAL BIAYA</t>
  </si>
  <si>
    <t>BIAYA SPAREPART SPB (NON RKB) ENGINEERING</t>
  </si>
  <si>
    <t>Investasi / Biaya</t>
  </si>
  <si>
    <t>BIAYA</t>
  </si>
  <si>
    <t>ROL</t>
  </si>
  <si>
    <t>REKAP BIAYA SPAREPART</t>
  </si>
  <si>
    <t>BAGIAN</t>
  </si>
  <si>
    <t>BIAYA SPARE PART</t>
  </si>
  <si>
    <t>RKB</t>
  </si>
  <si>
    <t>Non RKB
(SPB)</t>
  </si>
  <si>
    <t>ENG-MTC</t>
  </si>
  <si>
    <t>ENG-WS</t>
  </si>
  <si>
    <t>ENG-UTILITY</t>
  </si>
  <si>
    <t>REALISASI AUG</t>
  </si>
  <si>
    <t>B. PERAWATAN</t>
  </si>
  <si>
    <t>B. PEM. SARANA</t>
  </si>
  <si>
    <t>Rp. 16.939.000 Biaya Pembuatan Sarana di Workshop dan Faciliti utility (Tercapai dibawah 95% dari budget)</t>
  </si>
  <si>
    <t>T. Biaya Sarana (%)</t>
  </si>
  <si>
    <t>Departemen : Produksi</t>
  </si>
  <si>
    <t>Bagian : Engineering</t>
  </si>
  <si>
    <t>Rekapitulasi Budget ENG Tahun 2023</t>
  </si>
  <si>
    <t>Harga dalam ribuan rupiah (Rp000)</t>
  </si>
  <si>
    <t>No.</t>
  </si>
  <si>
    <t>ITEM</t>
  </si>
  <si>
    <t>AGS</t>
  </si>
  <si>
    <t>SEP</t>
  </si>
  <si>
    <t>OKT</t>
  </si>
  <si>
    <t>NOP</t>
  </si>
  <si>
    <t>DES</t>
  </si>
  <si>
    <t>RATA-RATA</t>
  </si>
  <si>
    <t>Investasi Mesin</t>
  </si>
  <si>
    <t>Biaya Engineering Spare Part Dll</t>
  </si>
  <si>
    <t>1. Spare Part (Mechanic&amp;Electrik)</t>
  </si>
  <si>
    <t>2. Solar</t>
  </si>
  <si>
    <t>3. Olie &amp; Grease</t>
  </si>
  <si>
    <t>4. Workshop</t>
  </si>
  <si>
    <t>5. Facility (Hanger Chrome Dll)</t>
  </si>
  <si>
    <t>5. Administrasi / ATK</t>
  </si>
  <si>
    <t xml:space="preserve">TOTAL BIAYA SPAR PART DLL  </t>
  </si>
  <si>
    <t>GRAND TOTAL 
INVESTASI &amp; SPARE PART DLL</t>
  </si>
  <si>
    <t>MEC = (Pemeliharaan Mesin)</t>
  </si>
  <si>
    <t>TOTAL MEC+WS+FAC</t>
  </si>
  <si>
    <t>WS+FAC = (Pemb. Sarana)</t>
  </si>
  <si>
    <t>RUMUS</t>
  </si>
  <si>
    <t>24% (masih dibawah budget)</t>
  </si>
  <si>
    <t>Rp. 25.527.550 Biaya perawatan Bagian Maintenance 
(Tercapai dibawah 95% dari budget)</t>
  </si>
  <si>
    <t>39% (masih dibawah budget)</t>
  </si>
  <si>
    <t>Engineering</t>
  </si>
  <si>
    <t>PT Chitose Internasional Tbk.</t>
  </si>
  <si>
    <t>REKAPITULASI LAPORAN PERBAIKAN ALAT / MESIN</t>
  </si>
  <si>
    <t>CINT / ENG / F-007 / REKAPITULASI LAPORAN PERBAIKAN ALAT / MESIN</t>
  </si>
  <si>
    <t>HK</t>
  </si>
  <si>
    <t>RUANGAN</t>
  </si>
  <si>
    <t>Tanggal</t>
  </si>
  <si>
    <t>Alat / Mesin</t>
  </si>
  <si>
    <t>KEGIATAN</t>
  </si>
  <si>
    <t>HASIL PEMERIKSAAN DAN TINDAKAN</t>
  </si>
  <si>
    <t>Suku Cadang</t>
  </si>
  <si>
    <t>Pelaksana</t>
  </si>
  <si>
    <t>MINGGU I</t>
  </si>
  <si>
    <t>MINGGU II</t>
  </si>
  <si>
    <t>MINGGU III</t>
  </si>
  <si>
    <t>MINGGU IV</t>
  </si>
  <si>
    <t>20 HK</t>
  </si>
  <si>
    <t>TIME LOSS
(JAM)</t>
  </si>
  <si>
    <t>Permintaan</t>
  </si>
  <si>
    <t>Kode</t>
  </si>
  <si>
    <t>Nama</t>
  </si>
  <si>
    <t>Lokasi</t>
  </si>
  <si>
    <t>Jml</t>
  </si>
  <si>
    <t>Inclinable Press 25 Ton</t>
  </si>
  <si>
    <t>Painting</t>
  </si>
  <si>
    <t>C-17</t>
  </si>
  <si>
    <t>Burner-3 (curing oven)</t>
  </si>
  <si>
    <t>2 shift</t>
  </si>
  <si>
    <t>Chrome II (Dpn)</t>
  </si>
  <si>
    <t>3 shift</t>
  </si>
  <si>
    <t>Kons. Folding</t>
  </si>
  <si>
    <t>Ass. Folding</t>
  </si>
  <si>
    <t>1
1</t>
  </si>
  <si>
    <t>pcs
pcs</t>
  </si>
  <si>
    <t>Double Side Bending Taiwan</t>
  </si>
  <si>
    <t>Kons. Multi Bending</t>
  </si>
  <si>
    <t>K-53</t>
  </si>
  <si>
    <t>Multy Spot Welder (Seat Plate)</t>
  </si>
  <si>
    <t>pcs
pcs
pcs</t>
  </si>
  <si>
    <t>AVG</t>
  </si>
  <si>
    <t>RUMUS DARI ENG AVAIBILITY (BPK IVO)</t>
  </si>
  <si>
    <t>Total : 7,092% (17,167 jam) untuk bulan Agustus
Rata-rata : 0,355% (0,858 jam) untuk bulan Agustus
(Tidak Tercapai karena total diatas 5%)</t>
  </si>
  <si>
    <t>7,092% (total 17,167 jam) untuk bulan Agustus
Tidak tercapai diatas 5%</t>
  </si>
  <si>
    <t>&gt;1x pengisian kuisoner evaluasi-komplain oleh bagian PRD dengan hasil Ke bagian MSD tidak ada Komplain
&gt;bagian ENG: tidak ada komplain masuk melalui form resmi mengenai komplain</t>
  </si>
  <si>
    <t>0 komplain</t>
  </si>
  <si>
    <t xml:space="preserve">0.012 GJ/pcs intensitas Energi ESG </t>
  </si>
  <si>
    <t>0.033 ton CO2/pcs intensitas emisi CO2 ESG</t>
  </si>
  <si>
    <t>0,06 m3/pcs intensitas Waste Water ESG</t>
  </si>
  <si>
    <t>0.0005 ton/pcs Intensitas Solid Waste ESG</t>
  </si>
  <si>
    <t>0,02218  GJ/pcs (tidak tercapai)
ada kelebihan 0,01018(4,242%) dari 0,012, maka menjadi 5%+4,242%= 9,242%</t>
  </si>
  <si>
    <t xml:space="preserve"> 0,02218 dari 0,012 atau 9,242%(up 4,242%)</t>
  </si>
  <si>
    <t xml:space="preserve"> 0,00387 dari 0,033 atau 0,586%</t>
  </si>
  <si>
    <t xml:space="preserve"> 0,06750 m3/pcs (tidak tercapai)
ada kelebihan 0,0075(0,625%) dari 0,06, maka menjadi 5%+0,625%= 5,625%</t>
  </si>
  <si>
    <t xml:space="preserve"> 0,06750 dari 0,06 atau 5,625%%(up 0,625%)</t>
  </si>
  <si>
    <t xml:space="preserve"> 0,00010  ton/pcs (tercapai), terdapat selisih 0,0004(4%) dari 0,0005, maka 5%-4%=1%</t>
  </si>
  <si>
    <t xml:space="preserve"> 0,00010 dari 0,0005, atau 1%</t>
  </si>
  <si>
    <t>2x coaching di bulan Agustus (Coaching Bpk Gunawan oleh Bpk Ruby)
2x coaching di bulan Agustus (Coaching Bpk Ruby oleh Ibu Anita)</t>
  </si>
  <si>
    <t>&gt;bagian ENG: tidak ada komplain masuk melalui form resmi mengenai komplain</t>
  </si>
  <si>
    <t>Melakukan diskusi dengan Departemen Produksi untuk menetapkan kapasitas</t>
  </si>
  <si>
    <t>1. Menunjuk PIC untuk pembuatan A3 Report</t>
  </si>
  <si>
    <t>Belum tercapai :
Waktu persiapan material
Pagi = 7.50 - 8.18 = 28 menit di H-0 (untuk kekurangan material di target HK sebelumnya)
Siang = 13.00 - 16.00 = 180 menit di H-1 (untuk proses kerja di target hari esok)
Total = 208 menit 
&gt;memaksimalkan area
&gt;koordinasi untuk monitoring persiapan PKH</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</si>
  <si>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
Saran : Koordinasi untuk penjadwalan pembuatan SOP rutin, sehingga bagian produksi dapat support dalam pengambilan foto dan video</t>
  </si>
  <si>
    <t>Dashboard Kaizen Di undur ke bulan Desember 2023
&gt;saran: menunjuk PIC untuk pembuatan A3 Report</t>
  </si>
  <si>
    <t>1 Officer ke Manager Training Coaching
1 Manager ikut Coaching dengan General Manager
Dari total karyawan dimiliki di bulan Agustus adalah 31 orang (Tidak tercapai)
&gt;saran: Setiap SDM akan dilihat dan dicocokan skill sesuai kompetensi dibidangnya dan apa yang kurang akan di training</t>
  </si>
  <si>
    <t>Presentasi Total waktu Operasi mesin dikurangi Downtime (100% - downtime Agustus) (Tercapai)</t>
  </si>
  <si>
    <t>SEPTEMBER 2023</t>
  </si>
  <si>
    <t>REALISASI SEP</t>
  </si>
  <si>
    <t>18,65% (total 34,3 jam) untuk bulan September
Tidak tercapai diatas 5%</t>
  </si>
  <si>
    <t>Total : 18,65% (total 34,3 jam) untuk bulan September
Rata-rata : 0,47% (0,9 jam) untuk bulan September
(Tidak Tercapai karena total diatas 5%)</t>
  </si>
  <si>
    <t>1-8 (6HK)</t>
  </si>
  <si>
    <t>11-15 (5HK)</t>
  </si>
  <si>
    <t>18-22 (5HK)</t>
  </si>
  <si>
    <t>25-29 (4HK)</t>
  </si>
  <si>
    <t>M-50</t>
  </si>
  <si>
    <t>CNC Right  Hand Tube Bender Machine (4)</t>
  </si>
  <si>
    <t>Pretreatment</t>
  </si>
  <si>
    <t>Karet coupling</t>
  </si>
  <si>
    <t>M-40</t>
  </si>
  <si>
    <t>CNC Right Hand Tube Bender Machine (1)</t>
  </si>
  <si>
    <t>K-56</t>
  </si>
  <si>
    <t>Flash Butt Welding Machine</t>
  </si>
  <si>
    <t>M-04</t>
  </si>
  <si>
    <t>M-09</t>
  </si>
  <si>
    <t>Inclinable Press 16 Ton</t>
  </si>
  <si>
    <t>M-05</t>
  </si>
  <si>
    <t>M-43</t>
  </si>
  <si>
    <t>CNC Left Hand Tube Bender Machine (2)</t>
  </si>
  <si>
    <t>PERIODE : SEPTEMBER 2023</t>
  </si>
  <si>
    <t>3 Kejadian</t>
  </si>
  <si>
    <t>Tidak Tercapai, karena terjadi 3 kecelakaan kerja ( 1 di Eng dan 2 di Produksi) Note: 2 dari produksi tidak dilaporakn KK, karena kurang dari 2x24 jam</t>
  </si>
  <si>
    <t>sudah ada 3 kaizen ikut WOW award tahun 2023</t>
  </si>
  <si>
    <t>tedapat 1 kaizen dari MSD yaitu Form komplain digital ke MSD</t>
  </si>
  <si>
    <t>Tidak ada coaching di bulan september 2023</t>
  </si>
  <si>
    <t>Coaching selesai di bulan Agustus 2023</t>
  </si>
  <si>
    <t>terdapat 4 temuan perlu perhatian di  ENG atas hasil audit internal</t>
  </si>
  <si>
    <t>4 temuan perlu perhatian</t>
  </si>
  <si>
    <t>4 HK</t>
  </si>
  <si>
    <t>Mei s/d September yang terkait QHSE saja, Tercapai :
&gt;3   Persyaratan (done)
&gt;3   Prosedur (done) ( juni, 1 prosedur diubah jadi IK oleh CMS)
&gt;10   I.K (done) (5 MSD + 5 ENG)
&gt;1   Form (done))</t>
  </si>
  <si>
    <t>Sep 2023</t>
  </si>
  <si>
    <t>PRETREATMENT &amp; PAINTING</t>
  </si>
  <si>
    <t>Gambar DED TPS limbah B3 &amp; Perbaikan TPS limbah B3</t>
  </si>
  <si>
    <t>HC-GA</t>
  </si>
  <si>
    <t>Izin penyimpanan sementara limbah B3, akan habis masa berlakunya di tahun 2024. Perlu gambar DED dari 2 TPS yang dipunyai, dengan menampilkan gambar tampak depan, samping, atas, dan potongan, beserta detail potongan ukuran TPS. Selain itu juga perlu perbaikan TPS sesuai permen LHK No.6 tahun 2021, sebagai persyaratan pengajuan rincian teknis TPS limbah B3 (pengganti izin)</t>
  </si>
  <si>
    <t>Gambar DED TPS limbah B3 beserta detail ukuran  &amp; perubahan konstruksi rancang bangun sesuai permin LHK no.6 tahun 2021</t>
  </si>
  <si>
    <t>Pembuatan single line kelistrikan Chitose</t>
  </si>
  <si>
    <t>Single line kelistrikan yang ada saat ini masih yang lama tahun 2009, kami memohon untuk disiapkan/ dibuatkan  re layout single line kelistrikan yang terbaru , serta single line ini  menjadi syarat untuk pembuatan akta kepengawasan ketenagakerjaan</t>
  </si>
  <si>
    <t>relayout single line kelistrikan ini adalah sebuah dasar yang harus dimiliki oleh perusahaan dan ketika ada perubahan harus segera di gambar kembali, serta menjadi salah satu syarat sebuah perizinan</t>
  </si>
  <si>
    <t>Agustus 2023</t>
  </si>
  <si>
    <t>September 2023</t>
  </si>
  <si>
    <t>SP-MSN-BEA-EG-0235</t>
  </si>
  <si>
    <t>BEARING 6305 SKF</t>
  </si>
  <si>
    <t>UNIT</t>
  </si>
  <si>
    <t>Realisasi Feb-Agustus 2023</t>
  </si>
  <si>
    <t>Industrial Sirine</t>
  </si>
  <si>
    <t>Emergency lamp</t>
  </si>
  <si>
    <t>Supreme kabel 2x2.5 mm</t>
  </si>
  <si>
    <t>Stop kontak single OB</t>
  </si>
  <si>
    <t>TAMBAHAN SEMESTER 2</t>
  </si>
  <si>
    <t>Maintenance Atap Asembling + Talang</t>
  </si>
  <si>
    <t>Sparepart Mesin CNC</t>
  </si>
  <si>
    <t>Dies Buring Manabu AH Chair &amp; Desk</t>
  </si>
  <si>
    <t>Sparepart PreTreatment</t>
  </si>
  <si>
    <t>Sparepart Chrome Plating PLC Analog i/o Omron CJ1W-DA08C</t>
  </si>
  <si>
    <t>Sparepart Chrome Plating Heater Sttainless 5 KW  - 220V</t>
  </si>
  <si>
    <t>Tangki PVC Dragout Depan</t>
  </si>
  <si>
    <t>Double End Boring (Wood Line) Head Boring 37 spindel</t>
  </si>
  <si>
    <t>Rivet Setter Seat Yoshiwakawa Iron (Yamato &amp; Roland) As Hydroulic Riivet Setter Seat</t>
  </si>
  <si>
    <t>Motor for Airman Kompresor 75 KW</t>
  </si>
  <si>
    <t>Maintenance Atap Konstruksi + Chrome Depan</t>
  </si>
  <si>
    <t>Atap Engineering + Selasar + Limbah</t>
  </si>
  <si>
    <t>&gt;Budget Nilai investasi Jan-Agus: Rp. 2.547.500.000, terpakai sebanyak: Rp. 762.885.850 atau 30% dari budget
&gt;Budget tambahan Nilai investasi di semester-2: Rp. 831.070.000, terpakai: Rp. 251.198.268 atau 30% dari budget
&gt;Maka jumlah total Nilai investasi dari Jan-agus + tambahan invest semester-2, adalah: Rp. 3.378.570.000, terpakai sebanyak: Rp. 1.014.084.118 atau 30% dari budget</t>
  </si>
  <si>
    <t>Presentasi Total waktu Operasi mesin dikurangi Downtime (100% - downtime September) (Tidak Tercapai)</t>
  </si>
  <si>
    <t>Belum digitalisasi karena belum dapat upload ke sistem</t>
  </si>
  <si>
    <t>Rp. 8.834.000 Biaya Pembuatan Sarana di Workshop dan Faciliti utility dari budget Rp. 37.267.000 (Tercapai dibawah 95% dari budget)</t>
  </si>
  <si>
    <t>Rp. 120.687.000 Biaya perawatan mesin dari budget Rp. 94.469.000 (Tidak Tercapai diatas 95% dari budget)</t>
  </si>
  <si>
    <t>Maintenance Atap Asembling + Talang nilai investasi awal adalah Rp. 150.000.000 dan realisasi Rp. 149.348.268</t>
  </si>
  <si>
    <t xml:space="preserve"> 0,01544 dari 0,012 atau 6,433%(up 1,433%)</t>
  </si>
  <si>
    <t xml:space="preserve"> 0,01544  GJ/pcs (tidak tercapai)
ada kelebihan 0,0034(1,433%) dari 0,012, maka menjadi 5%+1,433%= 6,433%</t>
  </si>
  <si>
    <t xml:space="preserve"> 0,00275 dari 0,033 atau 0,417%</t>
  </si>
  <si>
    <t xml:space="preserve"> 0,00275  ton Co2/pcs (tercapai), terdapat selisih 0,0303(4,583%) dari 0,033, maka 5%-4,583%=0,417%</t>
  </si>
  <si>
    <t xml:space="preserve"> 0,06077 dari 0,06 atau 5,064%(up 0,064%)</t>
  </si>
  <si>
    <t xml:space="preserve"> 0,06077 m3/pcs (tidak tercapai)
ada kelebihan 0,0008(0,064%) dari 0,06, maka menjadi 5%+0,064%= 5,064%</t>
  </si>
  <si>
    <t xml:space="preserve"> 0,00007 dari 0,0005, atau 0,7%</t>
  </si>
  <si>
    <t xml:space="preserve">  0,00007  ton/pcs (tercapai), terdapat selisih 0,0004(4,3%) dari 0,0005, maka 5%-4,3%=0,7%</t>
  </si>
  <si>
    <t>OKTOBER 2023</t>
  </si>
  <si>
    <t>REALISASI OKT</t>
  </si>
  <si>
    <t>: Selasa / 31 Oktober 2023</t>
  </si>
  <si>
    <t>: 8:30 s/d 9:44 WIB</t>
  </si>
  <si>
    <t>CONST.  NB &amp; SO</t>
  </si>
  <si>
    <t>ANDI SUGANDI</t>
  </si>
  <si>
    <t>DEDI FIRMANSYAH</t>
  </si>
  <si>
    <t>Menyimpan barang yang menghalangi panel listrik, dan barang tersebut tabung gas yang dapat memberikan bahaya lebih jika panel listrik terjadi konslet dan terbakar serta barang disimpan pada tempat yang bukan seharusnya
(PIC Area tersebut harus merelokasi barang di tempat seharusnya)</t>
  </si>
  <si>
    <t>memindahkan barang-barang berbahaya maupun barang yang menhalangi panel listrik</t>
  </si>
  <si>
    <t xml:space="preserve">Bekas Bungkus minuman, dibuang bukan pada seharusnya, sehingga terlihat kumuh serta berada di lokasi air minum bersih
(PIC Area meminta ke Atasannya untuk segera berkoordinasi dengan HCGA dalam penyediaan tempat sampah berkategori) </t>
  </si>
  <si>
    <t>Menyegerakan meminta untuk Penyediaan tempat sampah berkategori</t>
  </si>
  <si>
    <t>Kotak P3K kotor tak terawat, dan agar setelah pakai dan terdapat obat yang habis untuk segera meminta refill ke bagian HCGA
(PIC area meminta ke refill ke bagian HCGA serta menjaga kebersihan kotak P3K)</t>
  </si>
  <si>
    <t xml:space="preserve">Membersihkan kotak P3K dan segera meminta refill tuk obat yang habis </t>
  </si>
  <si>
    <t>Box besi milik Hinani terdapat dibelakang mesin press dan dijadikan tempat sampah
(PIC area instruksikan tuk membersihkan box tersebut dari sampah, dan melapor ke bagian SCM untuk pengembalian box tersebut)</t>
  </si>
  <si>
    <t>Bersihkan box dan lapor ke bagian terkait (SCM) untuk pengembalian Box tersebut</t>
  </si>
  <si>
    <t>jika memang terdapat Lemari (loker) tempat pakaian diarea kerja, agar di relokasi ke satu titik saja, jangan lebih dari satu titik, karena terkersan loker terdapat dimana-mana dan terlihat kumuh
(PIC area instruksikan untuk memindahkan lemari ke tempat yang seharusnya)</t>
  </si>
  <si>
    <t>Memindahkan lemari ke tempat seharusnya</t>
  </si>
  <si>
    <t>Area kerja terdapat sampah bekas kemasan minuman dan terlihat kotor
(PIC area agar intstruksikan jalankan jadwal piket kebersihan)</t>
  </si>
  <si>
    <t>Lakukan jadwal kebersihan dengan benar dan serius</t>
  </si>
  <si>
    <t>Masih terdapat Flyer atau poster yang sudah lama dan tidak update
(PIC area mencabut flyer atau poster yang sudah tidak relevan dengan kondisi saat ini)</t>
  </si>
  <si>
    <t>Identifikasi area kerja dan dinding, lepas atau cabut Flyer dan poster yang sudah tidak update</t>
  </si>
  <si>
    <t>Okt 2023</t>
  </si>
  <si>
    <t>Perlu di hitung ulang</t>
  </si>
  <si>
    <t>ENG MSD Belum dilakukan perhitungan kembali dan pengecekan ke lapangan di bulan Oktober</t>
  </si>
  <si>
    <t>Tidak ada kecelakaan kerja di Bagian Engineering</t>
  </si>
  <si>
    <t>Digitalisasi SOP Di undur ke bulan Desember 2023 
Saran : Koordinasi untuk penjadwalan pembuatan SOP rutin, sehingga bagian produksi dapat support dalam pengambilan foto dan video</t>
  </si>
  <si>
    <t>Masih proses pengembangan oleh bagian IT, untuk aplikasi Efektifitas mesin dan sudah ada dilakukan trial dan uji coba pengisian manual form efektifitas penggunaan mesin Welding (Robot dan Manual), di bagian Konstruksi Multi las dan Konstruksi Bed/SO</t>
  </si>
  <si>
    <t>Oktober 2023 (terdapat pengupdatean, karene perubahan struktur</t>
  </si>
  <si>
    <t>&gt;Oktober terjadi update, tercapai 100% (Job Desc, Bisnis Proses, Pembuatan Prosedur-IK)
&gt;Jobdesc update untuk semua personil ENG
&gt;matriks kompetensi sudah isi dan update
&gt;Risk identifikcation sudah update
&gt;sarmut (BSC) dan sarmut K3LH sudah diupdate
&gt;HIRA DC sudah update</t>
  </si>
  <si>
    <t>belum ada audit internal/eksternal ke ENG</t>
  </si>
  <si>
    <t>Mei s/d Oktober yang terkait QHSE saja, Tercapai :
&gt;3   Persyaratan (done)
&gt;3   Prosedur (done) ( juni, 1 prosedur diubah jadi IK oleh CMS)
&gt;10   I.K (done) (5 MSD + 5 ENG)
&gt;1   Form (done))
&gt; Penambahan tugas terkait QHSE di dalam masing-masing Jobdesk tiap personil ENG</t>
  </si>
  <si>
    <t>Pembuatan wastafel ada bekas tangan di seat cushion</t>
  </si>
  <si>
    <t>DITERIMA, PEKERJAAN SELESAI (SUDAH ADA DI INDUSTRI)</t>
  </si>
  <si>
    <t>Sudah selesai dikerjakan langsung oleh Tim ENG</t>
  </si>
  <si>
    <t>Hanya gambar saja yang baru di selesaikan, untuk proses perbaikan TPS limbah B3, belum direalisasikan, karena masih dibahas akan dikerjakan oleh pihak HC-GA atau Utility, jika dikerjakan oleh Utility maka harus di atur jadwal pengerjaannya</t>
  </si>
  <si>
    <t>Proses main leg pipe KT-02 Konstruksi s/d pengecatan di rajawali</t>
  </si>
  <si>
    <t>SCM (Outsource)</t>
  </si>
  <si>
    <t>Proses bolak-balik dari Rajawali ke Chitose, dimana Proses pipa di Chitose, bending di Rajawali, terus balik lagi untuk welding di Chitose, balik lagi pengecatan di Rajawali, dan balik lagi ke Chitose untuk di Assembling</t>
  </si>
  <si>
    <t>Penyederhanaan proses, yaitu Pipa dari Chitose, lalu kirim ke Rajawali untuk proses Bending, welding, painting di Rajawali, baru balik lagi ke Chitose untuk proses Assembling</t>
  </si>
  <si>
    <t>Baru 50% pengerjaan, disesuaikan dengan schedule dan jadwal kerja</t>
  </si>
  <si>
    <t>ON PROGRES</t>
  </si>
  <si>
    <t>Sedang dijadwalkan</t>
  </si>
  <si>
    <t>KAIZEN YANG DIIKUTI OLEH TIM ENG</t>
  </si>
  <si>
    <t>Yang Berkontribusi Dari ENG</t>
  </si>
  <si>
    <t>Pemanfaatan Roda G1/G2 Bekas QC untuk Handling Seat/Back Cushion Yamato/Cosmo</t>
  </si>
  <si>
    <t>Pemanfaatan Conveyor dari Produksi yang tidak Terpakai dan Pembuatan Hook untuk Dipergnakan dalam Proses Handling Limbah Sludge di Bagian WWT</t>
  </si>
  <si>
    <t>Ruby K.T, Gatria G, Gunawan I, Otong T, Suharlan, Dani</t>
  </si>
  <si>
    <t>Pemanfaatan Triplek Bekas Dari Wood</t>
  </si>
  <si>
    <t>Pemanfaatan Woodstage untuk Pembuatan Ganjal Main Frame &amp; 
Lower Frame Bed Sebagai Efisiensi dari Penggunaan Balok Kayu</t>
  </si>
  <si>
    <t>Formulir digital evaluasi kinerja dan komplain ke MSD memanfaatkan QR Code dan Google Form</t>
  </si>
  <si>
    <t>Oktober 2023</t>
  </si>
  <si>
    <t>Pembuatan I.K Autonomous Maintenance Agar Proses Autonomous Maintenance Dapat Berjalan Sesuai Tanggung Jawab Dan Terarah Guna Pencegahan Kerusakan Mesin Sejak Dini</t>
  </si>
  <si>
    <t>Gatria</t>
  </si>
  <si>
    <t>Rekomendasi Perbaikan Bisnis Proses Engineering Berdasarkan Perpekstif Peranan Seksi Di Dalamnya Agar Proses Kerja Terarah Dan Sesuai Kondisi Real Saat Ini</t>
  </si>
  <si>
    <t>Rekomendasi Pembuatan Prosedur Induk Engineering Berdasarkan Bisnis Proses Saat Ini Yang Sudah Diperbaiki Agar Mempermudah Proses Pertanyaan Ketika Di Audit Menjadi Tidak Memakan Waktu Yang Lama</t>
  </si>
  <si>
    <t>Pembuatan Struktur Dokumen Mutu Di Internal Engineering Untuk Memudahkan Dalam Mapping Dokumen Ketika Proses Audit Maupun Persiapannya</t>
  </si>
  <si>
    <t>Pemasangan instalasi dan flow meter pada ground tank</t>
  </si>
  <si>
    <t>Cep Hari, Tryo</t>
  </si>
  <si>
    <t>Modifikasi Dan Perbaikan Toggle Clamp Rusak Type Misumi MC07-03</t>
  </si>
  <si>
    <t>Cep Hari, Ayub MW, Panji, R. Mulyadi, Budianto H, Hidayat, Deni</t>
  </si>
  <si>
    <t>Rencana pembuatan safety catwalk pemasangan heater chrome</t>
  </si>
  <si>
    <t>Cep Hari, Tryo P, Yogi F</t>
  </si>
  <si>
    <t>tedapat 7 kaizen dari ENG (total 10 orang terlibat dari 26 orang anggota ENG):
&gt;Pembuatan I.K Autonomous Maintenance Agar Proses Autonomous Maintenance Dapat Berjalan Sesuai Tanggung Jawab Dan Terarah Guna Pencegahan Kerusakan Mesin Sejak Dini
&gt;Rekomendasi Perbaikan Bisnis Proses Engineering Berdasarkan Perpekstif Peranan Seksi Di Dalamnya Agar Proses Kerja Terarah Dan Sesuai Kondisi Real Saat Ini
&gt;Rekomendasi Pembuatan Prosedur Induk Engineering Berdasarkan Bisnis Proses Saat Ini Yang Sudah Diperbaiki Agar Mempermudah Proses Pertanyaan Ketika Di Audit Menjadi Tidak Memakan Waktu Yang Lama
&gt;Pembuatan Struktur Dokumen Mutu Di Internal Engineering Untuk Memudahkan Dalam Mapping Dokumen Ketika Proses Audit Maupun Persiapannya
&gt;Pemasangan instalasi dan flow meter pada ground tank
&gt;Modifikasi Dan Perbaikan Toggle Clamp Rusak Type Misumi MC07-03
&gt;Rencana pembuatan safety catwalk pemasangan heater chrome</t>
  </si>
  <si>
    <t>PERIODE : Oktober 2023</t>
  </si>
  <si>
    <t>CINT / ENG / F-004 / RENCANA KEBUTUHAN BARANG BULANAN ENGINEERING</t>
  </si>
  <si>
    <t>SP-MSN-OTH-EG-0423</t>
  </si>
  <si>
    <t>TUBULAR HEATER SILICA 5KW-220V</t>
  </si>
  <si>
    <t>SP-MSN-VBL-EG-0420</t>
  </si>
  <si>
    <t>V - BELT A - 31</t>
  </si>
  <si>
    <t>SP-MSN-VBL-EG-0458</t>
  </si>
  <si>
    <t>V - BELT B - 35</t>
  </si>
  <si>
    <t>PT-000-TEK-EG-0152</t>
  </si>
  <si>
    <t>CHAINCOUPLING 5018</t>
  </si>
  <si>
    <t>PT-000-TEK-EG-0151</t>
  </si>
  <si>
    <t>CHAINCOUPLING 5016</t>
  </si>
  <si>
    <t>SP-LST-FUS-EG-0098</t>
  </si>
  <si>
    <t>FUSE NH 20 AMP</t>
  </si>
  <si>
    <t>SP-LST-INS-EG-0118</t>
  </si>
  <si>
    <t>ISOLASI</t>
  </si>
  <si>
    <t>SP-LST-SWC-EG-0168</t>
  </si>
  <si>
    <t>PUSH BOTTOM HIJAU</t>
  </si>
  <si>
    <t>SP-LST-SWC-EG-0170</t>
  </si>
  <si>
    <t>PUSH BOTTOM MERAH</t>
  </si>
  <si>
    <t>SP-MSN-TIM-EG-0001</t>
  </si>
  <si>
    <t>TIMER H3CR-A8</t>
  </si>
  <si>
    <t>PT-ALL-OTH-EG-0013</t>
  </si>
  <si>
    <t>KUNCI PAS UKURAN 19 TEKIRO</t>
  </si>
  <si>
    <t>PT-ALL-OTH-EG-0014</t>
  </si>
  <si>
    <t>KUNCI PAS UKURAN 17 TEKIRO</t>
  </si>
  <si>
    <t>PT-ALL-OTH-EG-0015</t>
  </si>
  <si>
    <t>KUNCI PAS UKURAN 13 TEKIRO</t>
  </si>
  <si>
    <t>PT-000-TEK-EG-0267</t>
  </si>
  <si>
    <t>KUNCI INGGRIS TEKIRO 8"</t>
  </si>
  <si>
    <t>PT-000-TEK-EG-0271</t>
  </si>
  <si>
    <t>KUNCI L 5 TEKIRO</t>
  </si>
  <si>
    <t>SP-MSN-SEA-EG-0393</t>
  </si>
  <si>
    <t>SEAL DHS 20</t>
  </si>
  <si>
    <t>SP-MSN-SEA-EG-0394</t>
  </si>
  <si>
    <t>SEAL UHS 20</t>
  </si>
  <si>
    <t>SP-MSN-SEA-EG-0397</t>
  </si>
  <si>
    <t>SEAL DHS 35</t>
  </si>
  <si>
    <t>SP-MSN-SEA-EG-0402</t>
  </si>
  <si>
    <t>SEAL UHS 35</t>
  </si>
  <si>
    <t>SP-LST-CNT-EG-0018</t>
  </si>
  <si>
    <t>CONTACTOR OMRON MK2PI 240 W</t>
  </si>
  <si>
    <t>SP-MSN-TMP-EG-0408</t>
  </si>
  <si>
    <t>TEMPERATUR CONTROL DIGITAL TIPE COMPRON</t>
  </si>
  <si>
    <t>SP-MTS-FAS-EG-0051</t>
  </si>
  <si>
    <t>BOLT LM 6 X 1.0 X 15</t>
  </si>
  <si>
    <t>Engineering Workshop</t>
  </si>
  <si>
    <t>SP-TEK-FAS-EG-0164</t>
  </si>
  <si>
    <t>BOLT LM 8 X 1.25 X 25</t>
  </si>
  <si>
    <t>SP-MSN-FAS-EG-0274</t>
  </si>
  <si>
    <t>RING PER M6</t>
  </si>
  <si>
    <t>SP-MTS-OTH-EG-0190</t>
  </si>
  <si>
    <t>RING  M6</t>
  </si>
  <si>
    <t>SP-MSN-FAS-EG-0268</t>
  </si>
  <si>
    <t>MUR M6 X 1.0</t>
  </si>
  <si>
    <t>SP-MSN-OTH-EG-0481</t>
  </si>
  <si>
    <t>MUR M8 X 1.25</t>
  </si>
  <si>
    <t>SP-MSN-FAS-EG-0275</t>
  </si>
  <si>
    <t>RING PER M8</t>
  </si>
  <si>
    <t>SP-MSN-OTH-EG-0482</t>
  </si>
  <si>
    <t>RING  M8</t>
  </si>
  <si>
    <t>SP-000-OTH-EG-0009</t>
  </si>
  <si>
    <t>PLATE STAINLESS 4 X 20 X 1200</t>
  </si>
  <si>
    <t>PT-000-TEK-EG-0050</t>
  </si>
  <si>
    <t>MATA BOR 4.0 MM (TEK)</t>
  </si>
  <si>
    <t>PT-000-TEK-EG-0051</t>
  </si>
  <si>
    <t>MATA BOR 4.2 MM (TEK)</t>
  </si>
  <si>
    <t>PT-000-TEK-EG-0149</t>
  </si>
  <si>
    <t>CENTER BOR 3 MM</t>
  </si>
  <si>
    <t>PT-000-TEK-EG-0170</t>
  </si>
  <si>
    <t>END MILL STANDARD 3 MM</t>
  </si>
  <si>
    <t>PT-000-TEK-EG-0239</t>
  </si>
  <si>
    <t>INSET TEKN43TR ACP 200 SUMITOMO</t>
  </si>
  <si>
    <t>PT-000-OTH-EG-0006</t>
  </si>
  <si>
    <t>AMPLAS ROL NORTON P.80</t>
  </si>
  <si>
    <t>PT-000-TEK-EG-0272</t>
  </si>
  <si>
    <t>KIKIR DIAMOND SET</t>
  </si>
  <si>
    <t>SET</t>
  </si>
  <si>
    <t>CM-000-CAT-PC-0007</t>
  </si>
  <si>
    <t>CAT AVIAN HITAM</t>
  </si>
  <si>
    <t>SM-ALL-000-EG-0003</t>
  </si>
  <si>
    <t>CAT AVIAN ABU 911</t>
  </si>
  <si>
    <t>RM-OFF-FAS-00-0202</t>
  </si>
  <si>
    <t>SCRUP GYPSUM</t>
  </si>
  <si>
    <t>PT-000-TEK-EG-0269</t>
  </si>
  <si>
    <t>PAKU BETON 3 CM</t>
  </si>
  <si>
    <t>PT-000-TEK-EG-0270</t>
  </si>
  <si>
    <t xml:space="preserve">GUNTING SENG </t>
  </si>
  <si>
    <t>SP-000-OTH-EG-0005</t>
  </si>
  <si>
    <t>KAWAT STAINLES 3 MM</t>
  </si>
  <si>
    <t>PT-000-TEK-EG-0245</t>
  </si>
  <si>
    <t>MATA BOR BETON DIA 8 MM</t>
  </si>
  <si>
    <t>PT-000-TEK-EG-0250</t>
  </si>
  <si>
    <t>MATA BOR BETON 10 X 160 MM</t>
  </si>
  <si>
    <t>PT-000-TEK-EG-0268</t>
  </si>
  <si>
    <t>MATA BOR BETON DIA 12 MM</t>
  </si>
  <si>
    <t>SP-MSN-SHP-EG-0382</t>
  </si>
  <si>
    <t>SHOULDER PUNCH SPAS 10-50-P3.7</t>
  </si>
  <si>
    <t>SP-000-OTH-EG-0007</t>
  </si>
  <si>
    <t>PLATE STRIP 5 X 25 X 6000</t>
  </si>
  <si>
    <t>SP-000-OTH-EG-0013</t>
  </si>
  <si>
    <t>PLATE TEMBAGA 8 X 40 X 4000</t>
  </si>
  <si>
    <t>SP-MTS-OTH-EG-0151</t>
  </si>
  <si>
    <t>BESI SLD DIA 16 X 1000</t>
  </si>
  <si>
    <t xml:space="preserve">BIAYA PERBAGIAN </t>
  </si>
  <si>
    <t>I. Engineering Maintenance</t>
  </si>
  <si>
    <t>II. Engineering Workshop</t>
  </si>
  <si>
    <t>III. Engineering Utility</t>
  </si>
  <si>
    <t>RELAY OMRON MY-4-110 V AC</t>
  </si>
  <si>
    <t>Pengeluaran Biaya Sparepart</t>
  </si>
  <si>
    <t>WEKEL MOTOR SHOWFOU 220V</t>
  </si>
  <si>
    <t>MOTOR POMPA SHIMIZU PS-230 BIT HZ 50</t>
  </si>
  <si>
    <t>BEARING SKF 3305 ATN9</t>
  </si>
  <si>
    <t>OIL SEAL TC 32 X 52 X 11</t>
  </si>
  <si>
    <t>PRESSUR TANK CIMM 40 LITER 10 BAR</t>
  </si>
  <si>
    <t>L BOW PVC 1/2"</t>
  </si>
  <si>
    <t>SOCKET PVC 11/2"</t>
  </si>
  <si>
    <t>LEM PVC KALENG</t>
  </si>
  <si>
    <t>TAP MACHINE M18 X 2.5</t>
  </si>
  <si>
    <t>LAMPU PHILIPS LED 1200MM - 14.5W</t>
  </si>
  <si>
    <t>LAMPU PHILIPS LED TRUEFORCE 50 WAT</t>
  </si>
  <si>
    <t>JASA POTONG PLATE STAINLESS 122CM X 244CM UNTUK UKURAN 2CM X 122CM</t>
  </si>
  <si>
    <t>JASA POTONG PLATE STAINLESS 122CM X 244CM UNTUK UKURAN 1CM X 122CM</t>
  </si>
  <si>
    <t>LAMPU DOWNLIGHT LED PHILIPS 9 WAT</t>
  </si>
  <si>
    <t>KABEL 2X1.5 SUPREME 100 M SERABUT</t>
  </si>
  <si>
    <t>ROLL</t>
  </si>
  <si>
    <t>EXHAUST FAN VANCO TYPE VFA-35 (14") 220V-50HZ-75KW-PH1-RPM 1350</t>
  </si>
  <si>
    <t>WEKEL MOTOR 2,2KW - 380V</t>
  </si>
  <si>
    <t>HEADLAMP LED RECHARGE USB</t>
  </si>
  <si>
    <t>LAMPU SENTER LED RECHARGE</t>
  </si>
  <si>
    <t>TRANSDUSER ISOLASI UNIVERSAL WATANABE TW-4M-1-N 100-240VAC 50/60HZ</t>
  </si>
  <si>
    <t>WEKEL MOTOR 1HP - 220V</t>
  </si>
  <si>
    <t>EXHAUST FAN CKE FA-50B 220 V</t>
  </si>
  <si>
    <t>RADAR TOREN LEVEL AIR OTOMATIS PENGUIN</t>
  </si>
  <si>
    <t>JASA CEK COMPRESSOR</t>
  </si>
  <si>
    <t>KOBELCO SCREW OIL 0103091B2</t>
  </si>
  <si>
    <t>O-RING BGRN-OG-0100</t>
  </si>
  <si>
    <t>SEAL WASHER P-AA13-522#04</t>
  </si>
  <si>
    <t>OIL SEPARATOR ELEMENT P-CE05-595</t>
  </si>
  <si>
    <t>AIR CLEANER ELEMENT P-CE05-576</t>
  </si>
  <si>
    <t>O-RING P-GA02-570</t>
  </si>
  <si>
    <t>OIL FILTER PS-CE11-501</t>
  </si>
  <si>
    <t>CARBON REMOVER</t>
  </si>
  <si>
    <t>JASA SERVICE 6000 H</t>
  </si>
  <si>
    <t>CORONG OLI / HOPKINS PELASTIK</t>
  </si>
  <si>
    <t>JUMLAH HARGA</t>
  </si>
  <si>
    <t>MALL BECK BOARD DEPAN 1 TARO</t>
  </si>
  <si>
    <t>Mal jig inspection</t>
  </si>
  <si>
    <t>MALL BECK BOARD BELAKANG 2 TARO</t>
  </si>
  <si>
    <t>MALL BECK BOARD DEPAN 1 HANAKO</t>
  </si>
  <si>
    <t>MALL BECK BOARD BELAKANG 2 HANAKO</t>
  </si>
  <si>
    <t>MALL BECK BOARD DEPAN 1 JIRO</t>
  </si>
  <si>
    <t>MALL BECK BOARD BELAKANG 2 JIRO</t>
  </si>
  <si>
    <t>SOULDER PUNCH SPAS 10-90-P5.0</t>
  </si>
  <si>
    <t>Untuk penggantian punch deis roland</t>
  </si>
  <si>
    <t>SOULDER PUNCH SPAL 10-90-P5.0</t>
  </si>
  <si>
    <t>EXHAUST FAN MV-16EX 220V / 50Z - 25W</t>
  </si>
  <si>
    <t>Pemasangan Exhaus Fan dan Perbaikian Atap Spandek</t>
  </si>
  <si>
    <t>SPANDEK TRANSPARAN T.1,2MM X 105CM X 600CM</t>
  </si>
  <si>
    <t>LEMBAR</t>
  </si>
  <si>
    <t>Biaya Perbagian</t>
  </si>
  <si>
    <t>Total Biaya</t>
  </si>
  <si>
    <t>C-06</t>
  </si>
  <si>
    <t>Powder Booth - 1  (Double)</t>
  </si>
  <si>
    <t>Motor dust collector berisik, bearing rusak, ganti baru</t>
  </si>
  <si>
    <t xml:space="preserve">Bearing 6206 </t>
  </si>
  <si>
    <t>M-23</t>
  </si>
  <si>
    <t>Mesin error, hydrolic bocor, ganrti seal</t>
  </si>
  <si>
    <t>Seal hydrolic DHS 25</t>
  </si>
  <si>
    <t>K-59</t>
  </si>
  <si>
    <t>Double Bending Taiwan</t>
  </si>
  <si>
    <t>Mesin error, relay MK2 kotor, dibersihkan</t>
  </si>
  <si>
    <t>WL-17</t>
  </si>
  <si>
    <t>Auto Edge Bander</t>
  </si>
  <si>
    <t xml:space="preserve">As cutting lepas, bolt slek, di drat ulang </t>
  </si>
  <si>
    <t>Hydroloc bocor, ganti seal baru</t>
  </si>
  <si>
    <t xml:space="preserve">Seal hydrolic UHS 25
Seal hydrolic UHS 40
Seal hydrolic DHS 25
</t>
  </si>
  <si>
    <t>1
2
1</t>
  </si>
  <si>
    <t>Mesin error, RAM PC kotor, dibersihkan</t>
  </si>
  <si>
    <t>Pneumatic mesin macet, setting limit switch dan ganti relay</t>
  </si>
  <si>
    <t>Relay MY4 110V</t>
  </si>
  <si>
    <t>Hasil spot NG, setting parameter pengelasan</t>
  </si>
  <si>
    <t>TR2-02</t>
  </si>
  <si>
    <t>Robot-02 (Chrome II)</t>
  </si>
  <si>
    <t>Ranatai putus,Kran elektro patah, Rantai disambung kembali dan kran diganti</t>
  </si>
  <si>
    <t>Kran PVC 3/4"</t>
  </si>
  <si>
    <t>Roll perekat macet, roll di bersihkan</t>
  </si>
  <si>
    <t>K-04</t>
  </si>
  <si>
    <t>Radius press machine</t>
  </si>
  <si>
    <t>Hidrolik macet, Setting stopper dan setting limit swith</t>
  </si>
  <si>
    <t>WL-22</t>
  </si>
  <si>
    <t>Horizontal &amp; Vertical Boring-1</t>
  </si>
  <si>
    <t xml:space="preserve">Instalasi angin di mesin bocor, Repair soket slang pneumatik </t>
  </si>
  <si>
    <t>Selang 8 mm</t>
  </si>
  <si>
    <t>meter</t>
  </si>
  <si>
    <t>Robot Error, Rectifier error, Suhu over heat, MCB di ON kan</t>
  </si>
  <si>
    <t>Spray gun error, modifikasi dudukan baut contol spray gun</t>
  </si>
  <si>
    <t>M-07</t>
  </si>
  <si>
    <t>Tombol on / off lepas, ganti push bottom baru</t>
  </si>
  <si>
    <t>push bottom</t>
  </si>
  <si>
    <t>Kebocoran katup, perbaikan instalasi udara</t>
  </si>
  <si>
    <t>Teste 8 Pneumatik</t>
  </si>
  <si>
    <t>Power on / of patah, perbaikan jalur listrik power</t>
  </si>
  <si>
    <t>Y-09</t>
  </si>
  <si>
    <t>Spot Welder (Daiden)</t>
  </si>
  <si>
    <t>Capasitor Break down rusak, penggnatian capasitor baru</t>
  </si>
  <si>
    <t>Capasitor 1 mfd 1600V</t>
  </si>
  <si>
    <t>Motor glue roll macet, roll dibersihkan</t>
  </si>
  <si>
    <t>TR-01</t>
  </si>
  <si>
    <t>Robot-01   (Chrome I)</t>
  </si>
  <si>
    <t>Chrome I (Blk)</t>
  </si>
  <si>
    <t>Robot over move akibat bearing rusak, ganti bearing baru</t>
  </si>
  <si>
    <t>Bearing 6305</t>
  </si>
  <si>
    <t>Sensor clamp b tidak mendeteksi, setting stopper sensor</t>
  </si>
  <si>
    <t>Bolt clamp aus, dudukan clamp ganti dan bolt</t>
  </si>
  <si>
    <t xml:space="preserve">Adapter Clamp
Bolt M14
</t>
  </si>
  <si>
    <t>Hasil las NG, seting posisi klem pipe butseam</t>
  </si>
  <si>
    <t>Rell hidrolic lepas &amp; snap ring lepas, diperbaiki</t>
  </si>
  <si>
    <t>C-09</t>
  </si>
  <si>
    <t>Powder Booth - 4 (Single)</t>
  </si>
  <si>
    <t>Nozel spray gun rusak, ganti baru &amp; permbersilhan slang angin</t>
  </si>
  <si>
    <t>Nozel spray gun</t>
  </si>
  <si>
    <t>set</t>
  </si>
  <si>
    <t>K-26</t>
  </si>
  <si>
    <t>Mesin error, setting parameter pengelasan</t>
  </si>
  <si>
    <t>TR-02</t>
  </si>
  <si>
    <t>Robot-02  (Chrome I)</t>
  </si>
  <si>
    <t>Robot tabrakan, ada sensor yg rusak, ganti baru</t>
  </si>
  <si>
    <t>Proximity sensor E2E-X1MD1</t>
  </si>
  <si>
    <t>Klem pipe tdk berfungsi, selang angin bocor, ganti baru &amp; setting speed control</t>
  </si>
  <si>
    <t>Break patah, diperbaiki/las ulang</t>
  </si>
  <si>
    <t>Hasil las tidak lurus, seting posisi klem pipe butseam</t>
  </si>
  <si>
    <t>Hidrolik bocor, seal rusak, ganti seal hidrolic</t>
  </si>
  <si>
    <t>Seal UHS 30
Seal DHS 30</t>
  </si>
  <si>
    <t>Burner mati, mixing head kotor, lakukan pembersihan mixing head</t>
  </si>
  <si>
    <t>Pneumatic tidak berfungsi, ganti as dan silinder pneumatik</t>
  </si>
  <si>
    <t>As dan siliding pneumatik</t>
  </si>
  <si>
    <t>Set</t>
  </si>
  <si>
    <t>Y-49</t>
  </si>
  <si>
    <t>Rivet Setter (Nitto Seiko)</t>
  </si>
  <si>
    <t>Baut sliding patah, penggantian baud</t>
  </si>
  <si>
    <t>baud m8 x 15</t>
  </si>
  <si>
    <t xml:space="preserve">Mesin error, setting program </t>
  </si>
  <si>
    <t>satu chip sport tidak ada pengapian, setting dan chip dibersihkan</t>
  </si>
  <si>
    <t>K-46</t>
  </si>
  <si>
    <t>Spring lepas, Spring di perbaiki</t>
  </si>
  <si>
    <t>Roll lem macet, perbikan rol</t>
  </si>
  <si>
    <t>Hidrolik macet, Setting tekanan hidrolik</t>
  </si>
  <si>
    <t>C-13</t>
  </si>
  <si>
    <t>Powder Booth - 8 (Single)</t>
  </si>
  <si>
    <t>Spray gun error, Spray gun dibersihkan</t>
  </si>
  <si>
    <t>Hidrolik macet, ganti as hidrolik</t>
  </si>
  <si>
    <t>as hidrolik</t>
  </si>
  <si>
    <t>REKAPITULASI LAPORAN PERBAIKAN ALAT / MESIN (NON DOWN TIME)</t>
  </si>
  <si>
    <t>PERIODE : OKTOBER 2023</t>
  </si>
  <si>
    <t>TT2-22</t>
  </si>
  <si>
    <t>T. El Clean Circulation &amp; Pump  (Chrome II)</t>
  </si>
  <si>
    <t>Pompa tidak berfungsi, kran balvalve macet, diperbaiki</t>
  </si>
  <si>
    <t>TT2-20</t>
  </si>
  <si>
    <t>T. Nickle-03 (Chrome II)</t>
  </si>
  <si>
    <t>Suhu bak rendah, heater putus, ganti baru</t>
  </si>
  <si>
    <t>Heater silica 5 kw</t>
  </si>
  <si>
    <t>TT2-21</t>
  </si>
  <si>
    <t>T. Nickle-04 (Chrome II)</t>
  </si>
  <si>
    <t>C-02g</t>
  </si>
  <si>
    <t>Tanki Conversion Coating &amp; Pompa</t>
  </si>
  <si>
    <t>Pompa tidak nyala, ngetrip</t>
  </si>
  <si>
    <t>LB-05</t>
  </si>
  <si>
    <t>Lift Barang</t>
  </si>
  <si>
    <t xml:space="preserve">Limbah </t>
  </si>
  <si>
    <t>Lift tidak berfungsi, perbaikan lift</t>
  </si>
  <si>
    <t>Robot error, proximity lepas, setting ulang</t>
  </si>
  <si>
    <t>Tahap trial</t>
  </si>
  <si>
    <t>TC-03b</t>
  </si>
  <si>
    <t>Pompa Sirkulasi Cooling Tower  (Chrome I)</t>
  </si>
  <si>
    <t>Pompa mati, karet coupling hancur, ganti baru</t>
  </si>
  <si>
    <t>Chain coupling
Karet coulping</t>
  </si>
  <si>
    <t>TC2-05</t>
  </si>
  <si>
    <t>Cooling Tower  (Chrome II)</t>
  </si>
  <si>
    <t xml:space="preserve">Pompa mati, perbaikan dan setting thermis </t>
  </si>
  <si>
    <t>TT-17</t>
  </si>
  <si>
    <t>T. Nickle-02 (double tank-b) (Chrome I)</t>
  </si>
  <si>
    <t>Suhu tidak naik, heater pecah, ganti baru</t>
  </si>
  <si>
    <t>TT-21</t>
  </si>
  <si>
    <t>T. El Clean Circulation &amp; Pump (Chrome I)</t>
  </si>
  <si>
    <t>Pompa mati, bearing rusak, ganti baru</t>
  </si>
  <si>
    <t>Bearing 6202
Bearing 6003</t>
  </si>
  <si>
    <t>Pompa mati, thermis rusak, ganti baru</t>
  </si>
  <si>
    <t>TC2-06</t>
  </si>
  <si>
    <t>Pompa Sirkulasi Cooling Tower  (Chrome II)</t>
  </si>
  <si>
    <t>Pompa berisik, karet coupling rusak, ganti baru</t>
  </si>
  <si>
    <t>C-02h</t>
  </si>
  <si>
    <t>Tanki Rinse-4 &amp; Pompa</t>
  </si>
  <si>
    <t>Karet Coupling rusak, ganti karet coupling baru</t>
  </si>
  <si>
    <t>C-02c</t>
  </si>
  <si>
    <t>Tanki Degrease &amp; Pompa</t>
  </si>
  <si>
    <t>Motor ruask, penggantian coupling dan part elektrik</t>
  </si>
  <si>
    <t xml:space="preserve">Karet coupling
Thermis </t>
  </si>
  <si>
    <t>8
1</t>
  </si>
  <si>
    <t>TT-18</t>
  </si>
  <si>
    <t>T. Nickle-03 (double tank-a) (Chrome I)</t>
  </si>
  <si>
    <t>C-02</t>
  </si>
  <si>
    <t>Pretreatment  Spray Line</t>
  </si>
  <si>
    <t>Rungan pencucian bocor, Penambalan bagian yang bocor</t>
  </si>
  <si>
    <t>Plastik steel</t>
  </si>
  <si>
    <t>K-33</t>
  </si>
  <si>
    <t>Pompa sirkulasi cooler-1</t>
  </si>
  <si>
    <t>Motor ngetrip panas, penggantian bearing</t>
  </si>
  <si>
    <t>Bearing 6205
Bearing 6304</t>
  </si>
  <si>
    <t>baut klem hales patah, pembutan baut baru</t>
  </si>
  <si>
    <t xml:space="preserve">Baut sld </t>
  </si>
  <si>
    <t>LB-12</t>
  </si>
  <si>
    <t>Pompa Diafragma-2</t>
  </si>
  <si>
    <t>Foot klep tersumbat, pembersihan pada saluran pipa</t>
  </si>
  <si>
    <t>Saluran air coller mampet, perbaiakn saluran air</t>
  </si>
  <si>
    <t>TC-02</t>
  </si>
  <si>
    <t>Motor Exhaust Fan  (Chrome I)</t>
  </si>
  <si>
    <t>Sumber listrik ac tidak sampai ke exhausfan, modifikasi instalsai listrik</t>
  </si>
  <si>
    <t>Power heater putus, perbaikan instalasi dan kalibrasi ulang</t>
  </si>
  <si>
    <t>TC2-01</t>
  </si>
  <si>
    <t>Mesin Chrome II (Panel Control)</t>
  </si>
  <si>
    <t>Suhu panas di panel akibatnya kontak elektro hilang, pemasangan exhaus fan</t>
  </si>
  <si>
    <t>Exhaus fan</t>
  </si>
  <si>
    <t>CH-08</t>
  </si>
  <si>
    <t>Air Blower (Fu Tsu)</t>
  </si>
  <si>
    <t>TOR tripped, perbaikan tripped</t>
  </si>
  <si>
    <t>TT-19</t>
  </si>
  <si>
    <t>T. Nickle-04 (double tank-b) (Chrome I)</t>
  </si>
  <si>
    <t>Suhu rendah, heater ada yg putus, ganti baru</t>
  </si>
  <si>
    <t>TT-22</t>
  </si>
  <si>
    <t>T. Soak Clean Circulation &amp; Pump (Chrome I)</t>
  </si>
  <si>
    <t>drat pipa keran motor pecah, penggantian dengan yang baru</t>
  </si>
  <si>
    <t>Socek drat luar</t>
  </si>
  <si>
    <t>Heater mati, penggantian heater baru</t>
  </si>
  <si>
    <t>CH-05</t>
  </si>
  <si>
    <t>Cooling Tower</t>
  </si>
  <si>
    <t>Ass. Folding (Luar)</t>
  </si>
  <si>
    <t>air cooling towe habis, saluaran air di perbaiaki</t>
  </si>
  <si>
    <t>LB-10</t>
  </si>
  <si>
    <t>Mesin Press Limbah-1</t>
  </si>
  <si>
    <t>Keran tersumbat, saluran keran diperbaiaki</t>
  </si>
  <si>
    <t>RO-05</t>
  </si>
  <si>
    <t>Motor Pompa-2</t>
  </si>
  <si>
    <t>BWRO</t>
  </si>
  <si>
    <t>Radar rusak, radar diperbaikai</t>
  </si>
  <si>
    <t>TT2-12</t>
  </si>
  <si>
    <t>T. Rinse Pickling (Chrome II)</t>
  </si>
  <si>
    <t>Penggantian Heater Setainless</t>
  </si>
  <si>
    <t>Hater Setainless</t>
  </si>
  <si>
    <t>Penggantian Karet Coupling</t>
  </si>
  <si>
    <t>Karet Coupling</t>
  </si>
  <si>
    <t>Jam</t>
  </si>
  <si>
    <t>Total Maintenance yang bukan Downtime</t>
  </si>
  <si>
    <t>Total : 17,35% (total 36,75 jam) untuk bulan Oktober
Rata-rata : 0,4% (0,85 jam) untuk bulan Oktober
(Tidak Tercapai karena total diatas 5%)</t>
  </si>
  <si>
    <t>17,35% (total 36,75 jam) untuk bulan Oktober
Tidak tercapai diatas 5%</t>
  </si>
  <si>
    <t>Rp. 21.415.000 Biaya Pembuatan Sarana di Workshop dan Faciliti utility dari budget Rp. 43.013.000 (Tercapai dibawah 95% dari budget)</t>
  </si>
  <si>
    <t>Rp. 118.588.850 Biaya perawatan mesin dari budget Rp. 65.560.000 (Tidak Tercapai diatas 95% dari budget)</t>
  </si>
  <si>
    <t>Pembuatan Mesin Melting</t>
  </si>
  <si>
    <t>realisasi barang yang baru datang s.d 24 Okt 2023</t>
  </si>
  <si>
    <t>realisasi September 2023</t>
  </si>
  <si>
    <t>realisasi Agustus 2023</t>
  </si>
  <si>
    <t>Realisasi 30 Oktober 2023</t>
  </si>
  <si>
    <t>Realisasi 2 unit di Juli 2023</t>
  </si>
  <si>
    <t>RENOVASI RUANG KANTOR PRD ATAS EKS NAILING</t>
  </si>
  <si>
    <t>&gt;Pembuatan mesin melting nilai investasi awal adalah Rp. - dan realisasi Rp. 49.752.000
&gt;Sparepart PreTreatment nilai investasi awal adalah Rp.60.950.000 dan realisasi Rp. 17.250.000</t>
  </si>
  <si>
    <t>Data kegagalan G2 global dari QC</t>
  </si>
  <si>
    <t>Quality Control (QC)</t>
  </si>
  <si>
    <t>PT. Chitose Internasional Tbk,</t>
  </si>
  <si>
    <t>Rekapitulasi Data Kegagalan Produksi Komponen Kursi Tahun 2023</t>
  </si>
  <si>
    <t>BULAN : OKTOBER</t>
  </si>
  <si>
    <t>Nama Seksi</t>
  </si>
  <si>
    <t>Jumlah Produksi</t>
  </si>
  <si>
    <t>BAIK</t>
  </si>
  <si>
    <t>G-1</t>
  </si>
  <si>
    <t>G-2</t>
  </si>
  <si>
    <t>Total (G1+G2)</t>
  </si>
  <si>
    <t>Jumlah</t>
  </si>
  <si>
    <t xml:space="preserve">Jumlah </t>
  </si>
  <si>
    <t>A. Konstruksi</t>
  </si>
  <si>
    <t>Data gagal September 2023</t>
  </si>
  <si>
    <t>Konstruksi Yamato &amp; 850's</t>
  </si>
  <si>
    <t>Produk</t>
  </si>
  <si>
    <t>Jumlah NG</t>
  </si>
  <si>
    <t>Jumlah produksi</t>
  </si>
  <si>
    <t>Konstruksi New Product (komponen)</t>
  </si>
  <si>
    <t>Nailing yamato</t>
  </si>
  <si>
    <t>Konstruksi Multy Las</t>
  </si>
  <si>
    <t>nailing multy</t>
  </si>
  <si>
    <t>Konstruksi Multy Bending</t>
  </si>
  <si>
    <t>Nailing roland kawai</t>
  </si>
  <si>
    <t>BINTIK HITAM =29</t>
  </si>
  <si>
    <t>Sub Total</t>
  </si>
  <si>
    <t>mekanik rolan kawai</t>
  </si>
  <si>
    <t>B. Finishing</t>
  </si>
  <si>
    <t>Finishing Chrome Depan</t>
  </si>
  <si>
    <t>Finishing Chrome Belakang</t>
  </si>
  <si>
    <t>Finishing Cat</t>
  </si>
  <si>
    <t>CAT ROLAND = 9597</t>
  </si>
  <si>
    <t>C. Assembling</t>
  </si>
  <si>
    <t>FRAME BK</t>
  </si>
  <si>
    <t>NG = 212</t>
  </si>
  <si>
    <t>Bintik</t>
  </si>
  <si>
    <t>Assy. Folding LINE 2 (komponen)</t>
  </si>
  <si>
    <t>LEG BK</t>
  </si>
  <si>
    <t>NG = 250</t>
  </si>
  <si>
    <t>gumpal</t>
  </si>
  <si>
    <t>Assy. Multy LINE 1</t>
  </si>
  <si>
    <t>Assy. Multy LINE 2</t>
  </si>
  <si>
    <t>Assy. Multy LINE 3</t>
  </si>
  <si>
    <t>CAT KAWAI = 1373</t>
  </si>
  <si>
    <t>Assy. Special Order</t>
  </si>
  <si>
    <t>FRAME  WB 10 BK</t>
  </si>
  <si>
    <t>NG = 33</t>
  </si>
  <si>
    <t>Assy. Nursing Bed</t>
  </si>
  <si>
    <t>LEG WB 35 WH</t>
  </si>
  <si>
    <t>NG = 95</t>
  </si>
  <si>
    <t>TIPIS</t>
  </si>
  <si>
    <t>Assy. Baros Line 1 (Caesar)</t>
  </si>
  <si>
    <t>Assy. Baros Line 2 (Kawai)</t>
  </si>
  <si>
    <t>Assy. Baros Line 3 (Roland)</t>
  </si>
  <si>
    <t>Back Blk Caesar</t>
  </si>
  <si>
    <t>Seat Taro</t>
  </si>
  <si>
    <t xml:space="preserve">Assy. Wood Line </t>
  </si>
  <si>
    <t>Seat Cavis</t>
  </si>
  <si>
    <t>Seat Olive</t>
  </si>
  <si>
    <t>Grand Total</t>
  </si>
  <si>
    <t>Seat Ayumi</t>
  </si>
  <si>
    <t>Cimahi,  06 November 2023</t>
  </si>
  <si>
    <t>disampaikan oleh,</t>
  </si>
  <si>
    <t>Shanty M.</t>
  </si>
  <si>
    <t xml:space="preserve"> MANAGER QC</t>
  </si>
  <si>
    <t xml:space="preserve"> 0,01443 dari 0,012 atau 6,014%(up 1,014%)</t>
  </si>
  <si>
    <t xml:space="preserve"> 0,01443 GJ/pcs (tidak tercapai)
ada kelebihan 0,0024(1,014%) dari 0,012, maka menjadi 5%+1,014%= 6,014%</t>
  </si>
  <si>
    <t xml:space="preserve"> 0,00260 dari 0,033 atau 0,393%</t>
  </si>
  <si>
    <t>0,00260  ton Co2/pcs (tercapai), terdapat selisih 0,0304(4,607%) dari 0,033, maka 5%-4,607%=0,393%</t>
  </si>
  <si>
    <t xml:space="preserve"> 0,04609 dari 0,06 atau 3,841%</t>
  </si>
  <si>
    <t xml:space="preserve"> 0,04609 m3/pcs (tercapai), Terdapat selisih 0,0139(1,159%) dari 0,06, maka menjadi 5%-1,159%= 3,841%</t>
  </si>
  <si>
    <t xml:space="preserve"> 0,00008 dari 0,0005, atau 0,839%</t>
  </si>
  <si>
    <t xml:space="preserve">  0,00008  ton/pcs (tercapai), terdapat selisih 0,0004(4,161%) dari 0,0005, maka 5%-4,161%=0,839%</t>
  </si>
  <si>
    <t>di dalam matrik kompetensi yang berada di atas rata-rata hanya 8 orang dari 26 orang ( dan terdapat 2 orang mengikuti training Mitsubishi di bulan oktober)</t>
  </si>
  <si>
    <t>PENGAJUAN DI LUAR CAPEX AWAL (TAMBAHAN)</t>
  </si>
  <si>
    <t>&gt;Budget Nilai investasi Jan-Agus: Rp. 2.547.500.000, terpakai sebanyak: Rp. 812.637.850 atau 32% dari budget
&gt;Investasi di semester-2: terpakai: Rp. 330.739.512 
&gt;Maka jumlah total Nilai investasi dari Jan-agus + tambahan invest semester-2, adalah: terpakai sebanyak: Rp. 1.143.377.362 atau 45% dari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</si>
</sst>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2" formatCode="_(&quot;Rp&quot;* #,##0_);_(&quot;Rp&quot;* \(#,##0\);_(&quot;Rp&quot;* &quot;-&quot;_);_(@_)"/>
    <numFmt numFmtId="41" formatCode="_(* #,##0_);_(* \(#,##0\);_(* &quot;-&quot;_);_(@_)"/>
    <numFmt numFmtId="43" formatCode="_(* #,##0.00_);_(* \(#,##0.00\);_(* &quot;-&quot;??_);_(@_)"/>
    <numFmt numFmtId="164" formatCode="_-&quot;Rp&quot;* #,##0_-;\-&quot;Rp&quot;* #,##0_-;_-&quot;Rp&quot;* &quot;-&quot;_-;_-@_-"/>
    <numFmt numFmtId="165" formatCode="_-* #,##0.00_-;\-* #,##0.00_-;_-* &quot;-&quot;??_-;_-@_-"/>
    <numFmt numFmtId="166" formatCode="_-[$Rp-421]* #,##0.00_-;\-[$Rp-421]* #,##0.00_-;_-[$Rp-421]* &quot;-&quot;??_-;_-@_-"/>
    <numFmt numFmtId="167" formatCode="0.0%"/>
    <numFmt numFmtId="168" formatCode="0.00000"/>
    <numFmt numFmtId="169" formatCode="#,##0.00000"/>
    <numFmt numFmtId="170" formatCode="#,##0.0000"/>
    <numFmt numFmtId="171" formatCode="0.000"/>
    <numFmt numFmtId="172" formatCode="#,##0_ ;\-#,##0\ "/>
    <numFmt numFmtId="173" formatCode="_-* #,##0.000000_-;\-* #,##0.000000_-;_-* &quot;-&quot;??_-;_-@_-"/>
    <numFmt numFmtId="174" formatCode="#,##0.000"/>
    <numFmt numFmtId="175" formatCode="_-* #,##0.00000_-;\-* #,##0.00000_-;_-* &quot;-&quot;??_-;_-@_-"/>
    <numFmt numFmtId="176" formatCode="_-* #,##0.0000_-;\-* #,##0.0000_-;_-* &quot;-&quot;??_-;_-@_-"/>
    <numFmt numFmtId="177" formatCode="_([$Rp-421]* #,##0.00_);_([$Rp-421]* \(#,##0.00\);_([$Rp-421]* &quot;-&quot;??_);_(@_)"/>
    <numFmt numFmtId="178" formatCode="0.000%"/>
    <numFmt numFmtId="179" formatCode="#,##0.0000000"/>
    <numFmt numFmtId="180" formatCode="[$Rp-421]#,##0"/>
    <numFmt numFmtId="181" formatCode="_([$Rp-421]* #,##0_);_([$Rp-421]* \(#,##0\);_([$Rp-421]* &quot;-&quot;_);_(@_)"/>
    <numFmt numFmtId="182" formatCode="[$-F800]dddd\,\ mmmm\ dd\,\ yyyy"/>
    <numFmt numFmtId="183" formatCode="0.00_ "/>
    <numFmt numFmtId="184" formatCode="0.0"/>
    <numFmt numFmtId="185" formatCode="_([$Rp-421]* #,##0_);_([$Rp-421]* \(#,##0\);_([$Rp-421]* &quot;-&quot;??_);_(@_)"/>
    <numFmt numFmtId="186" formatCode="[$-409]d\-mmm\-yy;@"/>
    <numFmt numFmtId="187" formatCode="0.0000"/>
    <numFmt numFmtId="188" formatCode="_([$Rp-421]* #,##0_);_([$Rp-421]* \(#,##0\);_([$Rp-421]* \-_);_(@_)"/>
    <numFmt numFmtId="189" formatCode="_(* #,##0_);_(* \(#,##0\);_(* \-_);_(@_)"/>
    <numFmt numFmtId="190" formatCode="#,##0.00\ [$IDR];[Red]\-#,##0.00\ [$IDR]"/>
  </numFmts>
  <fonts count="90"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1"/>
      <color theme="1"/>
      <name val="Calibri"/>
      <family val="2"/>
      <charset val="1"/>
      <scheme val="minor"/>
    </font>
    <font>
      <b/>
      <u/>
      <sz val="10"/>
      <color theme="1"/>
      <name val="Arial"/>
      <family val="2"/>
    </font>
    <font>
      <b/>
      <u/>
      <sz val="11"/>
      <color theme="1"/>
      <name val="Arial"/>
      <family val="2"/>
    </font>
    <font>
      <sz val="10"/>
      <color theme="1"/>
      <name val="Arial"/>
      <family val="2"/>
    </font>
    <font>
      <b/>
      <sz val="18"/>
      <color theme="1"/>
      <name val="Arial"/>
      <family val="2"/>
    </font>
    <font>
      <sz val="11"/>
      <color theme="1"/>
      <name val="Times New Roman"/>
      <family val="1"/>
    </font>
    <font>
      <b/>
      <sz val="11"/>
      <color theme="1"/>
      <name val="Arial Narrow"/>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sz val="11"/>
      <color theme="1"/>
      <name val="Arial"/>
      <family val="2"/>
    </font>
    <font>
      <b/>
      <u/>
      <sz val="11"/>
      <name val="Arial"/>
      <family val="2"/>
    </font>
    <font>
      <sz val="11"/>
      <name val="Times New Roman"/>
      <family val="1"/>
    </font>
    <font>
      <b/>
      <sz val="11"/>
      <name val="Arial Narrow"/>
      <family val="2"/>
    </font>
    <font>
      <sz val="11"/>
      <name val="Arial"/>
      <family val="2"/>
    </font>
    <font>
      <b/>
      <sz val="11"/>
      <color theme="1"/>
      <name val="Calibri"/>
      <family val="2"/>
      <scheme val="minor"/>
    </font>
    <font>
      <b/>
      <u/>
      <sz val="11"/>
      <color theme="1"/>
      <name val="Calibri"/>
      <family val="2"/>
      <scheme val="minor"/>
    </font>
    <font>
      <b/>
      <sz val="11"/>
      <color indexed="8"/>
      <name val="Calibri"/>
      <family val="2"/>
      <scheme val="minor"/>
    </font>
    <font>
      <sz val="11"/>
      <color theme="1"/>
      <name val="Segoe UI"/>
      <family val="2"/>
    </font>
    <font>
      <sz val="10"/>
      <name val="Arial"/>
      <family val="2"/>
    </font>
    <font>
      <sz val="10"/>
      <name val="Arial"/>
      <family val="2"/>
    </font>
    <font>
      <b/>
      <sz val="14"/>
      <color theme="1"/>
      <name val="Calibri"/>
      <family val="2"/>
      <scheme val="minor"/>
    </font>
    <font>
      <sz val="11"/>
      <color theme="1"/>
      <name val="Segoe UI"/>
      <family val="2"/>
    </font>
    <font>
      <b/>
      <sz val="11"/>
      <name val="Calibri"/>
      <family val="2"/>
      <scheme val="minor"/>
    </font>
    <font>
      <b/>
      <sz val="14"/>
      <name val="Calibri"/>
      <family val="2"/>
      <scheme val="minor"/>
    </font>
    <font>
      <sz val="12"/>
      <name val="Calibri"/>
      <family val="2"/>
      <scheme val="minor"/>
    </font>
    <font>
      <b/>
      <sz val="18"/>
      <name val="Calibri"/>
      <family val="2"/>
      <scheme val="minor"/>
    </font>
    <font>
      <sz val="11"/>
      <name val="Arial Narrow"/>
      <family val="2"/>
    </font>
    <font>
      <b/>
      <sz val="9"/>
      <color indexed="81"/>
      <name val="Tahoma"/>
      <family val="2"/>
    </font>
    <font>
      <sz val="9"/>
      <color indexed="81"/>
      <name val="Tahoma"/>
      <family val="2"/>
    </font>
    <font>
      <b/>
      <sz val="18"/>
      <name val="Arial Narrow"/>
      <family val="2"/>
    </font>
    <font>
      <b/>
      <sz val="10"/>
      <color theme="1"/>
      <name val="Arial"/>
      <family val="2"/>
    </font>
    <font>
      <b/>
      <u/>
      <sz val="12"/>
      <color theme="1"/>
      <name val="Times New Roman"/>
      <family val="1"/>
    </font>
    <font>
      <sz val="12"/>
      <color theme="1"/>
      <name val="Times New Roman"/>
      <family val="1"/>
    </font>
    <font>
      <b/>
      <sz val="12"/>
      <color theme="1"/>
      <name val="Times New Roman"/>
      <family val="1"/>
    </font>
    <font>
      <b/>
      <u/>
      <sz val="22"/>
      <color theme="1"/>
      <name val="Arial"/>
      <family val="2"/>
    </font>
    <font>
      <b/>
      <sz val="12"/>
      <color theme="1"/>
      <name val="Arial Narrow"/>
      <family val="2"/>
    </font>
    <font>
      <sz val="12"/>
      <color theme="1"/>
      <name val="Arial Narrow"/>
      <family val="2"/>
    </font>
    <font>
      <sz val="10"/>
      <color theme="0"/>
      <name val="Arial"/>
      <family val="2"/>
    </font>
    <font>
      <i/>
      <sz val="12"/>
      <color theme="1"/>
      <name val="Times New Roman"/>
      <family val="1"/>
    </font>
    <font>
      <sz val="22"/>
      <name val="Arial Black"/>
      <family val="2"/>
    </font>
    <font>
      <sz val="12"/>
      <color theme="0"/>
      <name val="Times New Roman"/>
      <family val="1"/>
    </font>
    <font>
      <b/>
      <u/>
      <sz val="14"/>
      <color theme="1"/>
      <name val="Calibri"/>
      <family val="2"/>
      <scheme val="minor"/>
    </font>
    <font>
      <b/>
      <i/>
      <sz val="11"/>
      <name val="Calibri"/>
      <family val="2"/>
      <scheme val="minor"/>
    </font>
    <font>
      <sz val="11"/>
      <color rgb="FFFF0000"/>
      <name val="Calibri"/>
      <family val="2"/>
      <scheme val="minor"/>
    </font>
    <font>
      <u/>
      <sz val="10"/>
      <color theme="1"/>
      <name val="Arial"/>
      <family val="2"/>
    </font>
    <font>
      <b/>
      <i/>
      <u/>
      <sz val="14"/>
      <color theme="1"/>
      <name val="Calibri"/>
      <family val="2"/>
      <scheme val="minor"/>
    </font>
    <font>
      <b/>
      <sz val="11"/>
      <color theme="1"/>
      <name val="Segoe UI"/>
      <family val="2"/>
    </font>
    <font>
      <u/>
      <sz val="11"/>
      <color theme="1"/>
      <name val="Calibri"/>
      <family val="2"/>
      <scheme val="minor"/>
    </font>
    <font>
      <sz val="14"/>
      <color theme="1"/>
      <name val="Calibri"/>
      <family val="2"/>
      <scheme val="minor"/>
    </font>
    <font>
      <sz val="12"/>
      <color theme="1"/>
      <name val="Calibri"/>
      <family val="2"/>
      <scheme val="minor"/>
    </font>
    <font>
      <b/>
      <sz val="26"/>
      <color theme="1"/>
      <name val="Calibri"/>
      <family val="2"/>
      <scheme val="minor"/>
    </font>
    <font>
      <b/>
      <u/>
      <sz val="11"/>
      <name val="Arial Narrow"/>
      <family val="2"/>
    </font>
    <font>
      <b/>
      <i/>
      <sz val="10"/>
      <name val="Arial Narrow"/>
      <family val="2"/>
    </font>
    <font>
      <b/>
      <sz val="12"/>
      <name val="Arial Narrow"/>
      <family val="2"/>
    </font>
    <font>
      <b/>
      <sz val="12"/>
      <name val="Arial"/>
      <family val="2"/>
    </font>
    <font>
      <sz val="12"/>
      <name val="Arial"/>
      <family val="2"/>
    </font>
    <font>
      <sz val="11"/>
      <color theme="1"/>
      <name val="Arial Narrow"/>
      <family val="2"/>
    </font>
    <font>
      <b/>
      <sz val="10"/>
      <name val="Arial"/>
      <family val="2"/>
    </font>
    <font>
      <b/>
      <sz val="11"/>
      <name val="Arial"/>
      <family val="2"/>
    </font>
    <font>
      <b/>
      <sz val="14"/>
      <name val="Arial Narrow"/>
      <family val="2"/>
    </font>
    <font>
      <sz val="14"/>
      <name val="Arial Narrow"/>
      <family val="2"/>
    </font>
    <font>
      <b/>
      <i/>
      <sz val="11"/>
      <name val="Arial Narrow"/>
      <family val="2"/>
    </font>
    <font>
      <b/>
      <sz val="9"/>
      <color theme="1"/>
      <name val="Arial"/>
      <family val="2"/>
    </font>
    <font>
      <b/>
      <sz val="9"/>
      <name val="Arial"/>
      <family val="2"/>
    </font>
    <font>
      <b/>
      <sz val="12"/>
      <color theme="1"/>
      <name val="Arial"/>
      <family val="2"/>
    </font>
    <font>
      <sz val="10"/>
      <name val="Arial"/>
      <family val="2"/>
    </font>
    <font>
      <b/>
      <sz val="12"/>
      <name val="Arial Narrow"/>
      <family val="2"/>
      <charset val="1"/>
    </font>
    <font>
      <b/>
      <u/>
      <sz val="12"/>
      <name val="Arial Narrow"/>
      <family val="2"/>
      <charset val="1"/>
    </font>
    <font>
      <b/>
      <i/>
      <sz val="12"/>
      <name val="Arial Narrow"/>
      <family val="2"/>
      <charset val="1"/>
    </font>
    <font>
      <sz val="12"/>
      <name val="Arial Narrow"/>
      <family val="2"/>
    </font>
    <font>
      <b/>
      <sz val="14"/>
      <name val="Arial"/>
      <family val="2"/>
    </font>
    <font>
      <sz val="9"/>
      <name val="Arial"/>
      <family val="2"/>
    </font>
    <font>
      <sz val="12"/>
      <name val="Arial Narrow"/>
      <family val="2"/>
      <charset val="1"/>
    </font>
    <font>
      <b/>
      <sz val="12"/>
      <color indexed="8"/>
      <name val="Arial Narrow"/>
      <family val="2"/>
      <charset val="1"/>
    </font>
    <font>
      <sz val="11"/>
      <color indexed="8"/>
      <name val="Arial Narrow"/>
      <family val="2"/>
      <charset val="1"/>
    </font>
    <font>
      <b/>
      <sz val="11"/>
      <color indexed="8"/>
      <name val="Arial Narrow"/>
      <family val="2"/>
      <charset val="1"/>
    </font>
    <font>
      <b/>
      <sz val="16"/>
      <color indexed="8"/>
      <name val="Arial Narrow"/>
      <family val="2"/>
      <charset val="1"/>
    </font>
    <font>
      <b/>
      <sz val="13"/>
      <color indexed="8"/>
      <name val="Arial Narrow"/>
      <family val="2"/>
      <charset val="1"/>
    </font>
    <font>
      <sz val="11"/>
      <color indexed="8"/>
      <name val="Arial Narrow"/>
      <family val="2"/>
    </font>
    <font>
      <sz val="10"/>
      <name val="Arial Narrow"/>
      <family val="2"/>
    </font>
    <font>
      <b/>
      <sz val="10"/>
      <name val="Arial Narrow"/>
      <family val="2"/>
    </font>
  </fonts>
  <fills count="31">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00"/>
        <bgColor indexed="3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0.249977111117893"/>
        <bgColor indexed="9"/>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CFFCC"/>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indexed="22"/>
        <bgColor indexed="55"/>
      </patternFill>
    </fill>
    <fill>
      <patternFill patternType="solid">
        <fgColor indexed="9"/>
        <bgColor indexed="26"/>
      </patternFill>
    </fill>
    <fill>
      <patternFill patternType="solid">
        <fgColor indexed="55"/>
        <bgColor indexed="22"/>
      </patternFill>
    </fill>
    <fill>
      <patternFill patternType="solid">
        <fgColor indexed="11"/>
        <bgColor indexed="49"/>
      </patternFill>
    </fill>
    <fill>
      <patternFill patternType="solid">
        <fgColor indexed="13"/>
        <bgColor indexed="34"/>
      </patternFill>
    </fill>
    <fill>
      <patternFill patternType="solid">
        <fgColor rgb="FFFFC000"/>
        <bgColor indexed="64"/>
      </patternFill>
    </fill>
  </fills>
  <borders count="111">
    <border>
      <left/>
      <right/>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double">
        <color indexed="64"/>
      </right>
      <top style="medium">
        <color auto="1"/>
      </top>
      <bottom style="thin">
        <color auto="1"/>
      </bottom>
      <diagonal/>
    </border>
    <border>
      <left style="double">
        <color indexed="64"/>
      </left>
      <right/>
      <top style="medium">
        <color indexed="64"/>
      </top>
      <bottom/>
      <diagonal/>
    </border>
    <border>
      <left/>
      <right/>
      <top style="medium">
        <color auto="1"/>
      </top>
      <bottom/>
      <diagonal/>
    </border>
    <border>
      <left/>
      <right style="double">
        <color indexed="64"/>
      </right>
      <top style="medium">
        <color indexed="64"/>
      </top>
      <bottom/>
      <diagonal/>
    </border>
    <border>
      <left/>
      <right style="medium">
        <color indexed="64"/>
      </right>
      <top style="medium">
        <color indexed="64"/>
      </top>
      <bottom/>
      <diagonal/>
    </border>
    <border>
      <left style="thin">
        <color auto="1"/>
      </left>
      <right/>
      <top style="thin">
        <color auto="1"/>
      </top>
      <bottom style="medium">
        <color auto="1"/>
      </bottom>
      <diagonal/>
    </border>
    <border>
      <left style="thin">
        <color auto="1"/>
      </left>
      <right style="double">
        <color indexed="64"/>
      </right>
      <top style="thin">
        <color auto="1"/>
      </top>
      <bottom style="medium">
        <color auto="1"/>
      </bottom>
      <diagonal/>
    </border>
    <border>
      <left style="double">
        <color indexed="64"/>
      </left>
      <right style="thin">
        <color auto="1"/>
      </right>
      <top style="thin">
        <color auto="1"/>
      </top>
      <bottom style="medium">
        <color auto="1"/>
      </bottom>
      <diagonal/>
    </border>
    <border>
      <left/>
      <right style="medium">
        <color indexed="64"/>
      </right>
      <top/>
      <bottom style="medium">
        <color indexed="64"/>
      </bottom>
      <diagonal/>
    </border>
    <border>
      <left style="thin">
        <color indexed="64"/>
      </left>
      <right/>
      <top/>
      <bottom/>
      <diagonal/>
    </border>
    <border>
      <left style="thin">
        <color auto="1"/>
      </left>
      <right style="thin">
        <color auto="1"/>
      </right>
      <top style="medium">
        <color auto="1"/>
      </top>
      <bottom/>
      <diagonal/>
    </border>
    <border>
      <left style="double">
        <color indexed="64"/>
      </left>
      <right style="thin">
        <color indexed="64"/>
      </right>
      <top style="medium">
        <color indexed="64"/>
      </top>
      <bottom/>
      <diagonal/>
    </border>
    <border>
      <left style="thin">
        <color auto="1"/>
      </left>
      <right/>
      <top style="medium">
        <color auto="1"/>
      </top>
      <bottom/>
      <diagonal/>
    </border>
    <border>
      <left style="double">
        <color indexed="64"/>
      </left>
      <right style="medium">
        <color indexed="64"/>
      </right>
      <top style="medium">
        <color indexed="64"/>
      </top>
      <bottom/>
      <diagonal/>
    </border>
    <border>
      <left style="double">
        <color indexed="64"/>
      </left>
      <right style="thin">
        <color auto="1"/>
      </right>
      <top/>
      <bottom/>
      <diagonal/>
    </border>
    <border>
      <left/>
      <right style="double">
        <color indexed="64"/>
      </right>
      <top/>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medium">
        <color auto="1"/>
      </top>
      <bottom style="thin">
        <color auto="1"/>
      </bottom>
      <diagonal/>
    </border>
    <border>
      <left style="double">
        <color indexed="64"/>
      </left>
      <right style="medium">
        <color indexed="64"/>
      </right>
      <top style="medium">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style="thin">
        <color indexed="64"/>
      </right>
      <top/>
      <bottom/>
      <diagonal/>
    </border>
    <border>
      <left/>
      <right style="thin">
        <color indexed="64"/>
      </right>
      <top style="thin">
        <color auto="1"/>
      </top>
      <bottom/>
      <diagonal/>
    </border>
    <border>
      <left/>
      <right/>
      <top style="thin">
        <color auto="1"/>
      </top>
      <bottom/>
      <diagonal/>
    </border>
    <border>
      <left/>
      <right style="double">
        <color indexed="64"/>
      </right>
      <top style="thin">
        <color auto="1"/>
      </top>
      <bottom/>
      <diagonal/>
    </border>
    <border>
      <left style="double">
        <color indexed="64"/>
      </left>
      <right/>
      <top style="thin">
        <color auto="1"/>
      </top>
      <bottom/>
      <diagonal/>
    </border>
    <border>
      <left style="double">
        <color indexed="64"/>
      </left>
      <right/>
      <top/>
      <bottom/>
      <diagonal/>
    </border>
    <border>
      <left/>
      <right style="thin">
        <color auto="1"/>
      </right>
      <top/>
      <bottom style="medium">
        <color auto="1"/>
      </bottom>
      <diagonal/>
    </border>
    <border>
      <left/>
      <right style="double">
        <color indexed="64"/>
      </right>
      <top/>
      <bottom style="medium">
        <color auto="1"/>
      </bottom>
      <diagonal/>
    </border>
    <border>
      <left style="double">
        <color indexed="64"/>
      </left>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auto="1"/>
      </bottom>
      <diagonal/>
    </border>
    <border>
      <left style="double">
        <color indexed="64"/>
      </left>
      <right/>
      <top style="thin">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medium">
        <color indexed="64"/>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
      <left/>
      <right style="thin">
        <color auto="1"/>
      </right>
      <top style="thin">
        <color auto="1"/>
      </top>
      <bottom style="medium">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style="thin">
        <color auto="1"/>
      </left>
      <right/>
      <top/>
      <bottom style="thin">
        <color auto="1"/>
      </bottom>
      <diagonal/>
    </border>
    <border>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bottom style="thin">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indexed="8"/>
      </bottom>
      <diagonal/>
    </border>
    <border>
      <left style="thin">
        <color indexed="8"/>
      </left>
      <right style="thin">
        <color indexed="8"/>
      </right>
      <top/>
      <bottom style="thin">
        <color indexed="8"/>
      </bottom>
      <diagonal/>
    </border>
    <border>
      <left style="thin">
        <color indexed="64"/>
      </left>
      <right style="double">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indexed="8"/>
      </left>
      <right/>
      <top style="thin">
        <color indexed="8"/>
      </top>
      <bottom style="thin">
        <color indexed="8"/>
      </bottom>
      <diagonal/>
    </border>
    <border>
      <left style="thin">
        <color indexed="8"/>
      </left>
      <right style="thin">
        <color indexed="8"/>
      </right>
      <top/>
      <bottom/>
      <diagonal/>
    </border>
  </borders>
  <cellStyleXfs count="40">
    <xf numFmtId="0" fontId="0" fillId="0" borderId="0"/>
    <xf numFmtId="9" fontId="5" fillId="0" borderId="0" applyFont="0" applyFill="0" applyBorder="0" applyAlignment="0" applyProtection="0"/>
    <xf numFmtId="0" fontId="6" fillId="0" borderId="0"/>
    <xf numFmtId="0" fontId="5" fillId="0" borderId="0"/>
    <xf numFmtId="0" fontId="13" fillId="0" borderId="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27" fillId="0" borderId="0"/>
    <xf numFmtId="0" fontId="28" fillId="0" borderId="0"/>
    <xf numFmtId="165" fontId="5" fillId="0" borderId="0" applyFont="0" applyFill="0" applyBorder="0" applyAlignment="0" applyProtection="0"/>
    <xf numFmtId="0" fontId="2" fillId="0" borderId="0"/>
    <xf numFmtId="0" fontId="5" fillId="0" borderId="0">
      <alignment vertical="center"/>
    </xf>
    <xf numFmtId="42" fontId="5" fillId="0" borderId="0" applyFont="0" applyFill="0" applyBorder="0" applyAlignment="0" applyProtection="0"/>
    <xf numFmtId="0" fontId="27" fillId="0" borderId="0"/>
    <xf numFmtId="0" fontId="13" fillId="0" borderId="0"/>
    <xf numFmtId="41" fontId="74" fillId="0" borderId="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7" fillId="0" borderId="0"/>
    <xf numFmtId="0" fontId="1" fillId="0" borderId="0"/>
    <xf numFmtId="41" fontId="27" fillId="0" borderId="0" applyFill="0" applyBorder="0" applyAlignment="0" applyProtection="0"/>
    <xf numFmtId="0" fontId="13" fillId="0" borderId="0"/>
    <xf numFmtId="9" fontId="27" fillId="0" borderId="0" applyFill="0" applyBorder="0" applyAlignment="0" applyProtection="0"/>
  </cellStyleXfs>
  <cellXfs count="1904">
    <xf numFmtId="0" fontId="0" fillId="0" borderId="0" xfId="0"/>
    <xf numFmtId="0" fontId="34" fillId="0" borderId="0" xfId="0" applyFont="1"/>
    <xf numFmtId="0" fontId="17" fillId="0" borderId="0" xfId="0" applyFont="1"/>
    <xf numFmtId="0" fontId="32" fillId="0" borderId="0" xfId="0" applyFont="1"/>
    <xf numFmtId="9" fontId="17" fillId="0" borderId="0" xfId="1" applyFont="1"/>
    <xf numFmtId="0" fontId="9" fillId="0" borderId="0" xfId="15" applyFont="1" applyAlignment="1">
      <alignment vertical="center"/>
    </xf>
    <xf numFmtId="0" fontId="7" fillId="0" borderId="0" xfId="15" applyFont="1" applyAlignment="1">
      <alignment horizontal="center" vertical="center"/>
    </xf>
    <xf numFmtId="0" fontId="5" fillId="0" borderId="0" xfId="3" applyAlignment="1">
      <alignment horizontal="center"/>
    </xf>
    <xf numFmtId="0" fontId="8" fillId="0" borderId="0" xfId="15" applyFont="1" applyAlignment="1">
      <alignment horizontal="center" vertical="center"/>
    </xf>
    <xf numFmtId="0" fontId="19" fillId="0" borderId="0" xfId="15" applyFont="1" applyAlignment="1">
      <alignment horizontal="center" vertical="center"/>
    </xf>
    <xf numFmtId="9" fontId="8" fillId="0" borderId="0" xfId="1" applyFont="1" applyFill="1" applyAlignment="1">
      <alignment horizontal="center" vertical="center"/>
    </xf>
    <xf numFmtId="0" fontId="24" fillId="0" borderId="0" xfId="15" applyFont="1" applyAlignment="1">
      <alignment horizontal="center" vertical="center"/>
    </xf>
    <xf numFmtId="0" fontId="10" fillId="0" borderId="3" xfId="15" applyFont="1" applyBorder="1" applyAlignment="1">
      <alignment vertical="center" wrapText="1"/>
    </xf>
    <xf numFmtId="0" fontId="27" fillId="0" borderId="0" xfId="15" applyFont="1" applyAlignment="1">
      <alignment vertical="center"/>
    </xf>
    <xf numFmtId="0" fontId="10" fillId="0" borderId="6" xfId="15" applyFont="1" applyBorder="1" applyAlignment="1">
      <alignment vertical="center" wrapText="1"/>
    </xf>
    <xf numFmtId="0" fontId="9" fillId="0" borderId="0" xfId="15" applyFont="1" applyAlignment="1">
      <alignment horizontal="center" vertical="center"/>
    </xf>
    <xf numFmtId="166" fontId="11" fillId="0" borderId="7" xfId="3" applyNumberFormat="1" applyFont="1" applyBorder="1" applyAlignment="1">
      <alignment horizontal="center"/>
    </xf>
    <xf numFmtId="166" fontId="20" fillId="0" borderId="0" xfId="3" applyNumberFormat="1" applyFont="1" applyAlignment="1">
      <alignment horizontal="center"/>
    </xf>
    <xf numFmtId="166" fontId="11" fillId="0" borderId="0" xfId="3" applyNumberFormat="1" applyFont="1" applyAlignment="1">
      <alignment horizontal="center"/>
    </xf>
    <xf numFmtId="9" fontId="11" fillId="0" borderId="0" xfId="1" applyFont="1" applyFill="1" applyAlignment="1">
      <alignment horizontal="center"/>
    </xf>
    <xf numFmtId="0" fontId="23" fillId="0" borderId="0" xfId="15" applyFont="1" applyAlignment="1">
      <alignment horizontal="center" vertical="center"/>
    </xf>
    <xf numFmtId="9" fontId="12" fillId="0" borderId="11" xfId="1" quotePrefix="1" applyFont="1" applyFill="1" applyBorder="1" applyAlignment="1">
      <alignment horizontal="center" vertical="center" wrapText="1"/>
    </xf>
    <xf numFmtId="0" fontId="12" fillId="0" borderId="11" xfId="15" applyFont="1" applyBorder="1" applyAlignment="1">
      <alignment horizontal="center" vertical="center" wrapText="1"/>
    </xf>
    <xf numFmtId="0" fontId="12" fillId="0" borderId="11" xfId="15" quotePrefix="1" applyFont="1" applyBorder="1" applyAlignment="1">
      <alignment horizontal="center" vertical="center" wrapText="1"/>
    </xf>
    <xf numFmtId="0" fontId="29" fillId="0" borderId="11" xfId="15" applyFont="1" applyBorder="1" applyAlignment="1">
      <alignment horizontal="center" vertical="center" wrapText="1"/>
    </xf>
    <xf numFmtId="0" fontId="16" fillId="0" borderId="9" xfId="0" applyFont="1" applyBorder="1" applyAlignment="1">
      <alignment horizontal="center" vertical="center" readingOrder="1"/>
    </xf>
    <xf numFmtId="0" fontId="16" fillId="0" borderId="9" xfId="0" applyFont="1" applyBorder="1" applyAlignment="1">
      <alignment horizontal="left" vertical="center" wrapText="1" readingOrder="1"/>
    </xf>
    <xf numFmtId="0" fontId="5" fillId="0" borderId="9" xfId="4" applyFont="1" applyBorder="1" applyAlignment="1">
      <alignment horizontal="left" vertical="center" wrapText="1"/>
    </xf>
    <xf numFmtId="9" fontId="5" fillId="0" borderId="9" xfId="4" applyNumberFormat="1" applyFont="1" applyBorder="1" applyAlignment="1">
      <alignment horizontal="center" vertical="center" wrapText="1"/>
    </xf>
    <xf numFmtId="9" fontId="5" fillId="0" borderId="9" xfId="1" applyFont="1" applyFill="1" applyBorder="1" applyAlignment="1">
      <alignment horizontal="center" vertical="center" wrapText="1"/>
    </xf>
    <xf numFmtId="9" fontId="0" fillId="0" borderId="9" xfId="4" applyNumberFormat="1" applyFont="1" applyBorder="1" applyAlignment="1">
      <alignment horizontal="left" vertical="center" wrapText="1"/>
    </xf>
    <xf numFmtId="167" fontId="5" fillId="0" borderId="9" xfId="1" applyNumberFormat="1" applyFont="1" applyFill="1" applyBorder="1" applyAlignment="1">
      <alignment horizontal="center" vertical="center" wrapText="1"/>
    </xf>
    <xf numFmtId="9" fontId="17" fillId="0" borderId="9" xfId="4" quotePrefix="1" applyNumberFormat="1" applyFont="1" applyBorder="1" applyAlignment="1">
      <alignment horizontal="center" vertical="center" wrapText="1"/>
    </xf>
    <xf numFmtId="9" fontId="17" fillId="0" borderId="9" xfId="4" applyNumberFormat="1" applyFont="1" applyBorder="1" applyAlignment="1">
      <alignment vertical="center" wrapText="1"/>
    </xf>
    <xf numFmtId="9" fontId="5" fillId="0" borderId="9" xfId="4" applyNumberFormat="1" applyFont="1" applyBorder="1" applyAlignment="1">
      <alignment vertical="center" wrapText="1"/>
    </xf>
    <xf numFmtId="0" fontId="5" fillId="0" borderId="9" xfId="0" applyFont="1" applyBorder="1" applyAlignment="1">
      <alignment vertical="center" wrapText="1"/>
    </xf>
    <xf numFmtId="0" fontId="15" fillId="0" borderId="20" xfId="4" applyFont="1" applyBorder="1" applyAlignment="1">
      <alignment horizontal="center" vertical="center" wrapText="1"/>
    </xf>
    <xf numFmtId="0" fontId="16" fillId="0" borderId="10" xfId="0" applyFont="1" applyBorder="1" applyAlignment="1">
      <alignment horizontal="center" vertical="center" readingOrder="1"/>
    </xf>
    <xf numFmtId="0" fontId="0" fillId="0" borderId="9" xfId="4" applyFont="1" applyBorder="1" applyAlignment="1">
      <alignment horizontal="left" vertical="center" wrapText="1"/>
    </xf>
    <xf numFmtId="9" fontId="5" fillId="0" borderId="9" xfId="4" applyNumberFormat="1" applyFont="1" applyBorder="1" applyAlignment="1">
      <alignment horizontal="left" vertical="center" wrapText="1"/>
    </xf>
    <xf numFmtId="0" fontId="0" fillId="0" borderId="9" xfId="0" applyBorder="1" applyAlignment="1">
      <alignment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167" fontId="5" fillId="0" borderId="10" xfId="0" applyNumberFormat="1" applyFont="1" applyBorder="1" applyAlignment="1">
      <alignment horizontal="left" vertical="center" wrapText="1"/>
    </xf>
    <xf numFmtId="0" fontId="5" fillId="0" borderId="9" xfId="4" applyFont="1" applyBorder="1" applyAlignment="1">
      <alignment vertical="center" wrapText="1"/>
    </xf>
    <xf numFmtId="3" fontId="5" fillId="0" borderId="9" xfId="0" applyNumberFormat="1" applyFont="1" applyBorder="1" applyAlignment="1">
      <alignment vertical="center" wrapText="1"/>
    </xf>
    <xf numFmtId="3" fontId="0" fillId="0" borderId="10" xfId="0" applyNumberFormat="1" applyBorder="1" applyAlignment="1">
      <alignment horizontal="left" vertical="center" wrapText="1"/>
    </xf>
    <xf numFmtId="9" fontId="0" fillId="0" borderId="9" xfId="1" applyFont="1" applyFill="1" applyBorder="1" applyAlignment="1">
      <alignment horizontal="center" vertical="center" wrapText="1"/>
    </xf>
    <xf numFmtId="9" fontId="5" fillId="0" borderId="10" xfId="1" applyFont="1" applyFill="1" applyBorder="1" applyAlignment="1">
      <alignment horizontal="center" vertical="center" wrapText="1"/>
    </xf>
    <xf numFmtId="3" fontId="5" fillId="0" borderId="9" xfId="0" quotePrefix="1" applyNumberFormat="1" applyFont="1" applyBorder="1" applyAlignment="1">
      <alignment horizontal="left" vertical="center" wrapText="1"/>
    </xf>
    <xf numFmtId="3" fontId="5" fillId="0" borderId="9" xfId="0" applyNumberFormat="1" applyFont="1" applyBorder="1" applyAlignment="1">
      <alignment horizontal="left" vertical="center" wrapText="1"/>
    </xf>
    <xf numFmtId="3" fontId="5" fillId="0" borderId="9" xfId="0" quotePrefix="1" applyNumberFormat="1" applyFont="1" applyBorder="1" applyAlignment="1">
      <alignment horizontal="center" vertical="center" wrapText="1"/>
    </xf>
    <xf numFmtId="17" fontId="5" fillId="0" borderId="10" xfId="1" applyNumberFormat="1" applyFont="1" applyFill="1" applyBorder="1" applyAlignment="1">
      <alignment horizontal="left" vertical="center" wrapText="1"/>
    </xf>
    <xf numFmtId="0" fontId="5" fillId="0" borderId="9" xfId="15" applyFont="1" applyBorder="1" applyAlignment="1">
      <alignment vertical="center" wrapText="1"/>
    </xf>
    <xf numFmtId="0" fontId="5" fillId="0" borderId="20" xfId="15" applyFont="1" applyBorder="1" applyAlignment="1">
      <alignment horizontal="center" vertical="center" wrapText="1"/>
    </xf>
    <xf numFmtId="9" fontId="5" fillId="0" borderId="9" xfId="1" applyFont="1" applyFill="1" applyBorder="1" applyAlignment="1">
      <alignment horizontal="left" vertical="center" wrapText="1"/>
    </xf>
    <xf numFmtId="0" fontId="15" fillId="0" borderId="10" xfId="4" applyFont="1" applyBorder="1" applyAlignment="1">
      <alignment horizontal="left" vertical="center" wrapText="1"/>
    </xf>
    <xf numFmtId="0" fontId="15" fillId="0" borderId="9" xfId="4" applyFont="1" applyBorder="1" applyAlignment="1">
      <alignment vertical="center" wrapText="1"/>
    </xf>
    <xf numFmtId="0" fontId="0" fillId="0" borderId="20" xfId="0" applyBorder="1" applyAlignment="1">
      <alignment horizontal="center" vertical="center"/>
    </xf>
    <xf numFmtId="0" fontId="15" fillId="0" borderId="13" xfId="4" applyFont="1" applyBorder="1" applyAlignment="1">
      <alignment horizontal="left" vertical="center" wrapText="1"/>
    </xf>
    <xf numFmtId="0" fontId="0" fillId="0" borderId="25" xfId="0" applyBorder="1" applyAlignment="1">
      <alignment horizontal="center" vertical="center"/>
    </xf>
    <xf numFmtId="0" fontId="15" fillId="0" borderId="11" xfId="4" applyFont="1" applyBorder="1" applyAlignment="1">
      <alignment horizontal="left" vertical="center" wrapText="1"/>
    </xf>
    <xf numFmtId="0" fontId="15" fillId="0" borderId="11" xfId="4" applyFont="1" applyBorder="1" applyAlignment="1">
      <alignment horizontal="center" vertical="center" wrapText="1"/>
    </xf>
    <xf numFmtId="9" fontId="5" fillId="0" borderId="13" xfId="1" applyFont="1" applyFill="1" applyBorder="1" applyAlignment="1">
      <alignment horizontal="center" vertical="center" wrapText="1"/>
    </xf>
    <xf numFmtId="9" fontId="5" fillId="0" borderId="11" xfId="1" applyFont="1" applyFill="1" applyBorder="1" applyAlignment="1">
      <alignment horizontal="center" vertical="center" wrapText="1"/>
    </xf>
    <xf numFmtId="167" fontId="5" fillId="0" borderId="9" xfId="4" applyNumberFormat="1" applyFont="1" applyBorder="1" applyAlignment="1">
      <alignment horizontal="center" vertical="center" wrapText="1"/>
    </xf>
    <xf numFmtId="9" fontId="5" fillId="0" borderId="9" xfId="1" quotePrefix="1" applyFont="1" applyFill="1" applyBorder="1" applyAlignment="1">
      <alignment horizontal="center" vertical="center" wrapText="1"/>
    </xf>
    <xf numFmtId="9" fontId="0" fillId="0" borderId="9" xfId="1" applyFont="1" applyFill="1" applyBorder="1" applyAlignment="1">
      <alignment horizontal="left" vertical="center" wrapText="1"/>
    </xf>
    <xf numFmtId="9" fontId="5" fillId="0" borderId="9" xfId="1" quotePrefix="1" applyFont="1" applyFill="1" applyBorder="1" applyAlignment="1">
      <alignment horizontal="left" vertical="center" wrapText="1"/>
    </xf>
    <xf numFmtId="9" fontId="5" fillId="0" borderId="9" xfId="0" applyNumberFormat="1" applyFont="1" applyBorder="1" applyAlignment="1">
      <alignment horizontal="center" vertical="center" wrapText="1"/>
    </xf>
    <xf numFmtId="9" fontId="5" fillId="0" borderId="9" xfId="0" applyNumberFormat="1" applyFont="1" applyBorder="1" applyAlignment="1">
      <alignment horizontal="left" vertical="center" wrapText="1"/>
    </xf>
    <xf numFmtId="0" fontId="5" fillId="0" borderId="9" xfId="0" applyFont="1" applyBorder="1" applyAlignment="1">
      <alignment vertical="center"/>
    </xf>
    <xf numFmtId="9" fontId="0" fillId="0" borderId="9" xfId="0" applyNumberFormat="1" applyBorder="1" applyAlignment="1">
      <alignment horizontal="left" vertical="center" wrapText="1"/>
    </xf>
    <xf numFmtId="9" fontId="0" fillId="0" borderId="9" xfId="0" applyNumberFormat="1" applyBorder="1" applyAlignment="1">
      <alignment horizontal="center" vertical="center" wrapText="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5" fillId="0" borderId="10" xfId="0" applyNumberFormat="1" applyFont="1" applyBorder="1" applyAlignment="1">
      <alignment horizontal="center" vertical="center" wrapText="1"/>
    </xf>
    <xf numFmtId="0" fontId="5" fillId="0" borderId="9" xfId="0" applyFont="1" applyBorder="1" applyAlignment="1">
      <alignment horizontal="left" vertical="center"/>
    </xf>
    <xf numFmtId="9" fontId="5" fillId="0" borderId="11"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17" fillId="0" borderId="9" xfId="0" applyFont="1" applyBorder="1" applyAlignment="1">
      <alignment vertical="center" wrapText="1"/>
    </xf>
    <xf numFmtId="0" fontId="17" fillId="0" borderId="9" xfId="0" applyFont="1" applyBorder="1" applyAlignment="1">
      <alignment horizontal="center" vertical="center" wrapText="1"/>
    </xf>
    <xf numFmtId="0" fontId="5" fillId="0" borderId="10" xfId="0" applyFont="1" applyBorder="1" applyAlignment="1">
      <alignment horizontal="left" vertical="center" wrapText="1"/>
    </xf>
    <xf numFmtId="0" fontId="0" fillId="0" borderId="9" xfId="0" applyBorder="1" applyAlignment="1">
      <alignment horizontal="center" vertical="center" wrapText="1"/>
    </xf>
    <xf numFmtId="0" fontId="17" fillId="0" borderId="9" xfId="0" quotePrefix="1" applyFont="1" applyBorder="1" applyAlignment="1">
      <alignment vertical="center" wrapText="1"/>
    </xf>
    <xf numFmtId="0" fontId="17" fillId="0" borderId="9"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7" fillId="0" borderId="9" xfId="4" applyFont="1" applyBorder="1" applyAlignment="1">
      <alignment horizontal="left" vertical="center" wrapText="1"/>
    </xf>
    <xf numFmtId="9" fontId="5" fillId="0" borderId="9" xfId="1" applyFont="1" applyFill="1" applyBorder="1" applyAlignment="1">
      <alignment horizontal="center" vertical="center"/>
    </xf>
    <xf numFmtId="17" fontId="5" fillId="0" borderId="9" xfId="0" quotePrefix="1" applyNumberFormat="1" applyFont="1" applyBorder="1" applyAlignment="1">
      <alignment horizontal="center" vertical="center" wrapText="1"/>
    </xf>
    <xf numFmtId="17" fontId="5" fillId="0" borderId="9" xfId="1" applyNumberFormat="1" applyFont="1" applyFill="1" applyBorder="1" applyAlignment="1">
      <alignment horizontal="center" vertical="center" wrapText="1"/>
    </xf>
    <xf numFmtId="17" fontId="5" fillId="0" borderId="9" xfId="0" applyNumberFormat="1" applyFont="1" applyBorder="1" applyAlignment="1">
      <alignment horizontal="left" vertical="center" wrapText="1"/>
    </xf>
    <xf numFmtId="17" fontId="0" fillId="0" borderId="9" xfId="0" applyNumberFormat="1" applyBorder="1" applyAlignment="1">
      <alignment horizontal="left" vertical="center" wrapText="1"/>
    </xf>
    <xf numFmtId="0" fontId="5" fillId="0" borderId="9" xfId="0" quotePrefix="1" applyFont="1" applyBorder="1" applyAlignment="1">
      <alignment horizontal="center" vertical="center" wrapText="1"/>
    </xf>
    <xf numFmtId="17" fontId="5" fillId="0" borderId="9" xfId="0" applyNumberFormat="1" applyFont="1" applyBorder="1" applyAlignment="1">
      <alignment vertical="center" wrapText="1"/>
    </xf>
    <xf numFmtId="17" fontId="17" fillId="0" borderId="9" xfId="0" quotePrefix="1" applyNumberFormat="1" applyFont="1" applyBorder="1" applyAlignment="1">
      <alignment vertical="center" wrapText="1"/>
    </xf>
    <xf numFmtId="9" fontId="17" fillId="0" borderId="9" xfId="0" quotePrefix="1" applyNumberFormat="1" applyFont="1" applyBorder="1" applyAlignment="1">
      <alignment horizontal="center" vertical="center" wrapText="1"/>
    </xf>
    <xf numFmtId="0" fontId="17" fillId="0" borderId="17" xfId="0" quotePrefix="1" applyFont="1" applyBorder="1" applyAlignment="1">
      <alignment horizontal="left" vertical="center" wrapText="1"/>
    </xf>
    <xf numFmtId="0" fontId="5" fillId="0" borderId="17" xfId="4" applyFont="1" applyBorder="1" applyAlignment="1">
      <alignment horizontal="left" vertical="center" wrapText="1"/>
    </xf>
    <xf numFmtId="9" fontId="5" fillId="0" borderId="17" xfId="1" applyFont="1" applyFill="1" applyBorder="1" applyAlignment="1">
      <alignment horizontal="center" vertical="center"/>
    </xf>
    <xf numFmtId="17" fontId="5" fillId="0" borderId="17" xfId="0" quotePrefix="1" applyNumberFormat="1" applyFont="1" applyBorder="1" applyAlignment="1">
      <alignment horizontal="center" vertical="center" wrapText="1"/>
    </xf>
    <xf numFmtId="9" fontId="5" fillId="0" borderId="17" xfId="1" quotePrefix="1" applyFont="1" applyFill="1" applyBorder="1" applyAlignment="1">
      <alignment horizontal="center" vertical="center" wrapText="1"/>
    </xf>
    <xf numFmtId="17" fontId="5" fillId="0" borderId="17" xfId="0" applyNumberFormat="1" applyFont="1" applyBorder="1" applyAlignment="1">
      <alignment horizontal="left" vertical="center" wrapText="1"/>
    </xf>
    <xf numFmtId="9" fontId="5" fillId="0" borderId="17" xfId="1" applyFont="1" applyFill="1" applyBorder="1" applyAlignment="1">
      <alignment horizontal="left" vertical="center" wrapText="1"/>
    </xf>
    <xf numFmtId="9" fontId="0" fillId="0" borderId="17" xfId="1" applyFont="1" applyFill="1" applyBorder="1" applyAlignment="1">
      <alignment horizontal="left" vertical="center" wrapText="1"/>
    </xf>
    <xf numFmtId="9" fontId="5" fillId="0" borderId="17" xfId="0" quotePrefix="1" applyNumberFormat="1" applyFont="1" applyBorder="1" applyAlignment="1">
      <alignment horizontal="center" vertical="center" wrapText="1"/>
    </xf>
    <xf numFmtId="17" fontId="5" fillId="0" borderId="17" xfId="0" quotePrefix="1" applyNumberFormat="1" applyFont="1" applyBorder="1" applyAlignment="1">
      <alignment horizontal="left" vertical="center" wrapText="1"/>
    </xf>
    <xf numFmtId="0" fontId="5" fillId="0" borderId="17" xfId="0" applyFont="1" applyBorder="1" applyAlignment="1">
      <alignment vertical="center"/>
    </xf>
    <xf numFmtId="0" fontId="15" fillId="0" borderId="21" xfId="4" applyFont="1" applyBorder="1" applyAlignment="1">
      <alignment horizontal="center" vertical="center" wrapText="1"/>
    </xf>
    <xf numFmtId="0" fontId="17" fillId="0" borderId="0" xfId="4" applyFont="1" applyAlignment="1">
      <alignment vertical="center" wrapText="1"/>
    </xf>
    <xf numFmtId="0" fontId="9" fillId="0" borderId="0" xfId="15" applyFont="1" applyAlignment="1">
      <alignment horizontal="right" vertical="center"/>
    </xf>
    <xf numFmtId="0" fontId="18" fillId="0" borderId="0" xfId="15" applyFont="1" applyAlignment="1">
      <alignment horizontal="center" vertical="center"/>
    </xf>
    <xf numFmtId="0" fontId="22" fillId="0" borderId="0" xfId="15" applyFont="1" applyAlignment="1">
      <alignment horizontal="center" vertical="center"/>
    </xf>
    <xf numFmtId="9" fontId="18" fillId="0" borderId="0" xfId="1" applyFont="1" applyFill="1" applyAlignment="1">
      <alignment horizontal="center" vertical="center"/>
    </xf>
    <xf numFmtId="0" fontId="18" fillId="0" borderId="0" xfId="15" applyFont="1" applyAlignment="1">
      <alignment horizontal="left" vertical="center"/>
    </xf>
    <xf numFmtId="167" fontId="22" fillId="0" borderId="0" xfId="15" applyNumberFormat="1" applyFont="1" applyAlignment="1">
      <alignment horizontal="center" vertical="center"/>
    </xf>
    <xf numFmtId="0" fontId="26" fillId="0" borderId="9" xfId="0" applyFont="1" applyBorder="1" applyAlignment="1">
      <alignment horizontal="left" vertical="center"/>
    </xf>
    <xf numFmtId="3" fontId="26" fillId="0" borderId="9" xfId="0" applyNumberFormat="1" applyFont="1" applyBorder="1" applyAlignment="1">
      <alignment horizontal="center" vertical="center"/>
    </xf>
    <xf numFmtId="169" fontId="26" fillId="0" borderId="9" xfId="0" applyNumberFormat="1" applyFont="1" applyBorder="1" applyAlignment="1">
      <alignment horizontal="right" vertical="center"/>
    </xf>
    <xf numFmtId="9" fontId="26" fillId="0" borderId="9" xfId="1" applyFont="1" applyFill="1" applyBorder="1" applyAlignment="1">
      <alignment horizontal="right" vertical="center"/>
    </xf>
    <xf numFmtId="0" fontId="26" fillId="0" borderId="9" xfId="0" applyFont="1" applyBorder="1" applyAlignment="1">
      <alignment vertical="center"/>
    </xf>
    <xf numFmtId="170" fontId="26" fillId="0" borderId="9" xfId="0" applyNumberFormat="1" applyFont="1" applyBorder="1" applyAlignment="1">
      <alignment vertical="center"/>
    </xf>
    <xf numFmtId="9" fontId="26" fillId="0" borderId="9" xfId="1" applyFont="1" applyFill="1" applyBorder="1" applyAlignment="1">
      <alignment vertical="center"/>
    </xf>
    <xf numFmtId="169" fontId="26" fillId="0" borderId="9" xfId="0" applyNumberFormat="1" applyFont="1" applyBorder="1" applyAlignment="1">
      <alignment vertical="center"/>
    </xf>
    <xf numFmtId="0" fontId="34" fillId="0" borderId="0" xfId="0" applyFont="1" applyAlignment="1">
      <alignment horizontal="center"/>
    </xf>
    <xf numFmtId="0" fontId="17" fillId="0" borderId="9" xfId="0" applyFont="1" applyBorder="1"/>
    <xf numFmtId="0" fontId="17" fillId="0" borderId="53" xfId="0" applyFont="1" applyBorder="1"/>
    <xf numFmtId="169" fontId="31" fillId="0" borderId="26" xfId="0" applyNumberFormat="1" applyFont="1" applyBorder="1" applyAlignment="1">
      <alignment vertical="center"/>
    </xf>
    <xf numFmtId="9" fontId="31" fillId="0" borderId="12" xfId="0" applyNumberFormat="1" applyFont="1" applyBorder="1" applyAlignment="1">
      <alignment vertical="center"/>
    </xf>
    <xf numFmtId="174" fontId="31" fillId="0" borderId="26" xfId="0" applyNumberFormat="1" applyFont="1" applyBorder="1" applyAlignment="1">
      <alignment vertical="center"/>
    </xf>
    <xf numFmtId="169" fontId="31" fillId="0" borderId="13" xfId="0" applyNumberFormat="1" applyFont="1" applyBorder="1" applyAlignment="1">
      <alignment vertical="center"/>
    </xf>
    <xf numFmtId="9" fontId="31" fillId="0" borderId="47" xfId="0" applyNumberFormat="1" applyFont="1" applyBorder="1" applyAlignment="1">
      <alignment vertical="center"/>
    </xf>
    <xf numFmtId="174" fontId="31" fillId="0" borderId="13" xfId="0" applyNumberFormat="1" applyFont="1" applyBorder="1" applyAlignment="1">
      <alignment vertical="center"/>
    </xf>
    <xf numFmtId="169" fontId="31" fillId="0" borderId="50" xfId="0" applyNumberFormat="1" applyFont="1" applyBorder="1" applyAlignment="1">
      <alignment vertical="center"/>
    </xf>
    <xf numFmtId="9" fontId="31" fillId="0" borderId="56" xfId="0" applyNumberFormat="1" applyFont="1" applyBorder="1" applyAlignment="1">
      <alignment vertical="center"/>
    </xf>
    <xf numFmtId="174" fontId="31" fillId="0" borderId="50" xfId="0" applyNumberFormat="1" applyFont="1" applyBorder="1" applyAlignment="1">
      <alignment vertical="center"/>
    </xf>
    <xf numFmtId="0" fontId="31" fillId="0" borderId="52" xfId="0" applyFont="1" applyBorder="1" applyAlignment="1">
      <alignment horizontal="center" vertical="center" wrapText="1"/>
    </xf>
    <xf numFmtId="0" fontId="17" fillId="0" borderId="49" xfId="0" applyFont="1" applyBorder="1" applyAlignment="1">
      <alignment vertical="center"/>
    </xf>
    <xf numFmtId="0" fontId="17" fillId="0" borderId="49" xfId="0" applyFont="1" applyBorder="1"/>
    <xf numFmtId="0" fontId="17" fillId="0" borderId="38" xfId="0" applyFont="1" applyBorder="1" applyAlignment="1">
      <alignment horizontal="center" vertical="center"/>
    </xf>
    <xf numFmtId="0" fontId="17" fillId="0" borderId="80" xfId="0" applyFont="1" applyBorder="1"/>
    <xf numFmtId="0" fontId="17" fillId="0" borderId="9" xfId="0" applyFont="1" applyBorder="1" applyAlignment="1">
      <alignment horizontal="left" vertical="center" wrapText="1"/>
    </xf>
    <xf numFmtId="0" fontId="17" fillId="0" borderId="9" xfId="0" applyFont="1" applyBorder="1" applyAlignment="1">
      <alignment horizontal="center" vertical="center"/>
    </xf>
    <xf numFmtId="0" fontId="26" fillId="0" borderId="9" xfId="0" applyFont="1" applyBorder="1" applyAlignment="1">
      <alignment horizontal="center" vertical="center"/>
    </xf>
    <xf numFmtId="17" fontId="17" fillId="0" borderId="9" xfId="0" quotePrefix="1" applyNumberFormat="1" applyFont="1" applyBorder="1" applyAlignment="1">
      <alignment horizontal="center" vertical="center" wrapText="1"/>
    </xf>
    <xf numFmtId="0" fontId="5" fillId="0" borderId="20" xfId="0" applyFont="1" applyBorder="1" applyAlignment="1">
      <alignment vertical="center" wrapText="1"/>
    </xf>
    <xf numFmtId="0" fontId="0" fillId="0" borderId="20" xfId="0" applyBorder="1" applyAlignment="1">
      <alignment vertical="center" wrapText="1"/>
    </xf>
    <xf numFmtId="0" fontId="5" fillId="0" borderId="9" xfId="4" quotePrefix="1" applyFont="1" applyBorder="1" applyAlignment="1">
      <alignment horizontal="center" vertical="center" wrapText="1"/>
    </xf>
    <xf numFmtId="0" fontId="5" fillId="0" borderId="20" xfId="15" applyFont="1" applyBorder="1" applyAlignment="1">
      <alignment vertical="center" wrapText="1"/>
    </xf>
    <xf numFmtId="0" fontId="15" fillId="0" borderId="20" xfId="4" applyFont="1" applyBorder="1" applyAlignment="1">
      <alignment vertical="center" wrapText="1"/>
    </xf>
    <xf numFmtId="167" fontId="17" fillId="0" borderId="9" xfId="4" applyNumberFormat="1" applyFont="1" applyBorder="1" applyAlignment="1">
      <alignment horizontal="center" vertical="center" wrapText="1"/>
    </xf>
    <xf numFmtId="0" fontId="17" fillId="0" borderId="20" xfId="4" applyFont="1" applyBorder="1" applyAlignment="1">
      <alignment horizontal="left" vertical="center" wrapText="1"/>
    </xf>
    <xf numFmtId="0" fontId="17" fillId="0" borderId="20" xfId="0" applyFont="1" applyBorder="1" applyAlignment="1">
      <alignment vertical="center" wrapText="1"/>
    </xf>
    <xf numFmtId="0" fontId="5" fillId="0" borderId="20" xfId="0" applyFont="1" applyBorder="1" applyAlignment="1">
      <alignment horizontal="left" vertical="center" wrapText="1"/>
    </xf>
    <xf numFmtId="0" fontId="9" fillId="0" borderId="9" xfId="15" applyFont="1" applyBorder="1" applyAlignment="1">
      <alignment horizontal="center" vertical="center"/>
    </xf>
    <xf numFmtId="0" fontId="7" fillId="0" borderId="0" xfId="15" applyFont="1" applyAlignment="1">
      <alignment horizontal="center" vertical="center" wrapText="1"/>
    </xf>
    <xf numFmtId="0" fontId="9" fillId="0" borderId="0" xfId="15" applyFont="1" applyAlignment="1">
      <alignment horizontal="center" vertical="center" wrapText="1"/>
    </xf>
    <xf numFmtId="0" fontId="9" fillId="0" borderId="0" xfId="15" applyFont="1" applyAlignment="1">
      <alignment horizontal="right" vertical="center" wrapText="1"/>
    </xf>
    <xf numFmtId="0" fontId="17" fillId="0" borderId="20" xfId="0" applyFont="1" applyBorder="1" applyAlignment="1">
      <alignment wrapText="1"/>
    </xf>
    <xf numFmtId="0" fontId="5" fillId="0" borderId="9" xfId="4" applyFont="1" applyBorder="1" applyAlignment="1">
      <alignment horizontal="left" vertical="top" wrapText="1"/>
    </xf>
    <xf numFmtId="0" fontId="12" fillId="0" borderId="83" xfId="15" applyFont="1" applyBorder="1" applyAlignment="1">
      <alignment horizontal="center" vertical="center" wrapText="1"/>
    </xf>
    <xf numFmtId="169" fontId="26" fillId="0" borderId="9" xfId="0" applyNumberFormat="1" applyFont="1" applyBorder="1" applyAlignment="1">
      <alignment horizontal="center" vertical="center"/>
    </xf>
    <xf numFmtId="170" fontId="26" fillId="0" borderId="9" xfId="0" applyNumberFormat="1" applyFont="1" applyBorder="1" applyAlignment="1">
      <alignment horizontal="center" vertical="center"/>
    </xf>
    <xf numFmtId="167" fontId="5" fillId="0" borderId="9" xfId="1" applyNumberFormat="1" applyFont="1" applyFill="1" applyBorder="1" applyAlignment="1">
      <alignment horizontal="center" vertical="center"/>
    </xf>
    <xf numFmtId="0" fontId="17" fillId="0" borderId="17" xfId="0" applyFont="1" applyBorder="1" applyAlignment="1">
      <alignment horizontal="left" vertical="center" wrapText="1"/>
    </xf>
    <xf numFmtId="0" fontId="17" fillId="0" borderId="17" xfId="4" applyFont="1" applyBorder="1" applyAlignment="1">
      <alignment horizontal="left" vertical="center" wrapText="1"/>
    </xf>
    <xf numFmtId="167" fontId="5" fillId="0" borderId="17" xfId="1" applyNumberFormat="1" applyFont="1" applyFill="1" applyBorder="1" applyAlignment="1">
      <alignment horizontal="center" vertical="center"/>
    </xf>
    <xf numFmtId="17" fontId="17" fillId="0" borderId="17" xfId="0" quotePrefix="1" applyNumberFormat="1" applyFont="1" applyBorder="1" applyAlignment="1">
      <alignment horizontal="center" vertical="center" wrapText="1"/>
    </xf>
    <xf numFmtId="0" fontId="17" fillId="0" borderId="21" xfId="0" applyFont="1" applyBorder="1" applyAlignment="1">
      <alignment vertical="center" wrapText="1"/>
    </xf>
    <xf numFmtId="0" fontId="12" fillId="0" borderId="82" xfId="15" applyFont="1" applyBorder="1" applyAlignment="1">
      <alignment horizontal="center" vertical="center" wrapText="1"/>
    </xf>
    <xf numFmtId="0" fontId="21" fillId="0" borderId="83" xfId="15" applyFont="1" applyBorder="1" applyAlignment="1">
      <alignment horizontal="center" vertical="center" wrapText="1"/>
    </xf>
    <xf numFmtId="0" fontId="14" fillId="0" borderId="84" xfId="4" applyFont="1" applyBorder="1" applyAlignment="1">
      <alignment horizontal="center" vertical="center" wrapText="1"/>
    </xf>
    <xf numFmtId="0" fontId="17" fillId="0" borderId="9" xfId="0" applyFont="1" applyBorder="1" applyAlignment="1">
      <alignment vertical="center"/>
    </xf>
    <xf numFmtId="9" fontId="31" fillId="0" borderId="59" xfId="0" applyNumberFormat="1" applyFont="1" applyBorder="1" applyAlignment="1">
      <alignment vertical="center"/>
    </xf>
    <xf numFmtId="9" fontId="31" fillId="0" borderId="58" xfId="0" applyNumberFormat="1" applyFont="1" applyBorder="1" applyAlignment="1">
      <alignment vertical="center"/>
    </xf>
    <xf numFmtId="9" fontId="31" fillId="0" borderId="64" xfId="0" applyNumberFormat="1" applyFont="1" applyBorder="1" applyAlignment="1">
      <alignment vertical="center"/>
    </xf>
    <xf numFmtId="0" fontId="31" fillId="0" borderId="9" xfId="0" applyFont="1" applyBorder="1" applyAlignment="1">
      <alignment horizontal="center" vertical="center"/>
    </xf>
    <xf numFmtId="0" fontId="35" fillId="0" borderId="9" xfId="0" applyFont="1" applyBorder="1"/>
    <xf numFmtId="0" fontId="35" fillId="0" borderId="9" xfId="0" applyFont="1" applyBorder="1" applyAlignment="1">
      <alignment horizontal="left" vertical="center" wrapText="1"/>
    </xf>
    <xf numFmtId="0" fontId="35" fillId="0" borderId="9" xfId="0" applyFont="1" applyBorder="1" applyAlignment="1">
      <alignment horizontal="center" vertical="center" wrapText="1"/>
    </xf>
    <xf numFmtId="9" fontId="35" fillId="0" borderId="9" xfId="0" applyNumberFormat="1" applyFont="1" applyBorder="1" applyAlignment="1">
      <alignment horizontal="center" vertical="center" wrapText="1"/>
    </xf>
    <xf numFmtId="0" fontId="35" fillId="0" borderId="9" xfId="4" applyFont="1" applyBorder="1" applyAlignment="1">
      <alignment horizontal="center" vertical="center" wrapText="1"/>
    </xf>
    <xf numFmtId="0" fontId="35" fillId="0" borderId="9" xfId="0" applyFont="1" applyBorder="1" applyAlignment="1">
      <alignment vertical="center" wrapText="1"/>
    </xf>
    <xf numFmtId="9" fontId="35" fillId="0" borderId="9" xfId="1" applyFont="1" applyFill="1" applyBorder="1" applyAlignment="1">
      <alignment horizontal="center" vertical="center"/>
    </xf>
    <xf numFmtId="0" fontId="35" fillId="0" borderId="9" xfId="0" applyFont="1" applyBorder="1" applyAlignment="1">
      <alignment horizontal="left" vertical="center" wrapText="1" readingOrder="1"/>
    </xf>
    <xf numFmtId="172" fontId="21" fillId="0" borderId="9" xfId="18" applyNumberFormat="1" applyFont="1" applyFill="1" applyBorder="1" applyAlignment="1">
      <alignment horizontal="center" vertical="center"/>
    </xf>
    <xf numFmtId="0" fontId="21" fillId="0" borderId="9" xfId="0" applyFont="1" applyBorder="1" applyAlignment="1">
      <alignment vertical="center" wrapText="1"/>
    </xf>
    <xf numFmtId="0" fontId="35" fillId="0" borderId="9" xfId="4" applyFont="1" applyBorder="1" applyAlignment="1">
      <alignment horizontal="left" vertical="center" wrapText="1"/>
    </xf>
    <xf numFmtId="0" fontId="35" fillId="0" borderId="9" xfId="0" applyFont="1" applyBorder="1" applyAlignment="1">
      <alignment wrapText="1"/>
    </xf>
    <xf numFmtId="167" fontId="21" fillId="0" borderId="9" xfId="0" applyNumberFormat="1" applyFont="1" applyBorder="1" applyAlignment="1">
      <alignment horizontal="center" vertical="center"/>
    </xf>
    <xf numFmtId="0" fontId="21" fillId="0" borderId="9" xfId="0" applyFont="1" applyBorder="1" applyAlignment="1">
      <alignment wrapText="1"/>
    </xf>
    <xf numFmtId="0" fontId="35" fillId="0" borderId="9" xfId="0" applyFont="1" applyBorder="1" applyAlignment="1">
      <alignment horizontal="left" vertical="top" wrapText="1"/>
    </xf>
    <xf numFmtId="0" fontId="35" fillId="0" borderId="9" xfId="0" applyFont="1" applyBorder="1" applyAlignment="1">
      <alignment horizontal="center" vertical="center"/>
    </xf>
    <xf numFmtId="9" fontId="35" fillId="0" borderId="9" xfId="1" applyFont="1" applyFill="1" applyBorder="1" applyAlignment="1">
      <alignment horizontal="center" vertical="center" wrapText="1"/>
    </xf>
    <xf numFmtId="0" fontId="35" fillId="0" borderId="9" xfId="1" applyNumberFormat="1" applyFont="1" applyFill="1" applyBorder="1" applyAlignment="1">
      <alignment horizontal="center" vertical="center" wrapText="1"/>
    </xf>
    <xf numFmtId="17" fontId="35" fillId="0" borderId="9" xfId="0" quotePrefix="1" applyNumberFormat="1" applyFont="1" applyBorder="1" applyAlignment="1">
      <alignment horizontal="center" vertical="center" wrapText="1"/>
    </xf>
    <xf numFmtId="0" fontId="35" fillId="0" borderId="9" xfId="0" applyFont="1" applyBorder="1" applyAlignment="1">
      <alignment vertical="center"/>
    </xf>
    <xf numFmtId="0" fontId="21" fillId="0" borderId="9" xfId="0" applyFont="1" applyBorder="1" applyAlignment="1">
      <alignment horizontal="center" vertical="center"/>
    </xf>
    <xf numFmtId="9" fontId="35" fillId="0" borderId="9" xfId="4" applyNumberFormat="1" applyFont="1" applyBorder="1" applyAlignment="1">
      <alignment horizontal="center" vertical="center" wrapText="1"/>
    </xf>
    <xf numFmtId="0" fontId="35" fillId="0" borderId="9" xfId="0" applyFont="1" applyBorder="1" applyAlignment="1">
      <alignment horizontal="left" vertical="center"/>
    </xf>
    <xf numFmtId="0" fontId="35" fillId="0" borderId="9" xfId="4" applyFont="1" applyBorder="1" applyAlignment="1">
      <alignment vertical="center" wrapText="1"/>
    </xf>
    <xf numFmtId="0" fontId="35" fillId="0" borderId="9" xfId="0" quotePrefix="1" applyFont="1" applyBorder="1" applyAlignment="1">
      <alignment horizontal="left" vertical="center" wrapText="1"/>
    </xf>
    <xf numFmtId="0" fontId="17" fillId="0" borderId="86"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31" fillId="0" borderId="32" xfId="0" applyFont="1" applyBorder="1" applyAlignment="1">
      <alignment horizontal="center"/>
    </xf>
    <xf numFmtId="0" fontId="31" fillId="0" borderId="38" xfId="0" applyFont="1" applyBorder="1" applyAlignment="1">
      <alignment horizontal="center" vertical="center"/>
    </xf>
    <xf numFmtId="0" fontId="31" fillId="0" borderId="33" xfId="0" applyFont="1" applyBorder="1" applyAlignment="1">
      <alignment horizontal="center"/>
    </xf>
    <xf numFmtId="0" fontId="31" fillId="0" borderId="31" xfId="0" applyFont="1" applyBorder="1" applyAlignment="1">
      <alignment horizontal="center"/>
    </xf>
    <xf numFmtId="0" fontId="31" fillId="0" borderId="31" xfId="0" applyFont="1" applyBorder="1" applyAlignment="1">
      <alignment horizontal="center" vertical="center"/>
    </xf>
    <xf numFmtId="0" fontId="31" fillId="0" borderId="28" xfId="0" applyFont="1" applyBorder="1" applyAlignment="1">
      <alignment horizontal="center" vertical="center"/>
    </xf>
    <xf numFmtId="0" fontId="31" fillId="0" borderId="33" xfId="0" applyFont="1" applyBorder="1" applyAlignment="1">
      <alignment horizontal="center" vertical="center"/>
    </xf>
    <xf numFmtId="0" fontId="31" fillId="0" borderId="0" xfId="0" applyFont="1" applyAlignment="1">
      <alignment horizontal="center" vertical="center"/>
    </xf>
    <xf numFmtId="0" fontId="21" fillId="0" borderId="9" xfId="0" applyFont="1" applyBorder="1" applyAlignment="1">
      <alignment horizontal="center" vertical="center" wrapText="1"/>
    </xf>
    <xf numFmtId="9" fontId="21" fillId="0" borderId="9" xfId="0" applyNumberFormat="1" applyFont="1" applyBorder="1" applyAlignment="1">
      <alignment horizontal="center" vertical="center" wrapText="1"/>
    </xf>
    <xf numFmtId="9" fontId="31" fillId="0" borderId="68" xfId="0" applyNumberFormat="1" applyFont="1" applyBorder="1" applyAlignment="1">
      <alignment vertical="center"/>
    </xf>
    <xf numFmtId="173" fontId="31" fillId="0" borderId="26" xfId="18" applyNumberFormat="1" applyFont="1" applyFill="1" applyBorder="1" applyAlignment="1">
      <alignment vertical="center"/>
    </xf>
    <xf numFmtId="9" fontId="31" fillId="0" borderId="67" xfId="0" applyNumberFormat="1" applyFont="1" applyBorder="1" applyAlignment="1">
      <alignment vertical="center"/>
    </xf>
    <xf numFmtId="175" fontId="31" fillId="0" borderId="26" xfId="18" applyNumberFormat="1" applyFont="1" applyFill="1" applyBorder="1" applyAlignment="1">
      <alignment vertical="center"/>
    </xf>
    <xf numFmtId="173" fontId="31" fillId="0" borderId="13" xfId="18" applyNumberFormat="1" applyFont="1" applyFill="1" applyBorder="1" applyAlignment="1">
      <alignment vertical="center"/>
    </xf>
    <xf numFmtId="175" fontId="31" fillId="0" borderId="13" xfId="18" applyNumberFormat="1" applyFont="1" applyFill="1" applyBorder="1" applyAlignment="1">
      <alignment vertical="center"/>
    </xf>
    <xf numFmtId="9" fontId="31" fillId="0" borderId="69" xfId="0" applyNumberFormat="1" applyFont="1" applyBorder="1" applyAlignment="1">
      <alignment vertical="center"/>
    </xf>
    <xf numFmtId="173" fontId="31" fillId="0" borderId="50" xfId="18" applyNumberFormat="1" applyFont="1" applyFill="1" applyBorder="1" applyAlignment="1">
      <alignment vertical="center"/>
    </xf>
    <xf numFmtId="175" fontId="31" fillId="0" borderId="50" xfId="18" applyNumberFormat="1" applyFont="1" applyFill="1" applyBorder="1" applyAlignment="1">
      <alignment vertical="center"/>
    </xf>
    <xf numFmtId="0" fontId="31" fillId="0" borderId="32"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xf>
    <xf numFmtId="0" fontId="31" fillId="0" borderId="29" xfId="0" applyFont="1" applyBorder="1" applyAlignment="1">
      <alignment horizontal="center" vertical="center"/>
    </xf>
    <xf numFmtId="0" fontId="31" fillId="0" borderId="52" xfId="0" applyFont="1" applyBorder="1" applyAlignment="1">
      <alignment horizontal="center" vertical="center"/>
    </xf>
    <xf numFmtId="0" fontId="17" fillId="2" borderId="9" xfId="0" applyFont="1" applyFill="1" applyBorder="1"/>
    <xf numFmtId="9" fontId="17" fillId="0" borderId="0" xfId="0" applyNumberFormat="1" applyFont="1"/>
    <xf numFmtId="167" fontId="17" fillId="0" borderId="0" xfId="0" applyNumberFormat="1" applyFont="1" applyAlignment="1">
      <alignment horizontal="left"/>
    </xf>
    <xf numFmtId="0" fontId="31" fillId="2" borderId="9" xfId="0" applyFont="1" applyFill="1" applyBorder="1" applyAlignment="1">
      <alignment horizontal="center" vertical="center"/>
    </xf>
    <xf numFmtId="0" fontId="31" fillId="2" borderId="9"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vertical="center"/>
    </xf>
    <xf numFmtId="0" fontId="35" fillId="0" borderId="0" xfId="0" applyFont="1"/>
    <xf numFmtId="0" fontId="38" fillId="0" borderId="0" xfId="0" applyFont="1" applyAlignment="1">
      <alignment horizontal="center"/>
    </xf>
    <xf numFmtId="177" fontId="31" fillId="0" borderId="9" xfId="0" applyNumberFormat="1" applyFont="1" applyBorder="1" applyAlignment="1">
      <alignment horizontal="center" vertical="center"/>
    </xf>
    <xf numFmtId="0" fontId="33" fillId="0" borderId="9" xfId="0" applyFont="1" applyBorder="1" applyAlignment="1">
      <alignment horizontal="center" vertical="center" wrapText="1"/>
    </xf>
    <xf numFmtId="0" fontId="5" fillId="0" borderId="9" xfId="4" applyFont="1" applyBorder="1" applyAlignment="1">
      <alignment horizontal="center" vertical="center" wrapText="1"/>
    </xf>
    <xf numFmtId="0" fontId="16" fillId="0" borderId="9" xfId="0" applyFont="1" applyBorder="1" applyAlignment="1">
      <alignment horizontal="center" vertical="center" wrapText="1"/>
    </xf>
    <xf numFmtId="0" fontId="0" fillId="0" borderId="9" xfId="4" applyFont="1" applyBorder="1" applyAlignment="1">
      <alignment horizontal="center" vertical="center" wrapText="1"/>
    </xf>
    <xf numFmtId="9" fontId="0" fillId="0" borderId="9" xfId="4" applyNumberFormat="1" applyFont="1" applyBorder="1" applyAlignment="1">
      <alignment horizontal="center" vertical="center" wrapText="1"/>
    </xf>
    <xf numFmtId="0" fontId="0" fillId="0" borderId="9" xfId="4" quotePrefix="1" applyFont="1" applyBorder="1" applyAlignment="1">
      <alignment horizontal="center" vertical="center" wrapText="1"/>
    </xf>
    <xf numFmtId="9" fontId="0" fillId="0" borderId="9" xfId="1" quotePrefix="1" applyFont="1" applyFill="1" applyBorder="1" applyAlignment="1">
      <alignment horizontal="center" vertical="center" wrapText="1"/>
    </xf>
    <xf numFmtId="17" fontId="0" fillId="0" borderId="9" xfId="0" quotePrefix="1" applyNumberFormat="1" applyBorder="1" applyAlignment="1">
      <alignment horizontal="center" vertical="center" wrapText="1"/>
    </xf>
    <xf numFmtId="0" fontId="0" fillId="0" borderId="9" xfId="0" quotePrefix="1" applyBorder="1" applyAlignment="1">
      <alignment horizontal="center" vertical="center" wrapText="1"/>
    </xf>
    <xf numFmtId="167" fontId="0" fillId="0" borderId="9" xfId="0" applyNumberFormat="1" applyBorder="1" applyAlignment="1">
      <alignment horizontal="center" vertical="center" wrapText="1"/>
    </xf>
    <xf numFmtId="17" fontId="0" fillId="0" borderId="9" xfId="1" quotePrefix="1" applyNumberFormat="1" applyFont="1" applyFill="1" applyBorder="1" applyAlignment="1">
      <alignment horizontal="center" vertical="center" wrapText="1"/>
    </xf>
    <xf numFmtId="0" fontId="7" fillId="0" borderId="0" xfId="15" applyFont="1" applyAlignment="1">
      <alignment horizontal="center" vertical="top"/>
    </xf>
    <xf numFmtId="0" fontId="17" fillId="0" borderId="0" xfId="4" applyFont="1" applyAlignment="1">
      <alignment vertical="top" wrapText="1"/>
    </xf>
    <xf numFmtId="0" fontId="9" fillId="0" borderId="0" xfId="15" applyFont="1" applyAlignment="1">
      <alignment horizontal="right" vertical="top"/>
    </xf>
    <xf numFmtId="0" fontId="15" fillId="0" borderId="9" xfId="4" applyFont="1" applyBorder="1" applyAlignment="1">
      <alignment horizontal="center" vertical="center" wrapText="1"/>
    </xf>
    <xf numFmtId="0" fontId="17" fillId="0" borderId="9" xfId="4" applyFont="1" applyBorder="1" applyAlignment="1">
      <alignment horizontal="center" vertical="center" wrapText="1"/>
    </xf>
    <xf numFmtId="0" fontId="15" fillId="0" borderId="15" xfId="4" applyFont="1" applyBorder="1" applyAlignment="1">
      <alignment horizontal="center" vertical="top" wrapText="1"/>
    </xf>
    <xf numFmtId="167" fontId="17" fillId="0" borderId="9" xfId="1" applyNumberFormat="1" applyFont="1" applyFill="1" applyBorder="1" applyAlignment="1">
      <alignment horizontal="center" vertical="center" wrapText="1"/>
    </xf>
    <xf numFmtId="0" fontId="17" fillId="0" borderId="9" xfId="1" applyNumberFormat="1" applyFont="1" applyFill="1" applyBorder="1" applyAlignment="1">
      <alignment horizontal="center" vertical="center" wrapText="1"/>
    </xf>
    <xf numFmtId="9" fontId="17" fillId="0" borderId="9" xfId="0" applyNumberFormat="1" applyFont="1" applyBorder="1" applyAlignment="1">
      <alignment horizontal="center" vertical="center"/>
    </xf>
    <xf numFmtId="167" fontId="17" fillId="0" borderId="9" xfId="0" applyNumberFormat="1" applyFont="1" applyBorder="1" applyAlignment="1">
      <alignment horizontal="center" vertical="center"/>
    </xf>
    <xf numFmtId="0" fontId="17" fillId="0" borderId="9" xfId="0" applyFont="1" applyBorder="1" applyAlignment="1">
      <alignment horizontal="left" vertical="center"/>
    </xf>
    <xf numFmtId="0" fontId="31" fillId="0" borderId="9" xfId="0" applyFont="1" applyBorder="1" applyAlignment="1">
      <alignment horizontal="center"/>
    </xf>
    <xf numFmtId="0" fontId="31" fillId="0" borderId="9" xfId="0" applyFont="1" applyBorder="1" applyAlignment="1">
      <alignment horizontal="center" vertical="center" wrapText="1"/>
    </xf>
    <xf numFmtId="0" fontId="10" fillId="0" borderId="81" xfId="15" applyFont="1" applyBorder="1" applyAlignment="1">
      <alignment vertical="center" wrapText="1"/>
    </xf>
    <xf numFmtId="0" fontId="10" fillId="0" borderId="85" xfId="15" applyFont="1" applyBorder="1" applyAlignment="1">
      <alignment vertical="center" wrapText="1"/>
    </xf>
    <xf numFmtId="0" fontId="17" fillId="0" borderId="17" xfId="0" applyFont="1" applyBorder="1" applyAlignment="1">
      <alignment horizontal="center" vertical="center" wrapText="1"/>
    </xf>
    <xf numFmtId="0" fontId="17" fillId="0" borderId="17" xfId="4" applyFont="1" applyBorder="1" applyAlignment="1">
      <alignment horizontal="center" vertical="center" wrapText="1"/>
    </xf>
    <xf numFmtId="0" fontId="14" fillId="0" borderId="83" xfId="4" applyFont="1" applyBorder="1" applyAlignment="1">
      <alignment horizontal="center" vertical="center" wrapText="1"/>
    </xf>
    <xf numFmtId="0" fontId="25" fillId="0" borderId="84" xfId="4" applyFont="1" applyBorder="1" applyAlignment="1">
      <alignment horizontal="center" vertical="center" wrapText="1"/>
    </xf>
    <xf numFmtId="0" fontId="0" fillId="0" borderId="9" xfId="15" applyFont="1" applyBorder="1" applyAlignment="1">
      <alignment vertical="center" wrapText="1"/>
    </xf>
    <xf numFmtId="0" fontId="0" fillId="0" borderId="9" xfId="0" applyBorder="1" applyAlignment="1">
      <alignment horizontal="left" vertical="center" wrapText="1"/>
    </xf>
    <xf numFmtId="0" fontId="17" fillId="0" borderId="17" xfId="0" applyFont="1" applyBorder="1" applyAlignment="1">
      <alignment vertical="center" wrapText="1"/>
    </xf>
    <xf numFmtId="0" fontId="9" fillId="0" borderId="89" xfId="15" applyFont="1" applyBorder="1" applyAlignment="1">
      <alignment horizontal="center" vertical="top"/>
    </xf>
    <xf numFmtId="0" fontId="9" fillId="0" borderId="89" xfId="15" applyFont="1" applyBorder="1" applyAlignment="1">
      <alignment horizontal="center" vertical="center" wrapText="1"/>
    </xf>
    <xf numFmtId="0" fontId="9" fillId="0" borderId="89" xfId="15" applyFont="1" applyBorder="1" applyAlignment="1">
      <alignment horizontal="center" vertical="center"/>
    </xf>
    <xf numFmtId="166" fontId="11" fillId="0" borderId="89" xfId="3" applyNumberFormat="1" applyFont="1" applyBorder="1" applyAlignment="1">
      <alignment horizontal="center"/>
    </xf>
    <xf numFmtId="166" fontId="20" fillId="0" borderId="89" xfId="3" applyNumberFormat="1" applyFont="1" applyBorder="1" applyAlignment="1">
      <alignment horizontal="center"/>
    </xf>
    <xf numFmtId="0" fontId="23" fillId="0" borderId="89" xfId="15" applyFont="1" applyBorder="1" applyAlignment="1">
      <alignment horizontal="center" vertical="center"/>
    </xf>
    <xf numFmtId="0" fontId="0" fillId="0" borderId="20" xfId="15" applyFont="1" applyBorder="1" applyAlignment="1">
      <alignment horizontal="center" vertical="center" wrapText="1"/>
    </xf>
    <xf numFmtId="0" fontId="40" fillId="0" borderId="0" xfId="0" applyFont="1"/>
    <xf numFmtId="0" fontId="41" fillId="0" borderId="0" xfId="0" applyFont="1"/>
    <xf numFmtId="0" fontId="42" fillId="0" borderId="0" xfId="0" applyFont="1"/>
    <xf numFmtId="0" fontId="9" fillId="3" borderId="0" xfId="19" applyFont="1" applyFill="1" applyAlignment="1">
      <alignment vertical="center"/>
    </xf>
    <xf numFmtId="0" fontId="7" fillId="3" borderId="0" xfId="19" applyFont="1" applyFill="1" applyAlignment="1">
      <alignment horizontal="center" vertical="center"/>
    </xf>
    <xf numFmtId="0" fontId="43" fillId="3" borderId="0" xfId="19" applyFont="1" applyFill="1" applyAlignment="1">
      <alignment horizontal="center" vertical="center"/>
    </xf>
    <xf numFmtId="0" fontId="19" fillId="3" borderId="0" xfId="19" applyFont="1" applyFill="1" applyAlignment="1">
      <alignment horizontal="center" vertical="center"/>
    </xf>
    <xf numFmtId="0" fontId="8" fillId="3" borderId="0" xfId="19" applyFont="1" applyFill="1" applyAlignment="1">
      <alignment horizontal="center" vertical="center"/>
    </xf>
    <xf numFmtId="9" fontId="8" fillId="3" borderId="0" xfId="1" applyFont="1" applyFill="1" applyAlignment="1">
      <alignment horizontal="center" vertical="center"/>
    </xf>
    <xf numFmtId="0" fontId="24" fillId="3" borderId="0" xfId="19" applyFont="1" applyFill="1" applyAlignment="1">
      <alignment horizontal="center" vertical="center"/>
    </xf>
    <xf numFmtId="0" fontId="9" fillId="3" borderId="0" xfId="19" applyFont="1" applyFill="1" applyAlignment="1">
      <alignment horizontal="center" vertical="center"/>
    </xf>
    <xf numFmtId="0" fontId="10" fillId="3" borderId="3" xfId="19" applyFont="1" applyFill="1" applyBorder="1" applyAlignment="1">
      <alignment vertical="center" wrapText="1"/>
    </xf>
    <xf numFmtId="0" fontId="27" fillId="3" borderId="0" xfId="19" applyFont="1" applyFill="1" applyAlignment="1">
      <alignment vertical="center"/>
    </xf>
    <xf numFmtId="0" fontId="10" fillId="3" borderId="6" xfId="19" applyFont="1" applyFill="1" applyBorder="1" applyAlignment="1">
      <alignment vertical="center" wrapText="1"/>
    </xf>
    <xf numFmtId="9" fontId="11" fillId="0" borderId="0" xfId="1" applyFont="1" applyAlignment="1">
      <alignment horizontal="center"/>
    </xf>
    <xf numFmtId="0" fontId="23" fillId="3" borderId="0" xfId="19" applyFont="1" applyFill="1" applyAlignment="1">
      <alignment horizontal="center" vertical="center"/>
    </xf>
    <xf numFmtId="9" fontId="12" fillId="4" borderId="11" xfId="1" quotePrefix="1"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12" fillId="4" borderId="11" xfId="19" quotePrefix="1" applyFont="1" applyFill="1" applyBorder="1" applyAlignment="1">
      <alignment horizontal="center" vertical="center" wrapText="1"/>
    </xf>
    <xf numFmtId="0" fontId="29" fillId="4" borderId="11" xfId="19" applyFont="1" applyFill="1" applyBorder="1" applyAlignment="1">
      <alignment horizontal="center" vertical="center" wrapText="1"/>
    </xf>
    <xf numFmtId="17" fontId="29" fillId="4" borderId="9" xfId="19" quotePrefix="1" applyNumberFormat="1" applyFont="1" applyFill="1" applyBorder="1" applyAlignment="1">
      <alignment horizontal="center" vertical="center" wrapText="1"/>
    </xf>
    <xf numFmtId="0" fontId="29" fillId="4" borderId="9" xfId="19" applyFont="1" applyFill="1" applyBorder="1" applyAlignment="1">
      <alignment horizontal="center" vertical="center" wrapText="1"/>
    </xf>
    <xf numFmtId="17" fontId="44" fillId="0" borderId="9" xfId="0" quotePrefix="1" applyNumberFormat="1" applyFont="1" applyBorder="1" applyAlignment="1">
      <alignment horizontal="center" vertical="center" wrapText="1"/>
    </xf>
    <xf numFmtId="0" fontId="44" fillId="0" borderId="55" xfId="0" applyFont="1" applyBorder="1" applyAlignment="1">
      <alignment horizontal="center" vertical="top" wrapText="1"/>
    </xf>
    <xf numFmtId="0" fontId="44" fillId="3" borderId="9" xfId="19" applyFont="1" applyFill="1" applyBorder="1" applyAlignment="1">
      <alignment horizontal="center" vertical="center"/>
    </xf>
    <xf numFmtId="0" fontId="42" fillId="0" borderId="9" xfId="0" applyFont="1" applyBorder="1" applyAlignment="1">
      <alignment horizontal="center" vertical="center" wrapText="1"/>
    </xf>
    <xf numFmtId="0" fontId="16" fillId="6" borderId="9" xfId="0" applyFont="1" applyFill="1" applyBorder="1" applyAlignment="1">
      <alignment horizontal="center" vertical="center" readingOrder="1"/>
    </xf>
    <xf numFmtId="0" fontId="16" fillId="6" borderId="9" xfId="0" applyFont="1" applyFill="1" applyBorder="1" applyAlignment="1">
      <alignment horizontal="left" vertical="center" wrapText="1" readingOrder="1"/>
    </xf>
    <xf numFmtId="0" fontId="5" fillId="6" borderId="9" xfId="4" applyFont="1" applyFill="1" applyBorder="1" applyAlignment="1">
      <alignment horizontal="left" vertical="center" wrapText="1"/>
    </xf>
    <xf numFmtId="9" fontId="5" fillId="6" borderId="9" xfId="4" applyNumberFormat="1" applyFont="1" applyFill="1" applyBorder="1" applyAlignment="1">
      <alignment horizontal="center" vertical="center" wrapText="1"/>
    </xf>
    <xf numFmtId="9" fontId="5" fillId="6" borderId="9" xfId="1" applyFont="1" applyFill="1" applyBorder="1" applyAlignment="1">
      <alignment horizontal="center" vertical="center" wrapText="1"/>
    </xf>
    <xf numFmtId="9" fontId="0" fillId="6" borderId="9" xfId="4" applyNumberFormat="1" applyFont="1" applyFill="1" applyBorder="1" applyAlignment="1">
      <alignment horizontal="left" vertical="center" wrapText="1"/>
    </xf>
    <xf numFmtId="167" fontId="5" fillId="6" borderId="9" xfId="1" applyNumberFormat="1" applyFont="1" applyFill="1" applyBorder="1" applyAlignment="1">
      <alignment horizontal="center" vertical="center" wrapText="1"/>
    </xf>
    <xf numFmtId="9" fontId="17" fillId="6" borderId="9" xfId="4" quotePrefix="1" applyNumberFormat="1" applyFont="1" applyFill="1" applyBorder="1" applyAlignment="1">
      <alignment horizontal="center" vertical="center" wrapText="1"/>
    </xf>
    <xf numFmtId="9" fontId="17" fillId="6" borderId="9" xfId="4" applyNumberFormat="1" applyFont="1" applyFill="1" applyBorder="1" applyAlignment="1">
      <alignment vertical="center" wrapText="1"/>
    </xf>
    <xf numFmtId="9" fontId="5" fillId="6" borderId="9" xfId="4" applyNumberFormat="1" applyFont="1" applyFill="1" applyBorder="1" applyAlignment="1">
      <alignment vertical="center" wrapText="1"/>
    </xf>
    <xf numFmtId="0" fontId="5" fillId="6" borderId="9" xfId="0" applyFont="1" applyFill="1" applyBorder="1" applyAlignment="1">
      <alignment vertical="center" wrapText="1"/>
    </xf>
    <xf numFmtId="0" fontId="15" fillId="6" borderId="20" xfId="4" applyFont="1" applyFill="1" applyBorder="1" applyAlignment="1">
      <alignment horizontal="center" vertical="center" wrapText="1"/>
    </xf>
    <xf numFmtId="9" fontId="45" fillId="0" borderId="26" xfId="0" quotePrefix="1" applyNumberFormat="1" applyFont="1" applyBorder="1" applyAlignment="1">
      <alignment horizontal="center" vertical="center" wrapText="1"/>
    </xf>
    <xf numFmtId="9" fontId="45" fillId="0" borderId="26" xfId="0" applyNumberFormat="1" applyFont="1" applyBorder="1" applyAlignment="1">
      <alignment horizontal="center" vertical="center" wrapText="1"/>
    </xf>
    <xf numFmtId="10" fontId="45" fillId="0" borderId="26" xfId="0" applyNumberFormat="1" applyFont="1" applyBorder="1" applyAlignment="1">
      <alignment horizontal="center" vertical="center" wrapText="1"/>
    </xf>
    <xf numFmtId="0" fontId="45" fillId="0" borderId="54" xfId="0" applyFont="1" applyBorder="1" applyAlignment="1">
      <alignment horizontal="center" vertical="top" wrapText="1"/>
    </xf>
    <xf numFmtId="0" fontId="9" fillId="3" borderId="9" xfId="19" applyFont="1" applyFill="1" applyBorder="1" applyAlignment="1">
      <alignment horizontal="center" vertical="center"/>
    </xf>
    <xf numFmtId="0" fontId="9" fillId="3" borderId="9" xfId="19" applyFont="1" applyFill="1" applyBorder="1" applyAlignment="1">
      <alignment vertical="center"/>
    </xf>
    <xf numFmtId="0" fontId="16" fillId="6" borderId="26" xfId="0" applyFont="1" applyFill="1" applyBorder="1" applyAlignment="1">
      <alignment horizontal="center" vertical="center" readingOrder="1"/>
    </xf>
    <xf numFmtId="0" fontId="0" fillId="6" borderId="9" xfId="4" applyFont="1" applyFill="1" applyBorder="1" applyAlignment="1">
      <alignment horizontal="left" vertical="center" wrapText="1"/>
    </xf>
    <xf numFmtId="9" fontId="5" fillId="6" borderId="9" xfId="4" applyNumberFormat="1" applyFont="1" applyFill="1" applyBorder="1" applyAlignment="1">
      <alignment horizontal="left" vertical="center" wrapText="1"/>
    </xf>
    <xf numFmtId="0" fontId="0" fillId="6" borderId="9" xfId="0" applyFill="1" applyBorder="1" applyAlignment="1">
      <alignment vertical="center" wrapText="1"/>
    </xf>
    <xf numFmtId="0" fontId="45" fillId="0" borderId="26" xfId="0" quotePrefix="1" applyFont="1" applyBorder="1" applyAlignment="1">
      <alignment horizontal="center" vertical="center"/>
    </xf>
    <xf numFmtId="0" fontId="5" fillId="7" borderId="26" xfId="4" quotePrefix="1" applyFont="1" applyFill="1" applyBorder="1" applyAlignment="1">
      <alignment horizontal="left" vertical="center" wrapText="1"/>
    </xf>
    <xf numFmtId="0" fontId="5" fillId="7" borderId="9" xfId="0" applyFont="1" applyFill="1" applyBorder="1" applyAlignment="1">
      <alignment vertical="center" wrapText="1"/>
    </xf>
    <xf numFmtId="0" fontId="15" fillId="8" borderId="20" xfId="4" applyFont="1" applyFill="1" applyBorder="1" applyAlignment="1">
      <alignment horizontal="center" vertical="center" wrapText="1"/>
    </xf>
    <xf numFmtId="0" fontId="5" fillId="7" borderId="11" xfId="4" quotePrefix="1" applyFont="1" applyFill="1" applyBorder="1" applyAlignment="1">
      <alignment horizontal="left" vertical="center" wrapText="1"/>
    </xf>
    <xf numFmtId="167" fontId="5" fillId="8" borderId="26" xfId="0" applyNumberFormat="1" applyFont="1" applyFill="1" applyBorder="1" applyAlignment="1">
      <alignment horizontal="left" vertical="center" wrapText="1"/>
    </xf>
    <xf numFmtId="0" fontId="5" fillId="8" borderId="9" xfId="0" applyFont="1" applyFill="1" applyBorder="1" applyAlignment="1">
      <alignment vertical="center" wrapText="1"/>
    </xf>
    <xf numFmtId="0" fontId="5" fillId="8" borderId="9" xfId="4" applyFont="1" applyFill="1" applyBorder="1" applyAlignment="1">
      <alignment vertical="center" wrapText="1"/>
    </xf>
    <xf numFmtId="9" fontId="5" fillId="8" borderId="9" xfId="4" applyNumberFormat="1" applyFont="1" applyFill="1" applyBorder="1" applyAlignment="1">
      <alignment horizontal="center" vertical="center" wrapText="1"/>
    </xf>
    <xf numFmtId="9" fontId="5" fillId="8" borderId="9" xfId="1" applyFont="1" applyFill="1" applyBorder="1" applyAlignment="1">
      <alignment horizontal="center" vertical="center" wrapText="1"/>
    </xf>
    <xf numFmtId="3" fontId="5" fillId="8" borderId="9" xfId="0" applyNumberFormat="1" applyFont="1" applyFill="1" applyBorder="1" applyAlignment="1">
      <alignment vertical="center" wrapText="1"/>
    </xf>
    <xf numFmtId="3" fontId="0" fillId="8" borderId="26" xfId="0" applyNumberFormat="1" applyFill="1" applyBorder="1" applyAlignment="1">
      <alignment horizontal="left" vertical="center" wrapText="1"/>
    </xf>
    <xf numFmtId="9" fontId="0" fillId="8" borderId="9" xfId="1" applyFont="1" applyFill="1" applyBorder="1" applyAlignment="1">
      <alignment horizontal="center" vertical="center" wrapText="1"/>
    </xf>
    <xf numFmtId="9" fontId="5" fillId="8" borderId="26" xfId="1" applyFont="1" applyFill="1" applyBorder="1" applyAlignment="1">
      <alignment horizontal="center" vertical="center" wrapText="1"/>
    </xf>
    <xf numFmtId="0" fontId="45" fillId="0" borderId="26" xfId="0" applyFont="1" applyBorder="1" applyAlignment="1">
      <alignment horizontal="center" vertical="top" wrapText="1"/>
    </xf>
    <xf numFmtId="3" fontId="0" fillId="0" borderId="26" xfId="0" applyNumberFormat="1" applyBorder="1" applyAlignment="1">
      <alignment horizontal="center" vertical="center" wrapText="1"/>
    </xf>
    <xf numFmtId="0" fontId="44" fillId="0" borderId="54" xfId="0" applyFont="1" applyBorder="1" applyAlignment="1">
      <alignment horizontal="center" vertical="top" wrapText="1"/>
    </xf>
    <xf numFmtId="0" fontId="46" fillId="2" borderId="9" xfId="19" applyFont="1" applyFill="1" applyBorder="1" applyAlignment="1">
      <alignment horizontal="center" vertical="center"/>
    </xf>
    <xf numFmtId="0" fontId="41" fillId="0" borderId="9" xfId="0" applyFont="1" applyBorder="1" applyAlignment="1">
      <alignment vertical="top" wrapText="1"/>
    </xf>
    <xf numFmtId="0" fontId="5" fillId="8" borderId="9" xfId="4" applyFont="1" applyFill="1" applyBorder="1" applyAlignment="1">
      <alignment horizontal="left" vertical="center" wrapText="1"/>
    </xf>
    <xf numFmtId="3" fontId="5" fillId="8" borderId="9" xfId="0" quotePrefix="1" applyNumberFormat="1" applyFont="1" applyFill="1" applyBorder="1" applyAlignment="1">
      <alignment horizontal="left" vertical="center" wrapText="1"/>
    </xf>
    <xf numFmtId="3" fontId="5" fillId="8" borderId="9" xfId="0" applyNumberFormat="1" applyFont="1" applyFill="1" applyBorder="1" applyAlignment="1">
      <alignment horizontal="left" vertical="center" wrapText="1"/>
    </xf>
    <xf numFmtId="3" fontId="5" fillId="8" borderId="9" xfId="0" quotePrefix="1" applyNumberFormat="1" applyFont="1" applyFill="1" applyBorder="1" applyAlignment="1">
      <alignment horizontal="center" vertical="center" wrapText="1"/>
    </xf>
    <xf numFmtId="3" fontId="0" fillId="8" borderId="9" xfId="0" applyNumberFormat="1" applyFill="1" applyBorder="1" applyAlignment="1">
      <alignment horizontal="left" vertical="center" wrapText="1"/>
    </xf>
    <xf numFmtId="0" fontId="45" fillId="0" borderId="26" xfId="0" applyFont="1" applyBorder="1" applyAlignment="1">
      <alignment horizontal="center" vertical="top"/>
    </xf>
    <xf numFmtId="3" fontId="5" fillId="0" borderId="9" xfId="0" applyNumberFormat="1" applyFont="1" applyBorder="1" applyAlignment="1">
      <alignment horizontal="center" vertical="center" wrapText="1"/>
    </xf>
    <xf numFmtId="17" fontId="5" fillId="8" borderId="26" xfId="1" applyNumberFormat="1" applyFont="1" applyFill="1" applyBorder="1" applyAlignment="1">
      <alignment horizontal="left" vertical="center" wrapText="1"/>
    </xf>
    <xf numFmtId="0" fontId="5" fillId="8" borderId="9" xfId="19" applyFont="1" applyFill="1" applyBorder="1" applyAlignment="1">
      <alignment vertical="center" wrapText="1"/>
    </xf>
    <xf numFmtId="0" fontId="5" fillId="8" borderId="20" xfId="19" applyFont="1" applyFill="1" applyBorder="1" applyAlignment="1">
      <alignment horizontal="center" vertical="center" wrapText="1"/>
    </xf>
    <xf numFmtId="9" fontId="5" fillId="8" borderId="9" xfId="1" applyFont="1" applyFill="1" applyBorder="1" applyAlignment="1">
      <alignment horizontal="left" vertical="center" wrapText="1"/>
    </xf>
    <xf numFmtId="0" fontId="15" fillId="9" borderId="26" xfId="4" applyFont="1" applyFill="1" applyBorder="1" applyAlignment="1">
      <alignment horizontal="left" vertical="center" wrapText="1"/>
    </xf>
    <xf numFmtId="0" fontId="15" fillId="9" borderId="9" xfId="4" applyFont="1" applyFill="1" applyBorder="1" applyAlignment="1">
      <alignment vertical="center" wrapText="1"/>
    </xf>
    <xf numFmtId="0" fontId="0" fillId="8" borderId="20" xfId="0" applyFill="1" applyBorder="1" applyAlignment="1">
      <alignment horizontal="center" vertical="center"/>
    </xf>
    <xf numFmtId="0" fontId="15" fillId="9" borderId="13" xfId="4" applyFont="1" applyFill="1" applyBorder="1" applyAlignment="1">
      <alignment horizontal="left" vertical="center" wrapText="1"/>
    </xf>
    <xf numFmtId="0" fontId="15" fillId="10" borderId="9" xfId="4" applyFont="1" applyFill="1" applyBorder="1" applyAlignment="1">
      <alignment vertical="center" wrapText="1"/>
    </xf>
    <xf numFmtId="0" fontId="0" fillId="10" borderId="25" xfId="0" applyFill="1" applyBorder="1" applyAlignment="1">
      <alignment horizontal="center" vertical="center"/>
    </xf>
    <xf numFmtId="0" fontId="15" fillId="9" borderId="11" xfId="4" applyFont="1" applyFill="1" applyBorder="1" applyAlignment="1">
      <alignment horizontal="left" vertical="center" wrapText="1"/>
    </xf>
    <xf numFmtId="0" fontId="0" fillId="10" borderId="20" xfId="0" applyFill="1" applyBorder="1" applyAlignment="1">
      <alignment horizontal="center" vertical="center"/>
    </xf>
    <xf numFmtId="0" fontId="15" fillId="8" borderId="9" xfId="4" applyFont="1" applyFill="1" applyBorder="1" applyAlignment="1">
      <alignment vertical="center" wrapText="1"/>
    </xf>
    <xf numFmtId="0" fontId="15" fillId="9" borderId="11" xfId="4"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8" borderId="11" xfId="1" applyFont="1" applyFill="1" applyBorder="1" applyAlignment="1">
      <alignment horizontal="center" vertical="center" wrapText="1"/>
    </xf>
    <xf numFmtId="167" fontId="5" fillId="8" borderId="9" xfId="4" applyNumberFormat="1" applyFont="1" applyFill="1" applyBorder="1" applyAlignment="1">
      <alignment horizontal="center" vertical="center" wrapText="1"/>
    </xf>
    <xf numFmtId="9" fontId="5" fillId="8" borderId="9" xfId="1" quotePrefix="1" applyFont="1" applyFill="1" applyBorder="1" applyAlignment="1">
      <alignment horizontal="center" vertical="center" wrapText="1"/>
    </xf>
    <xf numFmtId="9" fontId="0" fillId="8" borderId="9" xfId="1" applyFont="1" applyFill="1" applyBorder="1" applyAlignment="1">
      <alignment horizontal="left" vertical="center" wrapText="1"/>
    </xf>
    <xf numFmtId="0" fontId="45" fillId="0" borderId="13" xfId="0" applyFont="1" applyBorder="1" applyAlignment="1">
      <alignment horizontal="center" vertical="top" wrapText="1"/>
    </xf>
    <xf numFmtId="9" fontId="0" fillId="0" borderId="11" xfId="1" applyFont="1" applyFill="1" applyBorder="1" applyAlignment="1">
      <alignment horizontal="center" vertical="center" wrapText="1"/>
    </xf>
    <xf numFmtId="0" fontId="45" fillId="0" borderId="42" xfId="0" applyFont="1" applyBorder="1" applyAlignment="1">
      <alignment horizontal="center" vertical="top" wrapText="1"/>
    </xf>
    <xf numFmtId="9" fontId="5" fillId="8" borderId="9" xfId="1" quotePrefix="1" applyFont="1" applyFill="1" applyBorder="1" applyAlignment="1">
      <alignment horizontal="left" vertical="center" wrapText="1"/>
    </xf>
    <xf numFmtId="9" fontId="0" fillId="8" borderId="9" xfId="1" quotePrefix="1" applyFont="1" applyFill="1" applyBorder="1" applyAlignment="1">
      <alignment horizontal="left" vertical="center" wrapText="1"/>
    </xf>
    <xf numFmtId="0" fontId="5" fillId="11" borderId="9" xfId="4" applyFont="1" applyFill="1" applyBorder="1" applyAlignment="1">
      <alignment horizontal="left" vertical="center" wrapText="1"/>
    </xf>
    <xf numFmtId="9" fontId="5" fillId="11" borderId="9" xfId="4" applyNumberFormat="1" applyFont="1" applyFill="1" applyBorder="1" applyAlignment="1">
      <alignment horizontal="center" vertical="center" wrapText="1"/>
    </xf>
    <xf numFmtId="9" fontId="5" fillId="11" borderId="9" xfId="0" applyNumberFormat="1" applyFont="1" applyFill="1" applyBorder="1" applyAlignment="1">
      <alignment horizontal="center" vertical="center" wrapText="1"/>
    </xf>
    <xf numFmtId="9" fontId="5" fillId="11" borderId="9" xfId="1" applyFont="1" applyFill="1" applyBorder="1" applyAlignment="1">
      <alignment horizontal="center" vertical="center" wrapText="1"/>
    </xf>
    <xf numFmtId="9" fontId="5" fillId="11" borderId="9" xfId="0" applyNumberFormat="1" applyFont="1" applyFill="1" applyBorder="1" applyAlignment="1">
      <alignment horizontal="left" vertical="center" wrapText="1"/>
    </xf>
    <xf numFmtId="0" fontId="5" fillId="11" borderId="9" xfId="0" applyFont="1" applyFill="1" applyBorder="1" applyAlignment="1">
      <alignment vertical="center"/>
    </xf>
    <xf numFmtId="0" fontId="15" fillId="11" borderId="20" xfId="4" applyFont="1" applyFill="1" applyBorder="1" applyAlignment="1">
      <alignment horizontal="center" vertical="center" wrapText="1"/>
    </xf>
    <xf numFmtId="9" fontId="0" fillId="11" borderId="9" xfId="0" applyNumberFormat="1" applyFill="1" applyBorder="1" applyAlignment="1">
      <alignment horizontal="left" vertical="center" wrapText="1"/>
    </xf>
    <xf numFmtId="9" fontId="0" fillId="11" borderId="9" xfId="0" applyNumberFormat="1" applyFill="1" applyBorder="1" applyAlignment="1">
      <alignment horizontal="center" vertical="center" wrapText="1"/>
    </xf>
    <xf numFmtId="9" fontId="0" fillId="0" borderId="26" xfId="0" applyNumberFormat="1" applyBorder="1" applyAlignment="1">
      <alignment horizontal="center" vertical="center" wrapText="1"/>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9" fontId="5" fillId="11" borderId="26" xfId="0" applyNumberFormat="1" applyFont="1" applyFill="1" applyBorder="1" applyAlignment="1">
      <alignment horizontal="center" vertical="center" wrapText="1"/>
    </xf>
    <xf numFmtId="0" fontId="5" fillId="11" borderId="9" xfId="0" applyFont="1" applyFill="1" applyBorder="1" applyAlignment="1">
      <alignment horizontal="left" vertical="center"/>
    </xf>
    <xf numFmtId="9" fontId="5" fillId="11" borderId="11" xfId="0" applyNumberFormat="1" applyFont="1" applyFill="1" applyBorder="1" applyAlignment="1">
      <alignment horizontal="center" vertical="center" wrapText="1"/>
    </xf>
    <xf numFmtId="0" fontId="5" fillId="11" borderId="9" xfId="0" applyFont="1" applyFill="1" applyBorder="1" applyAlignment="1">
      <alignment horizontal="left" vertical="center" wrapText="1"/>
    </xf>
    <xf numFmtId="0" fontId="5" fillId="11" borderId="9" xfId="0" applyFont="1" applyFill="1" applyBorder="1" applyAlignment="1">
      <alignment horizontal="center" vertical="center" wrapText="1"/>
    </xf>
    <xf numFmtId="0" fontId="17" fillId="11" borderId="9" xfId="0" applyFont="1" applyFill="1" applyBorder="1" applyAlignment="1">
      <alignment vertical="center" wrapText="1"/>
    </xf>
    <xf numFmtId="0" fontId="17" fillId="11" borderId="9" xfId="0" applyFont="1" applyFill="1" applyBorder="1" applyAlignment="1">
      <alignment horizontal="center" vertical="center" wrapText="1"/>
    </xf>
    <xf numFmtId="0" fontId="5" fillId="11" borderId="26" xfId="0" applyFont="1" applyFill="1" applyBorder="1" applyAlignment="1">
      <alignment horizontal="left" vertical="center" wrapText="1"/>
    </xf>
    <xf numFmtId="0" fontId="17" fillId="11" borderId="9" xfId="0" quotePrefix="1" applyFont="1" applyFill="1" applyBorder="1" applyAlignment="1">
      <alignment horizontal="center" vertical="center" wrapText="1"/>
    </xf>
    <xf numFmtId="0" fontId="17" fillId="11" borderId="9" xfId="0" quotePrefix="1" applyFont="1" applyFill="1" applyBorder="1" applyAlignment="1">
      <alignment vertical="center" wrapText="1"/>
    </xf>
    <xf numFmtId="0" fontId="0" fillId="11" borderId="9" xfId="0"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11" xfId="0" applyFont="1" applyFill="1" applyBorder="1" applyAlignment="1">
      <alignment horizontal="left" vertical="center" wrapText="1"/>
    </xf>
    <xf numFmtId="0" fontId="0" fillId="11" borderId="9" xfId="0" applyFill="1" applyBorder="1" applyAlignment="1">
      <alignment horizontal="left" vertical="center" wrapText="1"/>
    </xf>
    <xf numFmtId="0" fontId="17" fillId="11" borderId="9" xfId="4" applyFont="1" applyFill="1" applyBorder="1" applyAlignment="1">
      <alignment horizontal="left" vertical="center" wrapText="1"/>
    </xf>
    <xf numFmtId="9" fontId="5" fillId="11" borderId="9" xfId="1" applyFont="1" applyFill="1" applyBorder="1" applyAlignment="1">
      <alignment horizontal="center" vertical="center"/>
    </xf>
    <xf numFmtId="17" fontId="5" fillId="11" borderId="9" xfId="0" quotePrefix="1" applyNumberFormat="1" applyFont="1" applyFill="1" applyBorder="1" applyAlignment="1">
      <alignment horizontal="center" vertical="center" wrapText="1"/>
    </xf>
    <xf numFmtId="17" fontId="5" fillId="11" borderId="9" xfId="1" applyNumberFormat="1" applyFont="1" applyFill="1" applyBorder="1" applyAlignment="1">
      <alignment horizontal="center" vertical="center" wrapText="1"/>
    </xf>
    <xf numFmtId="17" fontId="5" fillId="11" borderId="9" xfId="0" applyNumberFormat="1" applyFont="1" applyFill="1" applyBorder="1" applyAlignment="1">
      <alignment horizontal="left" vertical="center" wrapText="1"/>
    </xf>
    <xf numFmtId="17" fontId="0" fillId="11" borderId="9" xfId="0" applyNumberFormat="1" applyFill="1" applyBorder="1" applyAlignment="1">
      <alignment horizontal="left" vertical="center" wrapText="1"/>
    </xf>
    <xf numFmtId="0" fontId="45" fillId="0" borderId="9" xfId="0" applyFont="1" applyBorder="1" applyAlignment="1">
      <alignment horizontal="center" vertical="top" wrapText="1"/>
    </xf>
    <xf numFmtId="0" fontId="45" fillId="0" borderId="9" xfId="0" quotePrefix="1" applyFont="1" applyBorder="1" applyAlignment="1">
      <alignment horizontal="center" vertical="top"/>
    </xf>
    <xf numFmtId="17" fontId="0" fillId="0" borderId="9" xfId="0" applyNumberFormat="1" applyBorder="1" applyAlignment="1">
      <alignment horizontal="center" vertical="center" wrapText="1"/>
    </xf>
    <xf numFmtId="0" fontId="45" fillId="0" borderId="55" xfId="0" applyFont="1" applyBorder="1" applyAlignment="1">
      <alignment horizontal="center" vertical="top" wrapText="1"/>
    </xf>
    <xf numFmtId="0" fontId="5" fillId="11" borderId="9" xfId="0" quotePrefix="1" applyFont="1" applyFill="1" applyBorder="1" applyAlignment="1">
      <alignment horizontal="center" vertical="center" wrapText="1"/>
    </xf>
    <xf numFmtId="17" fontId="5" fillId="11" borderId="9" xfId="0" applyNumberFormat="1" applyFont="1" applyFill="1" applyBorder="1" applyAlignment="1">
      <alignment vertical="center" wrapText="1"/>
    </xf>
    <xf numFmtId="17" fontId="17" fillId="11" borderId="9" xfId="0" quotePrefix="1" applyNumberFormat="1" applyFont="1" applyFill="1" applyBorder="1" applyAlignment="1">
      <alignment vertical="center" wrapText="1"/>
    </xf>
    <xf numFmtId="0" fontId="45" fillId="0" borderId="9" xfId="0" applyFont="1" applyBorder="1" applyAlignment="1">
      <alignment horizontal="center" vertical="top"/>
    </xf>
    <xf numFmtId="0" fontId="45" fillId="0" borderId="9" xfId="0" quotePrefix="1" applyFont="1" applyBorder="1" applyAlignment="1">
      <alignment horizontal="center" vertical="top" wrapText="1"/>
    </xf>
    <xf numFmtId="9" fontId="17" fillId="11" borderId="9" xfId="0" quotePrefix="1" applyNumberFormat="1" applyFont="1" applyFill="1" applyBorder="1" applyAlignment="1">
      <alignment horizontal="center" vertical="center" wrapText="1"/>
    </xf>
    <xf numFmtId="17" fontId="0" fillId="11" borderId="11" xfId="0" quotePrefix="1" applyNumberFormat="1" applyFill="1" applyBorder="1" applyAlignment="1">
      <alignment horizontal="center" vertical="center" wrapText="1"/>
    </xf>
    <xf numFmtId="17" fontId="0" fillId="11" borderId="11" xfId="0" quotePrefix="1" applyNumberFormat="1" applyFill="1" applyBorder="1" applyAlignment="1">
      <alignment horizontal="left" vertical="center" wrapText="1"/>
    </xf>
    <xf numFmtId="0" fontId="17" fillId="11" borderId="17" xfId="0" quotePrefix="1" applyFont="1" applyFill="1" applyBorder="1" applyAlignment="1">
      <alignment horizontal="left" vertical="center" wrapText="1"/>
    </xf>
    <xf numFmtId="0" fontId="5" fillId="11" borderId="17" xfId="4" applyFont="1" applyFill="1" applyBorder="1" applyAlignment="1">
      <alignment horizontal="left" vertical="center" wrapText="1"/>
    </xf>
    <xf numFmtId="9" fontId="5" fillId="11" borderId="17" xfId="1" applyFont="1" applyFill="1" applyBorder="1" applyAlignment="1">
      <alignment horizontal="center" vertical="center"/>
    </xf>
    <xf numFmtId="17" fontId="5" fillId="11" borderId="17" xfId="0" quotePrefix="1" applyNumberFormat="1" applyFont="1" applyFill="1" applyBorder="1" applyAlignment="1">
      <alignment horizontal="center" vertical="center" wrapText="1"/>
    </xf>
    <xf numFmtId="9" fontId="5" fillId="11" borderId="17" xfId="1" quotePrefix="1" applyFont="1" applyFill="1" applyBorder="1" applyAlignment="1">
      <alignment horizontal="center" vertical="center" wrapText="1"/>
    </xf>
    <xf numFmtId="17" fontId="5" fillId="11" borderId="17" xfId="0" applyNumberFormat="1" applyFont="1" applyFill="1" applyBorder="1" applyAlignment="1">
      <alignment horizontal="left" vertical="center" wrapText="1"/>
    </xf>
    <xf numFmtId="9" fontId="5" fillId="11" borderId="17" xfId="1" applyFont="1" applyFill="1" applyBorder="1" applyAlignment="1">
      <alignment horizontal="left" vertical="center" wrapText="1"/>
    </xf>
    <xf numFmtId="9" fontId="0" fillId="11" borderId="17" xfId="1" applyFont="1" applyFill="1" applyBorder="1" applyAlignment="1">
      <alignment horizontal="left" vertical="center" wrapText="1"/>
    </xf>
    <xf numFmtId="9" fontId="5" fillId="11" borderId="17" xfId="0" quotePrefix="1" applyNumberFormat="1" applyFont="1" applyFill="1" applyBorder="1" applyAlignment="1">
      <alignment horizontal="center" vertical="center" wrapText="1"/>
    </xf>
    <xf numFmtId="17" fontId="5" fillId="11" borderId="17" xfId="0" quotePrefix="1" applyNumberFormat="1" applyFont="1" applyFill="1" applyBorder="1" applyAlignment="1">
      <alignment horizontal="left" vertical="center" wrapText="1"/>
    </xf>
    <xf numFmtId="0" fontId="5" fillId="11" borderId="17" xfId="0" applyFont="1" applyFill="1" applyBorder="1" applyAlignment="1">
      <alignment vertical="center"/>
    </xf>
    <xf numFmtId="0" fontId="15" fillId="11" borderId="21" xfId="4" applyFont="1" applyFill="1" applyBorder="1" applyAlignment="1">
      <alignment horizontal="center" vertical="center" wrapText="1"/>
    </xf>
    <xf numFmtId="0" fontId="9" fillId="3" borderId="0" xfId="19" applyFont="1" applyFill="1" applyAlignment="1">
      <alignment horizontal="right" vertical="center"/>
    </xf>
    <xf numFmtId="0" fontId="18" fillId="3" borderId="0" xfId="19" applyFont="1" applyFill="1" applyAlignment="1">
      <alignment horizontal="center" vertical="center"/>
    </xf>
    <xf numFmtId="0" fontId="22" fillId="3" borderId="0" xfId="19" applyFont="1" applyFill="1" applyAlignment="1">
      <alignment horizontal="center" vertical="center"/>
    </xf>
    <xf numFmtId="9" fontId="18" fillId="3" borderId="0" xfId="1" applyFont="1" applyFill="1" applyAlignment="1">
      <alignment horizontal="center" vertical="center"/>
    </xf>
    <xf numFmtId="0" fontId="18" fillId="3" borderId="0" xfId="19" applyFont="1" applyFill="1" applyAlignment="1">
      <alignment horizontal="left" vertical="center"/>
    </xf>
    <xf numFmtId="0" fontId="45" fillId="0" borderId="0" xfId="0" applyFont="1" applyAlignment="1">
      <alignment horizontal="center" vertical="top" wrapText="1"/>
    </xf>
    <xf numFmtId="0" fontId="45" fillId="0" borderId="0" xfId="0" applyFont="1" applyAlignment="1">
      <alignment horizontal="center" vertical="top"/>
    </xf>
    <xf numFmtId="0" fontId="41" fillId="0" borderId="0" xfId="0" applyFont="1" applyAlignment="1">
      <alignment vertical="top" wrapText="1"/>
    </xf>
    <xf numFmtId="167" fontId="22" fillId="3" borderId="0" xfId="19" applyNumberFormat="1" applyFont="1" applyFill="1" applyAlignment="1">
      <alignment horizontal="center" vertical="center"/>
    </xf>
    <xf numFmtId="0" fontId="9" fillId="0" borderId="0" xfId="19" applyFont="1" applyAlignment="1">
      <alignment horizontal="right" vertical="center"/>
    </xf>
    <xf numFmtId="9" fontId="26" fillId="0" borderId="9" xfId="1" applyFont="1" applyBorder="1" applyAlignment="1">
      <alignment horizontal="right" vertical="center"/>
    </xf>
    <xf numFmtId="9" fontId="26" fillId="0" borderId="9" xfId="1" applyFont="1" applyBorder="1" applyAlignment="1">
      <alignment vertical="center"/>
    </xf>
    <xf numFmtId="0" fontId="17" fillId="0" borderId="0" xfId="0" applyFont="1" applyAlignment="1">
      <alignment horizontal="center"/>
    </xf>
    <xf numFmtId="0" fontId="35" fillId="0" borderId="0" xfId="0" applyFont="1" applyAlignment="1">
      <alignment horizontal="center"/>
    </xf>
    <xf numFmtId="0" fontId="40" fillId="0" borderId="0" xfId="0" applyFont="1" applyAlignment="1">
      <alignment horizontal="center" vertical="center"/>
    </xf>
    <xf numFmtId="2" fontId="17" fillId="0" borderId="0" xfId="0" applyNumberFormat="1" applyFont="1"/>
    <xf numFmtId="10" fontId="17" fillId="0" borderId="0" xfId="1" applyNumberFormat="1" applyFont="1"/>
    <xf numFmtId="0" fontId="41" fillId="0" borderId="0" xfId="0" applyFont="1" applyAlignment="1">
      <alignment horizontal="center" vertical="center"/>
    </xf>
    <xf numFmtId="177" fontId="17" fillId="0" borderId="0" xfId="0" applyNumberFormat="1" applyFont="1"/>
    <xf numFmtId="0" fontId="48" fillId="0" borderId="0" xfId="0" applyFont="1"/>
    <xf numFmtId="0" fontId="41" fillId="0" borderId="9" xfId="0" applyFont="1" applyBorder="1"/>
    <xf numFmtId="9" fontId="17" fillId="0" borderId="9" xfId="1" applyFont="1" applyFill="1" applyBorder="1" applyAlignment="1">
      <alignment vertical="center"/>
    </xf>
    <xf numFmtId="0" fontId="41" fillId="0" borderId="9" xfId="0" applyFont="1" applyBorder="1" applyAlignment="1">
      <alignment horizontal="center" vertical="center"/>
    </xf>
    <xf numFmtId="0" fontId="17" fillId="0" borderId="9" xfId="0" applyFont="1" applyBorder="1" applyAlignment="1">
      <alignment horizontal="center"/>
    </xf>
    <xf numFmtId="0" fontId="31" fillId="0" borderId="9" xfId="0" applyFont="1" applyBorder="1" applyAlignment="1">
      <alignment horizontal="center" wrapText="1"/>
    </xf>
    <xf numFmtId="0" fontId="17" fillId="0" borderId="9" xfId="0" applyFont="1" applyBorder="1" applyAlignment="1">
      <alignment wrapText="1"/>
    </xf>
    <xf numFmtId="17" fontId="17" fillId="0" borderId="9" xfId="0" applyNumberFormat="1" applyFont="1" applyBorder="1" applyAlignment="1">
      <alignment horizontal="center" vertical="center"/>
    </xf>
    <xf numFmtId="17" fontId="35" fillId="0" borderId="9" xfId="0" applyNumberFormat="1" applyFont="1" applyBorder="1" applyAlignment="1">
      <alignment horizontal="center" vertical="center"/>
    </xf>
    <xf numFmtId="0" fontId="17" fillId="0" borderId="9" xfId="0" quotePrefix="1" applyFont="1" applyBorder="1" applyAlignment="1">
      <alignment horizontal="center" vertical="center"/>
    </xf>
    <xf numFmtId="1" fontId="17" fillId="0" borderId="9" xfId="0" applyNumberFormat="1" applyFont="1" applyBorder="1" applyAlignment="1">
      <alignment horizontal="center" vertical="center" wrapText="1"/>
    </xf>
    <xf numFmtId="9" fontId="35" fillId="0" borderId="9" xfId="0" applyNumberFormat="1" applyFont="1" applyBorder="1" applyAlignment="1">
      <alignment horizontal="center" vertical="center"/>
    </xf>
    <xf numFmtId="9" fontId="17" fillId="0" borderId="9" xfId="0" applyNumberFormat="1" applyFont="1" applyBorder="1" applyAlignment="1">
      <alignment horizontal="center" vertical="center" wrapText="1"/>
    </xf>
    <xf numFmtId="0" fontId="49" fillId="2" borderId="9" xfId="0" applyFont="1" applyFill="1" applyBorder="1" applyAlignment="1">
      <alignment horizontal="center" vertical="center"/>
    </xf>
    <xf numFmtId="0" fontId="35" fillId="0" borderId="9" xfId="0" quotePrefix="1" applyFont="1" applyBorder="1" applyAlignment="1">
      <alignment horizontal="center" vertical="center" wrapText="1"/>
    </xf>
    <xf numFmtId="9" fontId="17" fillId="0" borderId="0" xfId="1" applyFont="1" applyAlignment="1">
      <alignment horizontal="center"/>
    </xf>
    <xf numFmtId="169" fontId="26" fillId="0" borderId="0" xfId="0" applyNumberFormat="1" applyFont="1" applyAlignment="1">
      <alignment vertical="center"/>
    </xf>
    <xf numFmtId="9" fontId="0" fillId="0" borderId="9" xfId="1" quotePrefix="1" applyFont="1" applyFill="1" applyBorder="1" applyAlignment="1">
      <alignment horizontal="left" vertical="center" wrapText="1"/>
    </xf>
    <xf numFmtId="0" fontId="39" fillId="0" borderId="83" xfId="15" applyFont="1" applyBorder="1" applyAlignment="1">
      <alignment horizontal="center" vertical="center" wrapText="1"/>
    </xf>
    <xf numFmtId="0" fontId="39" fillId="0" borderId="84" xfId="15" applyFont="1" applyBorder="1" applyAlignment="1">
      <alignment horizontal="center" vertical="center" wrapText="1"/>
    </xf>
    <xf numFmtId="0" fontId="9" fillId="0" borderId="15" xfId="15" applyFont="1" applyBorder="1" applyAlignment="1">
      <alignment horizontal="center" vertical="center"/>
    </xf>
    <xf numFmtId="0" fontId="9" fillId="0" borderId="9" xfId="15" applyFont="1" applyBorder="1" applyAlignment="1">
      <alignment vertical="center" wrapText="1"/>
    </xf>
    <xf numFmtId="0" fontId="9" fillId="0" borderId="20" xfId="15" applyFont="1" applyBorder="1" applyAlignment="1">
      <alignment vertical="center"/>
    </xf>
    <xf numFmtId="0" fontId="9" fillId="0" borderId="9" xfId="15" applyFont="1" applyBorder="1" applyAlignment="1">
      <alignment vertical="center"/>
    </xf>
    <xf numFmtId="0" fontId="9" fillId="0" borderId="9" xfId="15" quotePrefix="1" applyFont="1" applyBorder="1" applyAlignment="1">
      <alignment vertical="center"/>
    </xf>
    <xf numFmtId="0" fontId="9" fillId="0" borderId="9" xfId="15" applyFont="1" applyBorder="1" applyAlignment="1">
      <alignment horizontal="center" vertical="center" wrapText="1"/>
    </xf>
    <xf numFmtId="0" fontId="9" fillId="0" borderId="9" xfId="15" applyFont="1" applyBorder="1" applyAlignment="1">
      <alignment horizontal="left" vertical="center" wrapText="1"/>
    </xf>
    <xf numFmtId="0" fontId="9" fillId="0" borderId="20" xfId="15" quotePrefix="1" applyFont="1" applyBorder="1" applyAlignment="1">
      <alignment vertical="center"/>
    </xf>
    <xf numFmtId="0" fontId="9" fillId="0" borderId="17" xfId="15" applyFont="1" applyBorder="1" applyAlignment="1">
      <alignment horizontal="center" vertical="center"/>
    </xf>
    <xf numFmtId="0" fontId="9" fillId="0" borderId="17" xfId="15" applyFont="1" applyBorder="1" applyAlignment="1">
      <alignment vertical="center" wrapText="1"/>
    </xf>
    <xf numFmtId="0" fontId="39" fillId="0" borderId="24" xfId="15" applyFont="1" applyBorder="1" applyAlignment="1">
      <alignment horizontal="center" vertical="center" wrapText="1"/>
    </xf>
    <xf numFmtId="0" fontId="9" fillId="0" borderId="88" xfId="15" applyFont="1" applyBorder="1" applyAlignment="1">
      <alignment horizontal="center" vertical="center"/>
    </xf>
    <xf numFmtId="0" fontId="9" fillId="0" borderId="91" xfId="15" applyFont="1" applyBorder="1" applyAlignment="1">
      <alignment horizontal="center" vertical="center"/>
    </xf>
    <xf numFmtId="0" fontId="39" fillId="0" borderId="93" xfId="15" applyFont="1" applyBorder="1" applyAlignment="1">
      <alignment horizontal="center" vertical="center" wrapText="1"/>
    </xf>
    <xf numFmtId="0" fontId="9" fillId="0" borderId="75" xfId="15" applyFont="1" applyBorder="1" applyAlignment="1">
      <alignment horizontal="center" vertical="center"/>
    </xf>
    <xf numFmtId="0" fontId="9" fillId="0" borderId="79" xfId="15" applyFont="1" applyBorder="1" applyAlignment="1">
      <alignment horizontal="center" vertical="center"/>
    </xf>
    <xf numFmtId="9" fontId="9" fillId="0" borderId="88" xfId="15" applyNumberFormat="1" applyFont="1" applyBorder="1" applyAlignment="1">
      <alignment horizontal="center" vertical="center"/>
    </xf>
    <xf numFmtId="0" fontId="9" fillId="0" borderId="88" xfId="15" applyFont="1" applyBorder="1" applyAlignment="1">
      <alignment horizontal="center" vertical="center" wrapText="1"/>
    </xf>
    <xf numFmtId="10" fontId="9" fillId="0" borderId="88" xfId="15" applyNumberFormat="1" applyFont="1" applyBorder="1" applyAlignment="1">
      <alignment horizontal="center" vertical="center"/>
    </xf>
    <xf numFmtId="0" fontId="9" fillId="0" borderId="88" xfId="15" quotePrefix="1" applyFont="1" applyBorder="1" applyAlignment="1">
      <alignment horizontal="center" vertical="center"/>
    </xf>
    <xf numFmtId="9" fontId="9" fillId="0" borderId="88" xfId="15" applyNumberFormat="1" applyFont="1" applyBorder="1" applyAlignment="1">
      <alignment horizontal="center" vertical="center" wrapText="1"/>
    </xf>
    <xf numFmtId="0" fontId="39" fillId="0" borderId="92" xfId="15" applyFont="1" applyBorder="1" applyAlignment="1">
      <alignment horizontal="center" vertical="center" wrapText="1"/>
    </xf>
    <xf numFmtId="0" fontId="9" fillId="0" borderId="92" xfId="15" applyFont="1" applyBorder="1" applyAlignment="1">
      <alignment horizontal="center" vertical="center"/>
    </xf>
    <xf numFmtId="0" fontId="39" fillId="0" borderId="82" xfId="15" applyFont="1" applyBorder="1" applyAlignment="1">
      <alignment horizontal="center" vertical="center"/>
    </xf>
    <xf numFmtId="0" fontId="39" fillId="0" borderId="83" xfId="15" applyFont="1" applyBorder="1" applyAlignment="1">
      <alignment horizontal="center" vertical="center"/>
    </xf>
    <xf numFmtId="0" fontId="39" fillId="0" borderId="84" xfId="15" applyFont="1" applyBorder="1" applyAlignment="1">
      <alignment horizontal="center" vertical="center"/>
    </xf>
    <xf numFmtId="0" fontId="9" fillId="0" borderId="20" xfId="15" applyFont="1" applyBorder="1" applyAlignment="1">
      <alignment vertical="center" wrapText="1"/>
    </xf>
    <xf numFmtId="9" fontId="9" fillId="0" borderId="15" xfId="15" applyNumberFormat="1" applyFont="1" applyBorder="1" applyAlignment="1">
      <alignment horizontal="center" vertical="center" wrapText="1"/>
    </xf>
    <xf numFmtId="0" fontId="0" fillId="0" borderId="9" xfId="4" applyFont="1" applyBorder="1" applyAlignment="1">
      <alignment horizontal="center" vertical="top" wrapText="1"/>
    </xf>
    <xf numFmtId="0" fontId="9" fillId="0" borderId="15" xfId="15" applyFont="1" applyBorder="1" applyAlignment="1">
      <alignment horizontal="center" vertical="center" wrapText="1"/>
    </xf>
    <xf numFmtId="10" fontId="9" fillId="0" borderId="15" xfId="15" applyNumberFormat="1" applyFont="1" applyBorder="1" applyAlignment="1">
      <alignment horizontal="center" vertical="center"/>
    </xf>
    <xf numFmtId="0" fontId="9" fillId="0" borderId="21" xfId="15" applyFont="1" applyBorder="1" applyAlignment="1">
      <alignment vertical="center" wrapText="1"/>
    </xf>
    <xf numFmtId="0" fontId="9" fillId="0" borderId="16" xfId="15" applyFont="1" applyBorder="1" applyAlignment="1">
      <alignment horizontal="center" vertical="center" wrapText="1"/>
    </xf>
    <xf numFmtId="0" fontId="9" fillId="0" borderId="20" xfId="15" applyFont="1" applyBorder="1" applyAlignment="1">
      <alignment horizontal="center" vertical="center"/>
    </xf>
    <xf numFmtId="0" fontId="9" fillId="0" borderId="20" xfId="15" quotePrefix="1" applyFont="1" applyBorder="1" applyAlignment="1">
      <alignment horizontal="center" vertical="center"/>
    </xf>
    <xf numFmtId="0" fontId="9" fillId="0" borderId="21" xfId="15" applyFont="1" applyBorder="1" applyAlignment="1">
      <alignment horizontal="center" vertical="center"/>
    </xf>
    <xf numFmtId="0" fontId="5" fillId="0" borderId="0" xfId="3"/>
    <xf numFmtId="0" fontId="51" fillId="0" borderId="0" xfId="3" applyFont="1" applyAlignment="1">
      <alignment horizontal="left"/>
    </xf>
    <xf numFmtId="0" fontId="23" fillId="0" borderId="9" xfId="3" applyFont="1" applyBorder="1" applyAlignment="1">
      <alignment horizontal="center" vertical="center"/>
    </xf>
    <xf numFmtId="0" fontId="23" fillId="0" borderId="9" xfId="3" applyFont="1" applyBorder="1" applyAlignment="1">
      <alignment horizontal="center" vertical="center" wrapText="1"/>
    </xf>
    <xf numFmtId="0" fontId="5" fillId="0" borderId="9" xfId="3" quotePrefix="1" applyBorder="1" applyAlignment="1">
      <alignment horizontal="center" vertical="center"/>
    </xf>
    <xf numFmtId="0" fontId="5" fillId="0" borderId="9" xfId="3" applyBorder="1" applyAlignment="1">
      <alignment horizontal="justify" vertical="center"/>
    </xf>
    <xf numFmtId="0" fontId="5" fillId="0" borderId="9" xfId="3" applyBorder="1" applyAlignment="1">
      <alignment horizontal="center" vertical="center"/>
    </xf>
    <xf numFmtId="180" fontId="5" fillId="0" borderId="9" xfId="3" applyNumberFormat="1" applyBorder="1" applyAlignment="1">
      <alignment horizontal="center" vertical="center"/>
    </xf>
    <xf numFmtId="181" fontId="5" fillId="0" borderId="9" xfId="3" applyNumberFormat="1" applyBorder="1" applyAlignment="1">
      <alignment horizontal="center" vertical="center"/>
    </xf>
    <xf numFmtId="0" fontId="5" fillId="4" borderId="9" xfId="3" quotePrefix="1" applyFill="1" applyBorder="1" applyAlignment="1">
      <alignment horizontal="center" vertical="center"/>
    </xf>
    <xf numFmtId="0" fontId="5" fillId="4" borderId="9" xfId="3" applyFill="1" applyBorder="1" applyAlignment="1">
      <alignment horizontal="justify" vertical="center"/>
    </xf>
    <xf numFmtId="0" fontId="5" fillId="4" borderId="9" xfId="3" applyFill="1" applyBorder="1" applyAlignment="1">
      <alignment horizontal="center" vertical="center"/>
    </xf>
    <xf numFmtId="180" fontId="5" fillId="4" borderId="9" xfId="3" applyNumberFormat="1" applyFill="1" applyBorder="1" applyAlignment="1">
      <alignment horizontal="center" vertical="center"/>
    </xf>
    <xf numFmtId="0" fontId="0" fillId="4" borderId="9" xfId="3" applyFont="1" applyFill="1" applyBorder="1" applyAlignment="1">
      <alignment horizontal="justify" vertical="center"/>
    </xf>
    <xf numFmtId="0" fontId="5" fillId="4" borderId="0" xfId="3" applyFill="1"/>
    <xf numFmtId="0" fontId="5" fillId="0" borderId="9" xfId="3" applyBorder="1" applyAlignment="1">
      <alignment horizontal="left" vertical="center"/>
    </xf>
    <xf numFmtId="0" fontId="5" fillId="4" borderId="9" xfId="3" applyFill="1" applyBorder="1" applyAlignment="1">
      <alignment horizontal="left" vertical="center"/>
    </xf>
    <xf numFmtId="0" fontId="52" fillId="4" borderId="9" xfId="3" quotePrefix="1" applyFont="1" applyFill="1" applyBorder="1" applyAlignment="1">
      <alignment horizontal="center" vertical="center"/>
    </xf>
    <xf numFmtId="0" fontId="52" fillId="4" borderId="9" xfId="3" applyFont="1" applyFill="1" applyBorder="1" applyAlignment="1">
      <alignment horizontal="left" vertical="center"/>
    </xf>
    <xf numFmtId="0" fontId="52" fillId="0" borderId="9" xfId="3" applyFont="1" applyBorder="1" applyAlignment="1">
      <alignment horizontal="center" vertical="center"/>
    </xf>
    <xf numFmtId="0" fontId="52" fillId="4" borderId="9" xfId="3" applyFont="1" applyFill="1" applyBorder="1" applyAlignment="1">
      <alignment horizontal="center" vertical="center"/>
    </xf>
    <xf numFmtId="180" fontId="52" fillId="4" borderId="9" xfId="3" applyNumberFormat="1" applyFont="1" applyFill="1" applyBorder="1" applyAlignment="1">
      <alignment horizontal="center" vertical="center"/>
    </xf>
    <xf numFmtId="0" fontId="52" fillId="4" borderId="9" xfId="3" applyFont="1" applyFill="1" applyBorder="1" applyAlignment="1">
      <alignment horizontal="justify" vertical="center"/>
    </xf>
    <xf numFmtId="0" fontId="52" fillId="0" borderId="0" xfId="3" applyFont="1"/>
    <xf numFmtId="180" fontId="23" fillId="0" borderId="9" xfId="3" applyNumberFormat="1" applyFont="1" applyBorder="1" applyAlignment="1">
      <alignment horizontal="center" vertical="center"/>
    </xf>
    <xf numFmtId="180" fontId="5" fillId="0" borderId="55" xfId="3" applyNumberFormat="1" applyBorder="1" applyAlignment="1">
      <alignment vertical="center"/>
    </xf>
    <xf numFmtId="180" fontId="23" fillId="4" borderId="9" xfId="3" applyNumberFormat="1" applyFont="1" applyFill="1" applyBorder="1" applyAlignment="1">
      <alignment vertical="center"/>
    </xf>
    <xf numFmtId="9" fontId="23" fillId="12" borderId="9" xfId="3" applyNumberFormat="1" applyFont="1" applyFill="1" applyBorder="1" applyAlignment="1">
      <alignment vertical="center"/>
    </xf>
    <xf numFmtId="180" fontId="5" fillId="0" borderId="0" xfId="3" applyNumberFormat="1"/>
    <xf numFmtId="0" fontId="9" fillId="0" borderId="20" xfId="15" applyFont="1" applyBorder="1" applyAlignment="1">
      <alignment vertical="top" wrapText="1"/>
    </xf>
    <xf numFmtId="0" fontId="9" fillId="0" borderId="15" xfId="15" quotePrefix="1" applyFont="1" applyBorder="1" applyAlignment="1">
      <alignment horizontal="center" vertical="center"/>
    </xf>
    <xf numFmtId="0" fontId="9" fillId="0" borderId="15" xfId="15" quotePrefix="1" applyFont="1" applyBorder="1" applyAlignment="1">
      <alignment horizontal="center" vertical="center" wrapText="1"/>
    </xf>
    <xf numFmtId="0" fontId="23" fillId="0" borderId="0" xfId="0" applyFont="1" applyAlignment="1">
      <alignment horizontal="left"/>
    </xf>
    <xf numFmtId="0" fontId="51" fillId="0" borderId="0" xfId="0" applyFont="1" applyAlignment="1">
      <alignment horizontal="left"/>
    </xf>
    <xf numFmtId="0" fontId="23" fillId="0" borderId="9" xfId="0" applyFont="1" applyBorder="1" applyAlignment="1">
      <alignment horizontal="center" vertical="center" wrapText="1"/>
    </xf>
    <xf numFmtId="0" fontId="0" fillId="0" borderId="9" xfId="0" quotePrefix="1" applyBorder="1" applyAlignment="1">
      <alignment horizontal="center" vertical="center"/>
    </xf>
    <xf numFmtId="0" fontId="0" fillId="0" borderId="9" xfId="0" applyBorder="1" applyAlignment="1">
      <alignment horizontal="justify" vertical="center"/>
    </xf>
    <xf numFmtId="0" fontId="0" fillId="0" borderId="9" xfId="0" quotePrefix="1" applyBorder="1" applyAlignment="1">
      <alignment horizontal="left"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182" fontId="0" fillId="0" borderId="11" xfId="0" quotePrefix="1" applyNumberFormat="1" applyBorder="1" applyAlignment="1">
      <alignment horizontal="center" vertical="center"/>
    </xf>
    <xf numFmtId="0" fontId="23" fillId="4" borderId="9" xfId="0" applyFont="1" applyFill="1" applyBorder="1" applyAlignment="1">
      <alignment horizontal="center" vertical="center"/>
    </xf>
    <xf numFmtId="0" fontId="50" fillId="0" borderId="0" xfId="0" applyFont="1" applyAlignment="1">
      <alignment vertical="center"/>
    </xf>
    <xf numFmtId="0" fontId="54" fillId="0" borderId="0" xfId="0" applyFont="1" applyAlignment="1">
      <alignment horizontal="center"/>
    </xf>
    <xf numFmtId="0" fontId="0" fillId="0" borderId="0" xfId="0" applyAlignment="1">
      <alignment horizontal="center" vertical="center"/>
    </xf>
    <xf numFmtId="0" fontId="0" fillId="0" borderId="95" xfId="0" quotePrefix="1" applyBorder="1" applyAlignment="1">
      <alignment horizontal="center" vertical="center"/>
    </xf>
    <xf numFmtId="0" fontId="0" fillId="0" borderId="95" xfId="0" applyBorder="1" applyAlignment="1">
      <alignment horizontal="center" vertical="center" wrapText="1"/>
    </xf>
    <xf numFmtId="0" fontId="0" fillId="0" borderId="95" xfId="0" applyBorder="1" applyAlignment="1">
      <alignment horizontal="center" vertical="center"/>
    </xf>
    <xf numFmtId="0" fontId="0" fillId="0" borderId="95" xfId="0" applyBorder="1" applyAlignment="1">
      <alignment horizontal="justify" vertical="center" wrapText="1"/>
    </xf>
    <xf numFmtId="0" fontId="0" fillId="0" borderId="95" xfId="0" applyBorder="1" applyAlignment="1">
      <alignment horizontal="justify" vertical="center"/>
    </xf>
    <xf numFmtId="0" fontId="0" fillId="0" borderId="96" xfId="0" applyBorder="1" applyAlignment="1">
      <alignment horizontal="center" vertical="center"/>
    </xf>
    <xf numFmtId="0" fontId="0" fillId="0" borderId="96" xfId="0" applyBorder="1" applyAlignment="1">
      <alignment horizontal="center" vertical="center" wrapText="1"/>
    </xf>
    <xf numFmtId="0" fontId="0" fillId="0" borderId="96" xfId="0" applyBorder="1" applyAlignment="1">
      <alignment horizontal="left" vertical="center" wrapText="1"/>
    </xf>
    <xf numFmtId="0" fontId="0" fillId="0" borderId="95" xfId="0" applyBorder="1" applyAlignment="1">
      <alignment horizontal="left" vertical="center" wrapText="1"/>
    </xf>
    <xf numFmtId="0" fontId="26" fillId="0" borderId="0" xfId="20" applyFont="1">
      <alignment vertical="center"/>
    </xf>
    <xf numFmtId="0" fontId="55" fillId="0" borderId="9" xfId="20" applyFont="1" applyBorder="1" applyAlignment="1">
      <alignment horizontal="center" vertical="center"/>
    </xf>
    <xf numFmtId="0" fontId="26" fillId="0" borderId="11" xfId="20" applyFont="1" applyBorder="1" applyAlignment="1">
      <alignment horizontal="left" vertical="center"/>
    </xf>
    <xf numFmtId="0" fontId="26" fillId="0" borderId="11" xfId="20" applyFont="1" applyBorder="1" applyAlignment="1">
      <alignment horizontal="center" vertical="center"/>
    </xf>
    <xf numFmtId="183" fontId="26" fillId="0" borderId="9" xfId="20" applyNumberFormat="1" applyFont="1" applyBorder="1" applyAlignment="1">
      <alignment horizontal="right" vertical="center"/>
    </xf>
    <xf numFmtId="183" fontId="26" fillId="0" borderId="9" xfId="20" applyNumberFormat="1" applyFont="1" applyBorder="1">
      <alignment vertical="center"/>
    </xf>
    <xf numFmtId="0" fontId="26" fillId="0" borderId="9" xfId="20" applyFont="1" applyBorder="1">
      <alignment vertical="center"/>
    </xf>
    <xf numFmtId="0" fontId="26" fillId="0" borderId="9" xfId="20" applyFont="1" applyBorder="1" applyAlignment="1">
      <alignment horizontal="center" vertical="center"/>
    </xf>
    <xf numFmtId="3" fontId="26" fillId="0" borderId="9" xfId="20" applyNumberFormat="1" applyFont="1" applyBorder="1" applyAlignment="1">
      <alignment horizontal="center" vertical="center"/>
    </xf>
    <xf numFmtId="3" fontId="26" fillId="0" borderId="9" xfId="20" applyNumberFormat="1" applyFont="1" applyBorder="1">
      <alignment vertical="center"/>
    </xf>
    <xf numFmtId="3" fontId="26" fillId="0" borderId="0" xfId="20" applyNumberFormat="1" applyFont="1">
      <alignment vertical="center"/>
    </xf>
    <xf numFmtId="4" fontId="26" fillId="0" borderId="9" xfId="20" applyNumberFormat="1" applyFont="1" applyBorder="1" applyAlignment="1">
      <alignment horizontal="center" vertical="center"/>
    </xf>
    <xf numFmtId="4" fontId="26" fillId="0" borderId="9" xfId="20" applyNumberFormat="1" applyFont="1" applyBorder="1">
      <alignment vertical="center"/>
    </xf>
    <xf numFmtId="174" fontId="26" fillId="0" borderId="9" xfId="20" applyNumberFormat="1" applyFont="1" applyBorder="1">
      <alignment vertical="center"/>
    </xf>
    <xf numFmtId="3" fontId="26" fillId="0" borderId="0" xfId="20" applyNumberFormat="1" applyFont="1" applyAlignment="1">
      <alignment horizontal="center" vertical="center"/>
    </xf>
    <xf numFmtId="3" fontId="55" fillId="0" borderId="9" xfId="20" applyNumberFormat="1" applyFont="1" applyBorder="1" applyAlignment="1">
      <alignment horizontal="center" vertical="center"/>
    </xf>
    <xf numFmtId="0" fontId="26" fillId="0" borderId="0" xfId="20" applyFont="1" applyAlignment="1">
      <alignment horizontal="center" vertical="center"/>
    </xf>
    <xf numFmtId="0" fontId="26" fillId="0" borderId="9" xfId="20" applyFont="1" applyBorder="1" applyAlignment="1">
      <alignment horizontal="left" vertical="center"/>
    </xf>
    <xf numFmtId="169" fontId="26" fillId="0" borderId="9" xfId="20" applyNumberFormat="1" applyFont="1" applyBorder="1" applyAlignment="1">
      <alignment horizontal="right" vertical="center"/>
    </xf>
    <xf numFmtId="170" fontId="26" fillId="0" borderId="9" xfId="20" applyNumberFormat="1" applyFont="1" applyBorder="1">
      <alignment vertical="center"/>
    </xf>
    <xf numFmtId="169" fontId="26" fillId="0" borderId="9" xfId="20" applyNumberFormat="1" applyFont="1" applyBorder="1">
      <alignment vertical="center"/>
    </xf>
    <xf numFmtId="3" fontId="26" fillId="4" borderId="0" xfId="20" applyNumberFormat="1" applyFont="1" applyFill="1">
      <alignment vertical="center"/>
    </xf>
    <xf numFmtId="9" fontId="26" fillId="0" borderId="0" xfId="1" applyFont="1" applyAlignment="1">
      <alignment horizontal="center" vertical="center"/>
    </xf>
    <xf numFmtId="174" fontId="26" fillId="0" borderId="0" xfId="20" applyNumberFormat="1" applyFont="1" applyAlignment="1">
      <alignment horizontal="center" vertical="center"/>
    </xf>
    <xf numFmtId="9" fontId="26" fillId="0" borderId="0" xfId="1" applyFont="1" applyAlignment="1">
      <alignment vertical="center"/>
    </xf>
    <xf numFmtId="178" fontId="26" fillId="0" borderId="0" xfId="1" applyNumberFormat="1" applyFont="1" applyAlignment="1">
      <alignment vertical="center"/>
    </xf>
    <xf numFmtId="170" fontId="26" fillId="0" borderId="0" xfId="20" applyNumberFormat="1" applyFont="1">
      <alignment vertical="center"/>
    </xf>
    <xf numFmtId="169" fontId="26" fillId="0" borderId="0" xfId="20" applyNumberFormat="1" applyFont="1">
      <alignment vertical="center"/>
    </xf>
    <xf numFmtId="4" fontId="26" fillId="0" borderId="0" xfId="20" applyNumberFormat="1" applyFont="1" applyAlignment="1">
      <alignment horizontal="center" vertical="center"/>
    </xf>
    <xf numFmtId="170" fontId="26" fillId="0" borderId="0" xfId="20" applyNumberFormat="1" applyFont="1" applyAlignment="1">
      <alignment horizontal="center" vertical="center"/>
    </xf>
    <xf numFmtId="0" fontId="55" fillId="0" borderId="0" xfId="20" applyFont="1" applyAlignment="1">
      <alignment horizontal="center" vertical="center"/>
    </xf>
    <xf numFmtId="182" fontId="0" fillId="0" borderId="0" xfId="0" applyNumberFormat="1"/>
    <xf numFmtId="0" fontId="0" fillId="0" borderId="0" xfId="0" applyAlignment="1">
      <alignment wrapText="1"/>
    </xf>
    <xf numFmtId="0" fontId="0" fillId="0" borderId="0" xfId="0" applyAlignment="1">
      <alignment horizontal="center"/>
    </xf>
    <xf numFmtId="0" fontId="23" fillId="0" borderId="9" xfId="0" applyFont="1" applyBorder="1" applyAlignment="1">
      <alignment horizontal="center" vertical="center"/>
    </xf>
    <xf numFmtId="182" fontId="23" fillId="0" borderId="9" xfId="0" applyNumberFormat="1" applyFont="1" applyBorder="1" applyAlignment="1">
      <alignment horizontal="center" vertical="center" wrapText="1"/>
    </xf>
    <xf numFmtId="0" fontId="0" fillId="0" borderId="9" xfId="0" applyBorder="1" applyAlignment="1">
      <alignment horizontal="left" vertical="center"/>
    </xf>
    <xf numFmtId="182" fontId="0" fillId="0" borderId="9" xfId="0" quotePrefix="1" applyNumberFormat="1" applyBorder="1" applyAlignment="1">
      <alignment horizontal="center" vertical="center"/>
    </xf>
    <xf numFmtId="0" fontId="0" fillId="0" borderId="9" xfId="0" quotePrefix="1" applyBorder="1" applyAlignment="1">
      <alignment horizontal="left" vertical="center" wrapText="1"/>
    </xf>
    <xf numFmtId="0" fontId="0" fillId="0" borderId="9" xfId="0" applyBorder="1" applyAlignment="1">
      <alignment horizontal="justify" vertical="center" wrapText="1"/>
    </xf>
    <xf numFmtId="182" fontId="0" fillId="0" borderId="9"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99" xfId="0" applyBorder="1" applyAlignment="1">
      <alignment horizontal="center" vertical="center"/>
    </xf>
    <xf numFmtId="0" fontId="0" fillId="0" borderId="99" xfId="0" applyBorder="1" applyAlignment="1">
      <alignment vertical="center" wrapText="1"/>
    </xf>
    <xf numFmtId="9" fontId="0" fillId="0" borderId="99" xfId="1" applyFont="1" applyBorder="1" applyAlignment="1">
      <alignment horizontal="center" vertical="center"/>
    </xf>
    <xf numFmtId="0" fontId="0" fillId="0" borderId="99" xfId="0" quotePrefix="1" applyBorder="1" applyAlignment="1">
      <alignment vertical="center" wrapText="1"/>
    </xf>
    <xf numFmtId="0" fontId="0" fillId="0" borderId="100" xfId="0" applyBorder="1" applyAlignment="1">
      <alignment horizontal="center" vertical="center"/>
    </xf>
    <xf numFmtId="0" fontId="0" fillId="0" borderId="100" xfId="0" applyBorder="1" applyAlignment="1">
      <alignment vertical="center" wrapText="1"/>
    </xf>
    <xf numFmtId="9" fontId="0" fillId="0" borderId="100" xfId="1" applyFont="1" applyBorder="1" applyAlignment="1">
      <alignment horizontal="center" vertical="center"/>
    </xf>
    <xf numFmtId="0" fontId="0" fillId="0" borderId="0" xfId="0" applyAlignment="1">
      <alignment vertical="center" wrapText="1"/>
    </xf>
    <xf numFmtId="9" fontId="0" fillId="0" borderId="0" xfId="1" applyFont="1" applyAlignment="1">
      <alignment horizontal="center" vertical="center"/>
    </xf>
    <xf numFmtId="0" fontId="57" fillId="0" borderId="0" xfId="0" applyFont="1"/>
    <xf numFmtId="0" fontId="58" fillId="0" borderId="0" xfId="0" applyFont="1"/>
    <xf numFmtId="0" fontId="58" fillId="0" borderId="0" xfId="0" applyFont="1" applyAlignment="1">
      <alignment vertical="center"/>
    </xf>
    <xf numFmtId="0" fontId="58" fillId="0" borderId="9" xfId="0" applyFont="1" applyBorder="1" applyAlignment="1">
      <alignment horizontal="center" vertical="center"/>
    </xf>
    <xf numFmtId="0" fontId="58" fillId="0" borderId="11" xfId="0" applyFont="1" applyBorder="1" applyAlignment="1">
      <alignment horizontal="center" vertical="center"/>
    </xf>
    <xf numFmtId="0" fontId="58" fillId="0" borderId="9" xfId="0" applyFont="1" applyBorder="1" applyAlignment="1">
      <alignment horizontal="left" vertical="center" wrapText="1"/>
    </xf>
    <xf numFmtId="0" fontId="58" fillId="0" borderId="88" xfId="0" applyFont="1" applyBorder="1" applyAlignment="1">
      <alignment horizontal="left" vertical="center"/>
    </xf>
    <xf numFmtId="9" fontId="58" fillId="0" borderId="9" xfId="1" applyFont="1" applyFill="1" applyBorder="1" applyAlignment="1">
      <alignment horizontal="center" vertical="center"/>
    </xf>
    <xf numFmtId="0" fontId="58" fillId="0" borderId="9" xfId="0" applyFont="1" applyBorder="1" applyAlignment="1">
      <alignment horizontal="left" vertical="center"/>
    </xf>
    <xf numFmtId="0" fontId="58" fillId="12" borderId="9" xfId="0" applyFont="1" applyFill="1" applyBorder="1" applyAlignment="1">
      <alignment horizontal="center" vertical="center"/>
    </xf>
    <xf numFmtId="0" fontId="0" fillId="0" borderId="90" xfId="0" applyBorder="1" applyAlignment="1">
      <alignment horizontal="left" vertical="center"/>
    </xf>
    <xf numFmtId="0" fontId="58" fillId="0" borderId="90" xfId="0" applyFont="1" applyBorder="1" applyAlignment="1">
      <alignment horizontal="left" vertical="center"/>
    </xf>
    <xf numFmtId="0" fontId="0" fillId="0" borderId="55" xfId="0" applyBorder="1" applyAlignment="1">
      <alignment horizontal="left" vertical="center"/>
    </xf>
    <xf numFmtId="0" fontId="29" fillId="4" borderId="9" xfId="0" applyFont="1" applyFill="1" applyBorder="1" applyAlignment="1">
      <alignment horizontal="center" vertical="center"/>
    </xf>
    <xf numFmtId="9" fontId="29" fillId="4" borderId="9" xfId="1" applyFont="1" applyFill="1" applyBorder="1" applyAlignment="1">
      <alignment horizontal="center" vertical="center"/>
    </xf>
    <xf numFmtId="0" fontId="58" fillId="0" borderId="0" xfId="0" applyFont="1" applyAlignment="1">
      <alignment horizontal="left"/>
    </xf>
    <xf numFmtId="9" fontId="58" fillId="0" borderId="0" xfId="0" applyNumberFormat="1" applyFont="1"/>
    <xf numFmtId="0" fontId="21" fillId="0" borderId="0" xfId="22" applyFont="1" applyAlignment="1">
      <alignment horizontal="left" vertical="center"/>
    </xf>
    <xf numFmtId="0" fontId="35" fillId="0" borderId="0" xfId="22" applyFont="1" applyAlignment="1">
      <alignment horizontal="left" vertical="center"/>
    </xf>
    <xf numFmtId="0" fontId="35" fillId="0" borderId="0" xfId="22" applyFont="1" applyAlignment="1">
      <alignment horizontal="center" vertical="center"/>
    </xf>
    <xf numFmtId="15" fontId="35" fillId="0" borderId="0" xfId="22" applyNumberFormat="1" applyFont="1" applyAlignment="1">
      <alignment horizontal="left" vertical="center"/>
    </xf>
    <xf numFmtId="0" fontId="27" fillId="0" borderId="0" xfId="16"/>
    <xf numFmtId="0" fontId="62" fillId="13" borderId="9" xfId="22" applyFont="1" applyFill="1" applyBorder="1" applyAlignment="1">
      <alignment horizontal="center" vertical="center"/>
    </xf>
    <xf numFmtId="0" fontId="62" fillId="13" borderId="9" xfId="22" applyFont="1" applyFill="1" applyBorder="1" applyAlignment="1">
      <alignment horizontal="center" vertical="center" wrapText="1"/>
    </xf>
    <xf numFmtId="15" fontId="62" fillId="13" borderId="9" xfId="22" applyNumberFormat="1" applyFont="1" applyFill="1" applyBorder="1" applyAlignment="1">
      <alignment horizontal="center" vertical="center"/>
    </xf>
    <xf numFmtId="0" fontId="63" fillId="14" borderId="9" xfId="16" applyFont="1" applyFill="1" applyBorder="1" applyAlignment="1">
      <alignment horizontal="center" vertical="center"/>
    </xf>
    <xf numFmtId="0" fontId="64" fillId="0" borderId="0" xfId="16" applyFont="1" applyAlignment="1">
      <alignment horizontal="center" vertical="center"/>
    </xf>
    <xf numFmtId="0" fontId="65" fillId="3" borderId="9" xfId="22" applyFont="1" applyFill="1" applyBorder="1" applyAlignment="1">
      <alignment horizontal="center" vertical="center"/>
    </xf>
    <xf numFmtId="0" fontId="27" fillId="0" borderId="9" xfId="16" applyBorder="1" applyAlignment="1">
      <alignment wrapText="1"/>
    </xf>
    <xf numFmtId="185" fontId="35" fillId="3" borderId="9" xfId="16" applyNumberFormat="1" applyFont="1" applyFill="1" applyBorder="1"/>
    <xf numFmtId="185" fontId="66" fillId="15" borderId="9" xfId="16" applyNumberFormat="1" applyFont="1" applyFill="1" applyBorder="1"/>
    <xf numFmtId="0" fontId="27" fillId="0" borderId="9" xfId="16" applyBorder="1" applyAlignment="1">
      <alignment horizontal="center" vertical="center"/>
    </xf>
    <xf numFmtId="0" fontId="68" fillId="13" borderId="9" xfId="22" applyFont="1" applyFill="1" applyBorder="1" applyAlignment="1">
      <alignment horizontal="center" vertical="center"/>
    </xf>
    <xf numFmtId="0" fontId="68" fillId="13" borderId="9" xfId="22" applyFont="1" applyFill="1" applyBorder="1" applyAlignment="1">
      <alignment horizontal="center" vertical="center" wrapText="1"/>
    </xf>
    <xf numFmtId="15" fontId="68" fillId="13" borderId="9" xfId="22" applyNumberFormat="1" applyFont="1" applyFill="1" applyBorder="1" applyAlignment="1">
      <alignment horizontal="center" vertical="center"/>
    </xf>
    <xf numFmtId="0" fontId="68" fillId="14" borderId="9" xfId="16" applyFont="1" applyFill="1" applyBorder="1" applyAlignment="1">
      <alignment horizontal="center" vertical="center"/>
    </xf>
    <xf numFmtId="0" fontId="69" fillId="0" borderId="0" xfId="16" applyFont="1" applyAlignment="1">
      <alignment horizontal="center" vertical="center"/>
    </xf>
    <xf numFmtId="0" fontId="35" fillId="0" borderId="9" xfId="16" applyFont="1" applyBorder="1" applyAlignment="1">
      <alignment horizontal="center" vertical="center"/>
    </xf>
    <xf numFmtId="0" fontId="35" fillId="3" borderId="0" xfId="16" applyFont="1" applyFill="1"/>
    <xf numFmtId="185" fontId="21" fillId="14" borderId="9" xfId="16" applyNumberFormat="1" applyFont="1" applyFill="1" applyBorder="1" applyAlignment="1">
      <alignment vertical="center"/>
    </xf>
    <xf numFmtId="0" fontId="35" fillId="14" borderId="9" xfId="16" applyFont="1" applyFill="1" applyBorder="1"/>
    <xf numFmtId="185" fontId="21" fillId="14" borderId="9" xfId="16" applyNumberFormat="1" applyFont="1" applyFill="1" applyBorder="1"/>
    <xf numFmtId="0" fontId="35" fillId="0" borderId="0" xfId="16" applyFont="1"/>
    <xf numFmtId="0" fontId="21" fillId="0" borderId="0" xfId="16" applyFont="1" applyAlignment="1">
      <alignment horizontal="left"/>
    </xf>
    <xf numFmtId="0" fontId="21" fillId="13" borderId="9" xfId="22" applyFont="1" applyFill="1" applyBorder="1" applyAlignment="1">
      <alignment horizontal="center" vertical="center"/>
    </xf>
    <xf numFmtId="0" fontId="21" fillId="14" borderId="9" xfId="16" applyFont="1" applyFill="1" applyBorder="1" applyAlignment="1">
      <alignment horizontal="center" vertical="center" wrapText="1"/>
    </xf>
    <xf numFmtId="0" fontId="12" fillId="3" borderId="9" xfId="22" applyFont="1" applyFill="1" applyBorder="1" applyAlignment="1">
      <alignment horizontal="center" vertical="center"/>
    </xf>
    <xf numFmtId="0" fontId="21" fillId="3" borderId="9" xfId="16" applyFont="1" applyFill="1" applyBorder="1" applyAlignment="1">
      <alignment horizontal="left" vertical="center"/>
    </xf>
    <xf numFmtId="181" fontId="21" fillId="0" borderId="9" xfId="16" applyNumberFormat="1" applyFont="1" applyBorder="1" applyAlignment="1">
      <alignment horizontal="left" vertical="center"/>
    </xf>
    <xf numFmtId="185" fontId="21" fillId="0" borderId="9" xfId="16" applyNumberFormat="1" applyFont="1" applyBorder="1" applyAlignment="1">
      <alignment horizontal="left" vertical="center"/>
    </xf>
    <xf numFmtId="0" fontId="21" fillId="0" borderId="0" xfId="16" applyFont="1" applyAlignment="1">
      <alignment horizontal="left" vertical="center"/>
    </xf>
    <xf numFmtId="0" fontId="27" fillId="0" borderId="42" xfId="16" applyBorder="1" applyAlignment="1">
      <alignment vertical="center"/>
    </xf>
    <xf numFmtId="0" fontId="27" fillId="0" borderId="0" xfId="16" applyAlignment="1">
      <alignment vertical="center"/>
    </xf>
    <xf numFmtId="0" fontId="27" fillId="0" borderId="42" xfId="16" applyBorder="1"/>
    <xf numFmtId="0" fontId="71" fillId="0" borderId="0" xfId="16" applyFont="1"/>
    <xf numFmtId="0" fontId="72" fillId="0" borderId="0" xfId="16" applyFont="1"/>
    <xf numFmtId="0" fontId="71" fillId="0" borderId="0" xfId="16" applyFont="1" applyAlignment="1">
      <alignment horizontal="left" vertical="center"/>
    </xf>
    <xf numFmtId="0" fontId="73" fillId="0" borderId="0" xfId="16" applyFont="1" applyAlignment="1">
      <alignment horizontal="left" vertical="center"/>
    </xf>
    <xf numFmtId="0" fontId="72" fillId="0" borderId="0" xfId="16" applyFont="1" applyAlignment="1">
      <alignment horizontal="left" vertical="center"/>
    </xf>
    <xf numFmtId="3" fontId="66" fillId="0" borderId="0" xfId="16" applyNumberFormat="1" applyFont="1" applyAlignment="1">
      <alignment horizontal="right" vertical="center"/>
    </xf>
    <xf numFmtId="0" fontId="72" fillId="16" borderId="9" xfId="16" applyFont="1" applyFill="1" applyBorder="1" applyAlignment="1">
      <alignment horizontal="center" vertical="center"/>
    </xf>
    <xf numFmtId="0" fontId="72" fillId="17" borderId="9" xfId="16" applyFont="1" applyFill="1" applyBorder="1" applyAlignment="1">
      <alignment horizontal="center" vertical="center"/>
    </xf>
    <xf numFmtId="0" fontId="72" fillId="0" borderId="0" xfId="16" applyFont="1" applyAlignment="1">
      <alignment vertical="center"/>
    </xf>
    <xf numFmtId="0" fontId="72" fillId="0" borderId="73" xfId="16" applyFont="1" applyBorder="1" applyAlignment="1">
      <alignment horizontal="center" vertical="center"/>
    </xf>
    <xf numFmtId="0" fontId="72" fillId="0" borderId="9" xfId="16" applyFont="1" applyBorder="1" applyAlignment="1">
      <alignment horizontal="center" vertical="center"/>
    </xf>
    <xf numFmtId="0" fontId="72" fillId="0" borderId="9" xfId="16" applyFont="1" applyBorder="1" applyAlignment="1">
      <alignment vertical="center" wrapText="1"/>
    </xf>
    <xf numFmtId="3" fontId="72" fillId="0" borderId="9" xfId="16" applyNumberFormat="1" applyFont="1" applyBorder="1" applyAlignment="1">
      <alignment vertical="center"/>
    </xf>
    <xf numFmtId="3" fontId="72" fillId="17" borderId="9" xfId="16" applyNumberFormat="1" applyFont="1" applyFill="1" applyBorder="1" applyAlignment="1">
      <alignment vertical="center"/>
    </xf>
    <xf numFmtId="0" fontId="72" fillId="3" borderId="73" xfId="16" applyFont="1" applyFill="1" applyBorder="1" applyAlignment="1">
      <alignment horizontal="center" vertical="center"/>
    </xf>
    <xf numFmtId="0" fontId="72" fillId="3" borderId="73" xfId="16" applyFont="1" applyFill="1" applyBorder="1" applyAlignment="1">
      <alignment vertical="center"/>
    </xf>
    <xf numFmtId="3" fontId="72" fillId="3" borderId="73" xfId="16" applyNumberFormat="1" applyFont="1" applyFill="1" applyBorder="1" applyAlignment="1">
      <alignment vertical="center"/>
    </xf>
    <xf numFmtId="0" fontId="72" fillId="0" borderId="26" xfId="16" applyFont="1" applyBorder="1" applyAlignment="1">
      <alignment horizontal="center" vertical="center"/>
    </xf>
    <xf numFmtId="0" fontId="72" fillId="0" borderId="13" xfId="16" applyFont="1" applyBorder="1" applyAlignment="1">
      <alignment horizontal="center" vertical="center"/>
    </xf>
    <xf numFmtId="3" fontId="72" fillId="0" borderId="9" xfId="16" applyNumberFormat="1" applyFont="1" applyBorder="1" applyAlignment="1">
      <alignment vertical="center" wrapText="1"/>
    </xf>
    <xf numFmtId="3" fontId="72" fillId="18" borderId="9" xfId="16" applyNumberFormat="1" applyFont="1" applyFill="1" applyBorder="1" applyAlignment="1">
      <alignment vertical="center"/>
    </xf>
    <xf numFmtId="41" fontId="27" fillId="0" borderId="0" xfId="24" applyFont="1" applyFill="1" applyAlignment="1"/>
    <xf numFmtId="0" fontId="72" fillId="0" borderId="0" xfId="16" applyFont="1" applyAlignment="1">
      <alignment horizontal="center" vertical="center"/>
    </xf>
    <xf numFmtId="0" fontId="72" fillId="0" borderId="0" xfId="16" applyFont="1" applyAlignment="1">
      <alignment vertical="center" wrapText="1"/>
    </xf>
    <xf numFmtId="3" fontId="72" fillId="0" borderId="0" xfId="16" applyNumberFormat="1" applyFont="1" applyAlignment="1">
      <alignment vertical="center"/>
    </xf>
    <xf numFmtId="3" fontId="72" fillId="19" borderId="9" xfId="16" applyNumberFormat="1" applyFont="1" applyFill="1" applyBorder="1" applyAlignment="1">
      <alignment vertical="center"/>
    </xf>
    <xf numFmtId="3" fontId="72" fillId="0" borderId="0" xfId="16" applyNumberFormat="1" applyFont="1"/>
    <xf numFmtId="0" fontId="72" fillId="4" borderId="0" xfId="16" applyFont="1" applyFill="1"/>
    <xf numFmtId="3" fontId="72" fillId="4" borderId="0" xfId="16" applyNumberFormat="1" applyFont="1" applyFill="1"/>
    <xf numFmtId="9" fontId="27" fillId="0" borderId="9" xfId="16" applyNumberFormat="1" applyBorder="1" applyAlignment="1">
      <alignment horizontal="center"/>
    </xf>
    <xf numFmtId="42" fontId="27" fillId="0" borderId="9" xfId="21" applyFont="1" applyBorder="1" applyAlignment="1">
      <alignment horizontal="right"/>
    </xf>
    <xf numFmtId="185" fontId="27" fillId="0" borderId="9" xfId="16" applyNumberFormat="1" applyBorder="1" applyAlignment="1">
      <alignment horizontal="right"/>
    </xf>
    <xf numFmtId="9" fontId="27" fillId="0" borderId="9" xfId="1" applyFont="1" applyBorder="1" applyAlignment="1">
      <alignment horizontal="center"/>
    </xf>
    <xf numFmtId="0" fontId="75" fillId="0" borderId="0" xfId="16" applyFont="1" applyAlignment="1">
      <alignment horizontal="left" vertical="center"/>
    </xf>
    <xf numFmtId="15" fontId="75" fillId="0" borderId="0" xfId="16" applyNumberFormat="1" applyFont="1" applyAlignment="1">
      <alignment horizontal="center" vertical="center"/>
    </xf>
    <xf numFmtId="0" fontId="75" fillId="0" borderId="0" xfId="16" applyFont="1" applyAlignment="1">
      <alignment vertical="center"/>
    </xf>
    <xf numFmtId="0" fontId="75" fillId="0" borderId="0" xfId="16" applyFont="1" applyAlignment="1">
      <alignment horizontal="center" vertical="center"/>
    </xf>
    <xf numFmtId="0" fontId="75" fillId="0" borderId="0" xfId="16" applyFont="1"/>
    <xf numFmtId="0" fontId="76" fillId="0" borderId="0" xfId="16" applyFont="1" applyAlignment="1">
      <alignment horizontal="left" vertical="center"/>
    </xf>
    <xf numFmtId="0" fontId="76" fillId="0" borderId="0" xfId="16" applyFont="1" applyAlignment="1">
      <alignment horizontal="center" vertical="center"/>
    </xf>
    <xf numFmtId="0" fontId="77" fillId="0" borderId="0" xfId="16" applyFont="1" applyAlignment="1">
      <alignment horizontal="center" vertical="center"/>
    </xf>
    <xf numFmtId="17" fontId="62" fillId="0" borderId="0" xfId="16" applyNumberFormat="1" applyFont="1" applyAlignment="1">
      <alignment vertical="center"/>
    </xf>
    <xf numFmtId="0" fontId="62" fillId="0" borderId="0" xfId="16" applyFont="1" applyAlignment="1">
      <alignment horizontal="center" vertical="center"/>
    </xf>
    <xf numFmtId="0" fontId="62" fillId="0" borderId="0" xfId="16" applyFont="1" applyAlignment="1">
      <alignment horizontal="left" vertical="center"/>
    </xf>
    <xf numFmtId="0" fontId="62" fillId="0" borderId="0" xfId="16" applyFont="1" applyAlignment="1">
      <alignment vertical="center"/>
    </xf>
    <xf numFmtId="0" fontId="62" fillId="0" borderId="0" xfId="16" applyFont="1" applyAlignment="1">
      <alignment horizontal="right" vertical="center"/>
    </xf>
    <xf numFmtId="0" fontId="62" fillId="0" borderId="0" xfId="16" applyFont="1"/>
    <xf numFmtId="0" fontId="78" fillId="0" borderId="9" xfId="16" applyFont="1" applyBorder="1" applyAlignment="1">
      <alignment horizontal="center" vertical="center"/>
    </xf>
    <xf numFmtId="184" fontId="78" fillId="4" borderId="9" xfId="16" applyNumberFormat="1" applyFont="1" applyFill="1" applyBorder="1" applyAlignment="1">
      <alignment horizontal="center" vertical="center" wrapText="1"/>
    </xf>
    <xf numFmtId="0" fontId="78" fillId="0" borderId="9" xfId="16" applyFont="1" applyBorder="1" applyAlignment="1">
      <alignment horizontal="left" vertical="center"/>
    </xf>
    <xf numFmtId="0" fontId="75" fillId="0" borderId="0" xfId="16" applyFont="1" applyAlignment="1">
      <alignment horizontal="left"/>
    </xf>
    <xf numFmtId="0" fontId="75" fillId="0" borderId="0" xfId="16" applyFont="1" applyAlignment="1">
      <alignment horizontal="center"/>
    </xf>
    <xf numFmtId="171" fontId="75" fillId="0" borderId="0" xfId="16" applyNumberFormat="1" applyFont="1" applyAlignment="1">
      <alignment horizontal="center" vertical="center"/>
    </xf>
    <xf numFmtId="178" fontId="75" fillId="0" borderId="0" xfId="16" applyNumberFormat="1" applyFont="1" applyAlignment="1">
      <alignment horizontal="center" vertical="center"/>
    </xf>
    <xf numFmtId="178" fontId="75" fillId="0" borderId="0" xfId="1" applyNumberFormat="1" applyFont="1" applyAlignment="1">
      <alignment horizontal="center" vertical="center"/>
    </xf>
    <xf numFmtId="10" fontId="9" fillId="0" borderId="15" xfId="15" applyNumberFormat="1" applyFont="1" applyBorder="1" applyAlignment="1">
      <alignment horizontal="center" vertical="center" wrapText="1"/>
    </xf>
    <xf numFmtId="169" fontId="26" fillId="0" borderId="9" xfId="20" applyNumberFormat="1" applyFont="1" applyBorder="1" applyAlignment="1">
      <alignment vertical="center" wrapText="1"/>
    </xf>
    <xf numFmtId="187" fontId="26" fillId="0" borderId="0" xfId="20" applyNumberFormat="1" applyFont="1">
      <alignment vertical="center"/>
    </xf>
    <xf numFmtId="9" fontId="9" fillId="0" borderId="0" xfId="1" applyFont="1" applyAlignment="1">
      <alignment vertical="center"/>
    </xf>
    <xf numFmtId="0" fontId="9" fillId="0" borderId="103" xfId="15" applyFont="1" applyBorder="1" applyAlignment="1">
      <alignment vertical="center" wrapText="1"/>
    </xf>
    <xf numFmtId="0" fontId="15" fillId="0" borderId="9" xfId="4" applyFont="1" applyBorder="1" applyAlignment="1">
      <alignment vertical="center" wrapText="1"/>
    </xf>
    <xf numFmtId="15" fontId="62" fillId="20" borderId="104" xfId="16" applyNumberFormat="1" applyFont="1" applyFill="1" applyBorder="1" applyAlignment="1">
      <alignment horizontal="center" vertical="center"/>
    </xf>
    <xf numFmtId="0" fontId="62" fillId="20" borderId="104" xfId="16" applyFont="1" applyFill="1" applyBorder="1" applyAlignment="1">
      <alignment horizontal="center" vertical="center"/>
    </xf>
    <xf numFmtId="0" fontId="62" fillId="0" borderId="105" xfId="16" applyFont="1" applyBorder="1" applyAlignment="1">
      <alignment horizontal="center" vertical="center"/>
    </xf>
    <xf numFmtId="0" fontId="62" fillId="0" borderId="105" xfId="16" applyFont="1" applyBorder="1" applyAlignment="1">
      <alignment horizontal="left" vertical="center"/>
    </xf>
    <xf numFmtId="15" fontId="62" fillId="0" borderId="105" xfId="16" applyNumberFormat="1" applyFont="1" applyBorder="1" applyAlignment="1">
      <alignment horizontal="center" vertical="center"/>
    </xf>
    <xf numFmtId="0" fontId="62" fillId="0" borderId="105" xfId="16" applyFont="1" applyFill="1" applyBorder="1" applyAlignment="1">
      <alignment horizontal="center" vertical="center"/>
    </xf>
    <xf numFmtId="0" fontId="62" fillId="0" borderId="105" xfId="16" applyFont="1" applyBorder="1" applyAlignment="1">
      <alignment vertical="center"/>
    </xf>
    <xf numFmtId="0" fontId="78" fillId="0" borderId="9" xfId="0" applyFont="1" applyFill="1" applyBorder="1" applyAlignment="1">
      <alignment horizontal="center" vertical="center"/>
    </xf>
    <xf numFmtId="0" fontId="62" fillId="0" borderId="9" xfId="0" applyFont="1" applyFill="1" applyBorder="1" applyAlignment="1">
      <alignment horizontal="left" vertical="center"/>
    </xf>
    <xf numFmtId="186" fontId="78" fillId="0" borderId="9" xfId="0" applyNumberFormat="1" applyFont="1" applyFill="1" applyBorder="1" applyAlignment="1">
      <alignment horizontal="center" vertical="center" wrapText="1"/>
    </xf>
    <xf numFmtId="0" fontId="64" fillId="20" borderId="104" xfId="0" applyFont="1" applyFill="1" applyBorder="1" applyAlignment="1">
      <alignment horizontal="center" vertical="center"/>
    </xf>
    <xf numFmtId="0" fontId="64" fillId="0" borderId="104" xfId="0" applyFont="1" applyFill="1" applyBorder="1" applyAlignment="1">
      <alignment horizontal="left" vertical="center" wrapText="1"/>
    </xf>
    <xf numFmtId="0" fontId="64" fillId="0" borderId="104" xfId="0" applyFont="1" applyFill="1" applyBorder="1" applyAlignment="1">
      <alignment horizontal="center" vertical="center" wrapText="1"/>
    </xf>
    <xf numFmtId="0" fontId="78" fillId="0" borderId="9" xfId="0" applyFont="1" applyFill="1" applyBorder="1" applyAlignment="1">
      <alignment horizontal="left" vertical="center" wrapText="1"/>
    </xf>
    <xf numFmtId="0" fontId="78" fillId="0" borderId="9" xfId="0" applyFont="1" applyFill="1" applyBorder="1" applyAlignment="1">
      <alignment vertical="center"/>
    </xf>
    <xf numFmtId="0" fontId="62" fillId="0" borderId="9" xfId="0" applyFont="1" applyFill="1" applyBorder="1" applyAlignment="1">
      <alignment horizontal="center" vertical="center"/>
    </xf>
    <xf numFmtId="0" fontId="62" fillId="0" borderId="9" xfId="0" applyFont="1" applyFill="1" applyBorder="1" applyAlignment="1">
      <alignment vertical="center"/>
    </xf>
    <xf numFmtId="0" fontId="78" fillId="0" borderId="9" xfId="0" applyFont="1" applyFill="1" applyBorder="1" applyAlignment="1">
      <alignment horizontal="center" vertical="center" wrapText="1"/>
    </xf>
    <xf numFmtId="184" fontId="78" fillId="0" borderId="9" xfId="0" applyNumberFormat="1" applyFont="1" applyFill="1" applyBorder="1" applyAlignment="1">
      <alignment horizontal="center" vertical="center" wrapText="1"/>
    </xf>
    <xf numFmtId="0" fontId="78" fillId="0" borderId="9" xfId="0" applyFont="1" applyFill="1" applyBorder="1" applyAlignment="1">
      <alignment vertical="center" wrapText="1"/>
    </xf>
    <xf numFmtId="0" fontId="64" fillId="22" borderId="104" xfId="0" applyFont="1" applyFill="1" applyBorder="1" applyAlignment="1">
      <alignment horizontal="center" vertical="center" wrapText="1"/>
    </xf>
    <xf numFmtId="0" fontId="78" fillId="0" borderId="9" xfId="0" applyFont="1" applyFill="1" applyBorder="1" applyAlignment="1">
      <alignment horizontal="left" vertical="center"/>
    </xf>
    <xf numFmtId="0" fontId="64" fillId="19" borderId="104" xfId="0" applyFont="1" applyFill="1" applyBorder="1" applyAlignment="1">
      <alignment horizontal="center" vertical="center"/>
    </xf>
    <xf numFmtId="0" fontId="64" fillId="0" borderId="104" xfId="0" applyFont="1" applyBorder="1" applyAlignment="1">
      <alignment horizontal="center" vertical="center" wrapText="1"/>
    </xf>
    <xf numFmtId="0" fontId="75" fillId="0" borderId="0" xfId="0" applyFont="1" applyAlignment="1">
      <alignment horizontal="left"/>
    </xf>
    <xf numFmtId="1" fontId="78" fillId="0" borderId="9" xfId="0" applyNumberFormat="1" applyFont="1" applyFill="1" applyBorder="1" applyAlignment="1">
      <alignment horizontal="center" vertical="center" wrapText="1"/>
    </xf>
    <xf numFmtId="0" fontId="78" fillId="0" borderId="9" xfId="0" applyFont="1" applyBorder="1" applyAlignment="1">
      <alignment horizontal="center" vertical="center"/>
    </xf>
    <xf numFmtId="0" fontId="75" fillId="0" borderId="9" xfId="0" applyFont="1" applyBorder="1" applyAlignment="1">
      <alignment horizontal="left"/>
    </xf>
    <xf numFmtId="0" fontId="64" fillId="22" borderId="104" xfId="0" applyFont="1" applyFill="1" applyBorder="1" applyAlignment="1">
      <alignment horizontal="center" vertical="center"/>
    </xf>
    <xf numFmtId="0" fontId="64" fillId="12" borderId="104" xfId="0" applyFont="1" applyFill="1" applyBorder="1" applyAlignment="1">
      <alignment horizontal="center" vertical="center"/>
    </xf>
    <xf numFmtId="0" fontId="64" fillId="16" borderId="104" xfId="16" applyFont="1" applyFill="1" applyBorder="1" applyAlignment="1">
      <alignment horizontal="center" vertical="center"/>
    </xf>
    <xf numFmtId="0" fontId="64" fillId="0" borderId="104" xfId="16" applyFont="1" applyFill="1" applyBorder="1" applyAlignment="1">
      <alignment horizontal="left" vertical="center" wrapText="1"/>
    </xf>
    <xf numFmtId="0" fontId="64" fillId="0" borderId="104" xfId="16" applyFont="1" applyFill="1" applyBorder="1" applyAlignment="1">
      <alignment horizontal="center" vertical="center" wrapText="1"/>
    </xf>
    <xf numFmtId="10" fontId="78" fillId="0" borderId="9" xfId="16" applyNumberFormat="1" applyFont="1" applyFill="1" applyBorder="1" applyAlignment="1">
      <alignment horizontal="center" vertical="center" wrapText="1"/>
    </xf>
    <xf numFmtId="184" fontId="78" fillId="0" borderId="9" xfId="16" applyNumberFormat="1" applyFont="1" applyFill="1" applyBorder="1" applyAlignment="1">
      <alignment horizontal="center" vertical="center" wrapText="1"/>
    </xf>
    <xf numFmtId="0" fontId="78" fillId="0" borderId="9" xfId="16" applyFont="1" applyFill="1" applyBorder="1" applyAlignment="1">
      <alignment horizontal="center" vertical="center" wrapText="1"/>
    </xf>
    <xf numFmtId="16" fontId="0" fillId="0" borderId="11" xfId="0" quotePrefix="1" applyNumberFormat="1" applyBorder="1" applyAlignment="1">
      <alignment horizontal="center" vertical="center"/>
    </xf>
    <xf numFmtId="0" fontId="0" fillId="0" borderId="9" xfId="0" applyFill="1" applyBorder="1" applyAlignment="1">
      <alignment horizontal="center" vertical="center" wrapText="1"/>
    </xf>
    <xf numFmtId="0" fontId="0" fillId="0" borderId="107" xfId="0" applyBorder="1" applyAlignment="1">
      <alignment horizontal="center" vertical="center"/>
    </xf>
    <xf numFmtId="0" fontId="0" fillId="0" borderId="107" xfId="0" quotePrefix="1" applyBorder="1" applyAlignment="1">
      <alignment vertical="center" wrapText="1"/>
    </xf>
    <xf numFmtId="0" fontId="0" fillId="0" borderId="107" xfId="0" applyBorder="1" applyAlignment="1">
      <alignment vertical="center" wrapText="1"/>
    </xf>
    <xf numFmtId="9" fontId="0" fillId="0" borderId="107" xfId="1" applyFont="1" applyBorder="1" applyAlignment="1">
      <alignment horizontal="center" vertical="center"/>
    </xf>
    <xf numFmtId="0" fontId="27" fillId="3" borderId="9" xfId="16" applyFill="1" applyBorder="1"/>
    <xf numFmtId="1" fontId="65" fillId="3" borderId="9" xfId="22" applyNumberFormat="1" applyFont="1" applyFill="1" applyBorder="1" applyAlignment="1">
      <alignment horizontal="center" vertical="center"/>
    </xf>
    <xf numFmtId="0" fontId="27" fillId="3" borderId="9" xfId="16" applyFill="1" applyBorder="1" applyAlignment="1">
      <alignment wrapText="1"/>
    </xf>
    <xf numFmtId="181" fontId="5" fillId="4" borderId="9" xfId="3" applyNumberFormat="1" applyFill="1" applyBorder="1" applyAlignment="1">
      <alignment horizontal="center" vertical="center"/>
    </xf>
    <xf numFmtId="181" fontId="0" fillId="4" borderId="9" xfId="18" applyNumberFormat="1" applyFont="1" applyFill="1" applyBorder="1" applyAlignment="1">
      <alignment vertical="center"/>
    </xf>
    <xf numFmtId="181" fontId="52" fillId="4" borderId="9" xfId="3" applyNumberFormat="1" applyFont="1" applyFill="1" applyBorder="1" applyAlignment="1">
      <alignment horizontal="center" vertical="center"/>
    </xf>
    <xf numFmtId="17" fontId="5" fillId="4" borderId="9" xfId="3" quotePrefix="1" applyNumberFormat="1" applyFill="1" applyBorder="1" applyAlignment="1">
      <alignment vertical="center"/>
    </xf>
    <xf numFmtId="0" fontId="5" fillId="4" borderId="9" xfId="3" applyFill="1" applyBorder="1" applyAlignment="1">
      <alignment vertical="center"/>
    </xf>
    <xf numFmtId="0" fontId="0" fillId="0" borderId="9" xfId="3" quotePrefix="1" applyFont="1" applyFill="1" applyBorder="1" applyAlignment="1">
      <alignment horizontal="center" vertical="center"/>
    </xf>
    <xf numFmtId="0" fontId="0" fillId="0" borderId="9" xfId="3" applyFont="1" applyFill="1" applyBorder="1" applyAlignment="1">
      <alignment horizontal="justify" vertical="center"/>
    </xf>
    <xf numFmtId="0" fontId="5" fillId="0" borderId="9" xfId="3" applyFill="1" applyBorder="1" applyAlignment="1">
      <alignment vertical="center"/>
    </xf>
    <xf numFmtId="0" fontId="5" fillId="0" borderId="9" xfId="3" applyFill="1" applyBorder="1" applyAlignment="1">
      <alignment horizontal="center" vertical="center"/>
    </xf>
    <xf numFmtId="180" fontId="5" fillId="0" borderId="9" xfId="3" applyNumberFormat="1" applyFill="1" applyBorder="1" applyAlignment="1">
      <alignment horizontal="center" vertical="center"/>
    </xf>
    <xf numFmtId="181" fontId="5" fillId="0" borderId="9" xfId="3" applyNumberFormat="1" applyFill="1" applyBorder="1" applyAlignment="1">
      <alignment horizontal="center" vertical="center"/>
    </xf>
    <xf numFmtId="0" fontId="5" fillId="0" borderId="9" xfId="3" applyFill="1" applyBorder="1" applyAlignment="1">
      <alignment horizontal="justify" vertical="center"/>
    </xf>
    <xf numFmtId="0" fontId="5" fillId="0" borderId="9" xfId="3" quotePrefix="1" applyFill="1" applyBorder="1" applyAlignment="1">
      <alignment vertical="center"/>
    </xf>
    <xf numFmtId="181" fontId="0" fillId="0" borderId="9" xfId="18" applyNumberFormat="1" applyFont="1" applyFill="1" applyBorder="1" applyAlignment="1">
      <alignment vertical="center"/>
    </xf>
    <xf numFmtId="0" fontId="0" fillId="0" borderId="9" xfId="0" applyBorder="1"/>
    <xf numFmtId="0" fontId="0" fillId="0" borderId="9" xfId="3" applyFont="1" applyFill="1" applyBorder="1" applyAlignment="1">
      <alignment horizontal="left" vertical="center"/>
    </xf>
    <xf numFmtId="0" fontId="5" fillId="0" borderId="9" xfId="3" applyFill="1" applyBorder="1" applyAlignment="1">
      <alignment horizontal="left" vertical="center"/>
    </xf>
    <xf numFmtId="9" fontId="9" fillId="0" borderId="15" xfId="15" applyNumberFormat="1" applyFont="1" applyFill="1" applyBorder="1" applyAlignment="1">
      <alignment horizontal="center" vertical="center" wrapText="1"/>
    </xf>
    <xf numFmtId="0" fontId="9" fillId="0" borderId="20" xfId="15" applyFont="1" applyFill="1" applyBorder="1" applyAlignment="1">
      <alignment vertical="top" wrapText="1"/>
    </xf>
    <xf numFmtId="0" fontId="9" fillId="0" borderId="20" xfId="15" applyFont="1" applyFill="1" applyBorder="1" applyAlignment="1">
      <alignment vertical="center" wrapText="1"/>
    </xf>
    <xf numFmtId="0" fontId="9" fillId="0" borderId="15" xfId="15" quotePrefix="1" applyFont="1" applyFill="1" applyBorder="1" applyAlignment="1">
      <alignment horizontal="center" vertical="center"/>
    </xf>
    <xf numFmtId="10" fontId="9" fillId="0" borderId="15" xfId="15" applyNumberFormat="1" applyFont="1" applyFill="1" applyBorder="1" applyAlignment="1">
      <alignment horizontal="center" vertical="center"/>
    </xf>
    <xf numFmtId="181" fontId="21" fillId="0" borderId="9" xfId="16" applyNumberFormat="1" applyFont="1" applyBorder="1" applyAlignment="1">
      <alignment vertical="center"/>
    </xf>
    <xf numFmtId="181" fontId="21" fillId="0" borderId="9" xfId="16" quotePrefix="1" applyNumberFormat="1" applyFont="1" applyBorder="1" applyAlignment="1">
      <alignment vertical="center"/>
    </xf>
    <xf numFmtId="181" fontId="21" fillId="3" borderId="9" xfId="16" applyNumberFormat="1" applyFont="1" applyFill="1" applyBorder="1" applyAlignment="1">
      <alignment vertical="center"/>
    </xf>
    <xf numFmtId="2" fontId="26" fillId="0" borderId="9" xfId="20" applyNumberFormat="1" applyFont="1" applyBorder="1" applyAlignment="1">
      <alignment vertical="center"/>
    </xf>
    <xf numFmtId="0" fontId="26" fillId="0" borderId="9" xfId="20" applyFont="1" applyBorder="1" applyAlignment="1">
      <alignment vertical="center"/>
    </xf>
    <xf numFmtId="174" fontId="26" fillId="0" borderId="9" xfId="20" applyNumberFormat="1" applyFont="1" applyBorder="1" applyAlignment="1">
      <alignment vertical="center"/>
    </xf>
    <xf numFmtId="4" fontId="26" fillId="0" borderId="9" xfId="20" applyNumberFormat="1" applyFont="1" applyBorder="1" applyAlignment="1">
      <alignment vertical="center"/>
    </xf>
    <xf numFmtId="169" fontId="26" fillId="0" borderId="9" xfId="20" applyNumberFormat="1" applyFont="1" applyBorder="1" applyAlignment="1">
      <alignment vertical="center"/>
    </xf>
    <xf numFmtId="169" fontId="26" fillId="4" borderId="0" xfId="20" applyNumberFormat="1" applyFont="1" applyFill="1">
      <alignment vertical="center"/>
    </xf>
    <xf numFmtId="0" fontId="9" fillId="0" borderId="15" xfId="15" applyFont="1" applyFill="1" applyBorder="1" applyAlignment="1">
      <alignment horizontal="center" vertical="center" wrapText="1"/>
    </xf>
    <xf numFmtId="10" fontId="9" fillId="0" borderId="15" xfId="15" applyNumberFormat="1" applyFont="1" applyFill="1" applyBorder="1" applyAlignment="1">
      <alignment horizontal="center" vertical="center" wrapText="1"/>
    </xf>
    <xf numFmtId="0" fontId="17" fillId="0" borderId="9" xfId="0" applyFont="1" applyBorder="1" applyAlignment="1">
      <alignment horizontal="center" vertical="center" wrapText="1"/>
    </xf>
    <xf numFmtId="0" fontId="0" fillId="0" borderId="11" xfId="0" quotePrefix="1" applyBorder="1" applyAlignment="1">
      <alignment horizontal="center" vertical="center"/>
    </xf>
    <xf numFmtId="0" fontId="50" fillId="0" borderId="0" xfId="0" applyFont="1" applyAlignment="1">
      <alignment horizontal="center" vertical="center"/>
    </xf>
    <xf numFmtId="0" fontId="0" fillId="0" borderId="9" xfId="0" applyBorder="1" applyAlignment="1">
      <alignment horizontal="center" vertical="center" wrapText="1"/>
    </xf>
    <xf numFmtId="0" fontId="0" fillId="0" borderId="98" xfId="0" applyBorder="1" applyAlignment="1">
      <alignment horizontal="center" vertical="center" wrapText="1"/>
    </xf>
    <xf numFmtId="0" fontId="27" fillId="0" borderId="0" xfId="16" applyAlignment="1">
      <alignment horizontal="left"/>
    </xf>
    <xf numFmtId="0" fontId="21" fillId="0" borderId="0" xfId="22" applyFont="1" applyAlignment="1">
      <alignment horizontal="left" vertical="center"/>
    </xf>
    <xf numFmtId="0" fontId="75" fillId="0" borderId="0" xfId="16" applyFont="1" applyAlignment="1">
      <alignment horizontal="center" vertical="center"/>
    </xf>
    <xf numFmtId="0" fontId="62" fillId="20" borderId="104" xfId="16" applyFont="1" applyFill="1" applyBorder="1" applyAlignment="1">
      <alignment horizontal="center" vertical="center"/>
    </xf>
    <xf numFmtId="0" fontId="0" fillId="0" borderId="9" xfId="0" applyBorder="1" applyAlignment="1">
      <alignment horizontal="center" vertical="center" wrapText="1"/>
    </xf>
    <xf numFmtId="0" fontId="9" fillId="0" borderId="15" xfId="15" applyFont="1" applyFill="1" applyBorder="1" applyAlignment="1">
      <alignment horizontal="center" vertical="center"/>
    </xf>
    <xf numFmtId="0" fontId="9" fillId="0" borderId="9" xfId="15" applyFont="1" applyFill="1" applyBorder="1" applyAlignment="1">
      <alignment horizontal="center" vertical="center"/>
    </xf>
    <xf numFmtId="0" fontId="9" fillId="0" borderId="9" xfId="15" applyFont="1" applyFill="1" applyBorder="1" applyAlignment="1">
      <alignment horizontal="center" vertical="center" wrapText="1"/>
    </xf>
    <xf numFmtId="0" fontId="9" fillId="0" borderId="20" xfId="15" applyFont="1" applyFill="1" applyBorder="1" applyAlignment="1">
      <alignment vertical="center"/>
    </xf>
    <xf numFmtId="0" fontId="9" fillId="0" borderId="15" xfId="15" quotePrefix="1" applyFont="1" applyFill="1" applyBorder="1" applyAlignment="1">
      <alignment horizontal="center" vertical="center" wrapText="1"/>
    </xf>
    <xf numFmtId="0" fontId="9" fillId="0" borderId="20" xfId="15" quotePrefix="1" applyFont="1" applyFill="1" applyBorder="1" applyAlignment="1">
      <alignment vertical="center"/>
    </xf>
    <xf numFmtId="0" fontId="9" fillId="0" borderId="16" xfId="15" applyFont="1" applyFill="1" applyBorder="1" applyAlignment="1">
      <alignment horizontal="center" vertical="center" wrapText="1"/>
    </xf>
    <xf numFmtId="0" fontId="9" fillId="0" borderId="17" xfId="15" applyFont="1" applyFill="1" applyBorder="1" applyAlignment="1">
      <alignment horizontal="center" vertical="center"/>
    </xf>
    <xf numFmtId="0" fontId="9" fillId="0" borderId="21" xfId="15" applyFont="1" applyFill="1" applyBorder="1" applyAlignment="1">
      <alignment vertical="center" wrapText="1"/>
    </xf>
    <xf numFmtId="0" fontId="0" fillId="4" borderId="9" xfId="0" applyFill="1" applyBorder="1" applyAlignment="1">
      <alignment horizontal="justify" vertical="center"/>
    </xf>
    <xf numFmtId="0" fontId="27" fillId="0" borderId="0" xfId="16" applyBorder="1" applyAlignment="1">
      <alignment wrapText="1"/>
    </xf>
    <xf numFmtId="3" fontId="27" fillId="0" borderId="9" xfId="16" applyNumberFormat="1" applyFont="1" applyBorder="1" applyAlignment="1">
      <alignment horizontal="right" vertical="top"/>
    </xf>
    <xf numFmtId="0" fontId="27" fillId="0" borderId="9" xfId="16" applyBorder="1"/>
    <xf numFmtId="0" fontId="27" fillId="0" borderId="9" xfId="16" applyFill="1" applyBorder="1" applyAlignment="1">
      <alignment wrapText="1"/>
    </xf>
    <xf numFmtId="0" fontId="27" fillId="0" borderId="0" xfId="16" applyFill="1" applyBorder="1" applyAlignment="1">
      <alignment wrapText="1"/>
    </xf>
    <xf numFmtId="0" fontId="27" fillId="0" borderId="9" xfId="16" applyFill="1" applyBorder="1"/>
    <xf numFmtId="184" fontId="65" fillId="3" borderId="9" xfId="22" applyNumberFormat="1" applyFont="1" applyFill="1" applyBorder="1" applyAlignment="1">
      <alignment horizontal="center" vertical="center"/>
    </xf>
    <xf numFmtId="0" fontId="65" fillId="15" borderId="9" xfId="22" applyFont="1" applyFill="1" applyBorder="1" applyAlignment="1">
      <alignment horizontal="center" vertical="center"/>
    </xf>
    <xf numFmtId="185" fontId="27" fillId="15" borderId="9" xfId="16" applyNumberFormat="1" applyFill="1" applyBorder="1"/>
    <xf numFmtId="1" fontId="9" fillId="3" borderId="9" xfId="22" applyNumberFormat="1" applyFont="1" applyFill="1" applyBorder="1" applyAlignment="1">
      <alignment horizontal="center" vertical="center"/>
    </xf>
    <xf numFmtId="0" fontId="35" fillId="15" borderId="9" xfId="22" applyFont="1" applyFill="1" applyBorder="1" applyAlignment="1">
      <alignment horizontal="center" vertical="center"/>
    </xf>
    <xf numFmtId="0" fontId="27" fillId="0" borderId="9" xfId="16" applyBorder="1" applyAlignment="1">
      <alignment horizontal="left" vertical="center" wrapText="1"/>
    </xf>
    <xf numFmtId="0" fontId="65" fillId="3" borderId="106" xfId="22" applyFont="1" applyFill="1" applyBorder="1" applyAlignment="1">
      <alignment horizontal="center" vertical="center"/>
    </xf>
    <xf numFmtId="0" fontId="27" fillId="15" borderId="9" xfId="16" applyFill="1" applyBorder="1" applyAlignment="1">
      <alignment horizontal="center" vertical="center"/>
    </xf>
    <xf numFmtId="185" fontId="27" fillId="0" borderId="9" xfId="16" applyNumberFormat="1" applyBorder="1"/>
    <xf numFmtId="188" fontId="21" fillId="15" borderId="9" xfId="16" applyNumberFormat="1" applyFont="1" applyFill="1" applyBorder="1" applyAlignment="1">
      <alignment horizontal="left" vertical="center"/>
    </xf>
    <xf numFmtId="177" fontId="35" fillId="3" borderId="9" xfId="16" applyNumberFormat="1" applyFont="1" applyFill="1" applyBorder="1"/>
    <xf numFmtId="185" fontId="66" fillId="0" borderId="9" xfId="16" applyNumberFormat="1" applyFont="1" applyBorder="1" applyAlignment="1">
      <alignment horizontal="center" vertical="center"/>
    </xf>
    <xf numFmtId="0" fontId="78" fillId="0" borderId="104" xfId="0" applyFont="1" applyFill="1" applyBorder="1" applyAlignment="1">
      <alignment horizontal="center" vertical="center" wrapText="1"/>
    </xf>
    <xf numFmtId="10" fontId="78" fillId="0" borderId="104" xfId="0" applyNumberFormat="1" applyFont="1" applyFill="1" applyBorder="1" applyAlignment="1">
      <alignment horizontal="center" vertical="center" wrapText="1"/>
    </xf>
    <xf numFmtId="0" fontId="78" fillId="23" borderId="104" xfId="0" applyFont="1" applyFill="1" applyBorder="1" applyAlignment="1">
      <alignment horizontal="center" vertical="center" wrapText="1"/>
    </xf>
    <xf numFmtId="10" fontId="78" fillId="23" borderId="104" xfId="0" applyNumberFormat="1" applyFont="1" applyFill="1" applyBorder="1" applyAlignment="1">
      <alignment horizontal="center" vertical="center" wrapText="1"/>
    </xf>
    <xf numFmtId="0" fontId="64" fillId="0" borderId="0" xfId="0" applyFont="1" applyFill="1" applyAlignment="1">
      <alignment vertical="center"/>
    </xf>
    <xf numFmtId="0" fontId="78" fillId="0" borderId="0" xfId="0" applyFont="1" applyFill="1" applyAlignment="1">
      <alignment vertical="center"/>
    </xf>
    <xf numFmtId="0" fontId="62" fillId="0" borderId="0" xfId="0" applyFont="1" applyFill="1" applyAlignment="1">
      <alignment vertical="center"/>
    </xf>
    <xf numFmtId="184" fontId="78" fillId="0" borderId="104" xfId="0" applyNumberFormat="1" applyFont="1" applyFill="1" applyBorder="1" applyAlignment="1">
      <alignment horizontal="center" vertical="center" wrapText="1"/>
    </xf>
    <xf numFmtId="184" fontId="78" fillId="23" borderId="104" xfId="0" applyNumberFormat="1" applyFont="1" applyFill="1" applyBorder="1" applyAlignment="1">
      <alignment horizontal="center" vertical="center" wrapText="1"/>
    </xf>
    <xf numFmtId="0" fontId="75" fillId="0" borderId="0" xfId="0" applyFont="1" applyFill="1" applyAlignment="1">
      <alignment horizontal="left"/>
    </xf>
    <xf numFmtId="0" fontId="75" fillId="0" borderId="0" xfId="0" applyFont="1" applyFill="1"/>
    <xf numFmtId="0" fontId="64" fillId="0" borderId="0" xfId="0" applyFont="1" applyFill="1"/>
    <xf numFmtId="2" fontId="78" fillId="0" borderId="9" xfId="0" applyNumberFormat="1" applyFont="1" applyFill="1" applyBorder="1" applyAlignment="1">
      <alignment horizontal="center" vertical="center" wrapText="1"/>
    </xf>
    <xf numFmtId="0" fontId="64" fillId="24" borderId="109" xfId="0" applyFont="1" applyFill="1" applyBorder="1" applyAlignment="1">
      <alignment horizontal="center" vertical="center"/>
    </xf>
    <xf numFmtId="0" fontId="64" fillId="0" borderId="104" xfId="0" applyFont="1" applyBorder="1" applyAlignment="1">
      <alignment horizontal="left" vertical="center" wrapText="1"/>
    </xf>
    <xf numFmtId="2" fontId="78" fillId="0" borderId="104" xfId="0" applyNumberFormat="1" applyFont="1" applyFill="1" applyBorder="1" applyAlignment="1">
      <alignment horizontal="center" vertical="center" wrapText="1"/>
    </xf>
    <xf numFmtId="0" fontId="64" fillId="0" borderId="0" xfId="0" applyFont="1"/>
    <xf numFmtId="0" fontId="75" fillId="0" borderId="0" xfId="0" applyFont="1"/>
    <xf numFmtId="0" fontId="64" fillId="0" borderId="0" xfId="0" applyFont="1" applyAlignment="1">
      <alignment vertical="center"/>
    </xf>
    <xf numFmtId="186" fontId="64" fillId="0" borderId="9" xfId="0" applyNumberFormat="1" applyFont="1" applyFill="1" applyBorder="1" applyAlignment="1">
      <alignment horizontal="center" vertical="center" wrapText="1"/>
    </xf>
    <xf numFmtId="2" fontId="78" fillId="23" borderId="104" xfId="0" applyNumberFormat="1" applyFont="1" applyFill="1" applyBorder="1" applyAlignment="1">
      <alignment horizontal="center" vertical="center" wrapText="1"/>
    </xf>
    <xf numFmtId="0" fontId="78" fillId="3" borderId="9" xfId="0" applyFont="1" applyFill="1" applyBorder="1" applyAlignment="1">
      <alignment horizontal="center" vertical="center"/>
    </xf>
    <xf numFmtId="0" fontId="78" fillId="0" borderId="106" xfId="0" applyFont="1" applyBorder="1" applyAlignment="1">
      <alignment horizontal="center" vertical="center"/>
    </xf>
    <xf numFmtId="186" fontId="64" fillId="0" borderId="106" xfId="0" applyNumberFormat="1" applyFont="1" applyFill="1" applyBorder="1" applyAlignment="1">
      <alignment horizontal="center" vertical="center" wrapText="1"/>
    </xf>
    <xf numFmtId="0" fontId="64" fillId="0" borderId="9" xfId="0" applyFont="1" applyBorder="1" applyAlignment="1">
      <alignment horizontal="center" vertical="center"/>
    </xf>
    <xf numFmtId="0" fontId="75" fillId="0" borderId="0" xfId="16" applyFont="1" applyFill="1" applyAlignment="1">
      <alignment vertical="center"/>
    </xf>
    <xf numFmtId="0" fontId="64" fillId="0" borderId="0" xfId="16" applyFont="1"/>
    <xf numFmtId="0" fontId="76" fillId="0" borderId="0" xfId="16" applyFont="1" applyBorder="1" applyAlignment="1">
      <alignment horizontal="center" vertical="center"/>
    </xf>
    <xf numFmtId="0" fontId="77" fillId="0" borderId="0" xfId="16" applyFont="1" applyBorder="1" applyAlignment="1">
      <alignment horizontal="center" vertical="center"/>
    </xf>
    <xf numFmtId="17" fontId="62" fillId="0" borderId="0" xfId="16" applyNumberFormat="1" applyFont="1" applyFill="1" applyAlignment="1">
      <alignment vertical="center"/>
    </xf>
    <xf numFmtId="0" fontId="62" fillId="0" borderId="110" xfId="16" applyFont="1" applyBorder="1" applyAlignment="1">
      <alignment horizontal="center" vertical="center"/>
    </xf>
    <xf numFmtId="0" fontId="78" fillId="0" borderId="9" xfId="16" applyFont="1" applyFill="1" applyBorder="1" applyAlignment="1">
      <alignment horizontal="center" vertical="center"/>
    </xf>
    <xf numFmtId="0" fontId="78" fillId="0" borderId="9" xfId="16" applyFont="1" applyFill="1" applyBorder="1" applyAlignment="1">
      <alignment vertical="center"/>
    </xf>
    <xf numFmtId="186" fontId="78" fillId="0" borderId="9" xfId="16" applyNumberFormat="1" applyFont="1" applyFill="1" applyBorder="1" applyAlignment="1">
      <alignment horizontal="center" vertical="center" wrapText="1"/>
    </xf>
    <xf numFmtId="0" fontId="62" fillId="0" borderId="9" xfId="16" applyFont="1" applyFill="1" applyBorder="1" applyAlignment="1">
      <alignment horizontal="left" vertical="center"/>
    </xf>
    <xf numFmtId="0" fontId="78" fillId="0" borderId="9" xfId="16" applyFont="1" applyFill="1" applyBorder="1" applyAlignment="1">
      <alignment horizontal="left" vertical="center" wrapText="1"/>
    </xf>
    <xf numFmtId="0" fontId="78" fillId="0" borderId="9" xfId="16" applyFont="1" applyFill="1" applyBorder="1" applyAlignment="1">
      <alignment vertical="center" wrapText="1"/>
    </xf>
    <xf numFmtId="0" fontId="62" fillId="0" borderId="9" xfId="16" applyFont="1" applyFill="1" applyBorder="1" applyAlignment="1">
      <alignment horizontal="center" vertical="center"/>
    </xf>
    <xf numFmtId="0" fontId="62" fillId="0" borderId="9" xfId="16" applyFont="1" applyFill="1" applyBorder="1" applyAlignment="1">
      <alignment vertical="center"/>
    </xf>
    <xf numFmtId="10" fontId="78" fillId="4" borderId="9" xfId="16" applyNumberFormat="1" applyFont="1" applyFill="1" applyBorder="1" applyAlignment="1">
      <alignment horizontal="center" vertical="center" wrapText="1"/>
    </xf>
    <xf numFmtId="0" fontId="78" fillId="0" borderId="104" xfId="16" applyFont="1" applyFill="1" applyBorder="1" applyAlignment="1">
      <alignment horizontal="center" vertical="center" wrapText="1"/>
    </xf>
    <xf numFmtId="0" fontId="62" fillId="0" borderId="0" xfId="16" applyFont="1" applyFill="1" applyAlignment="1">
      <alignment vertical="center"/>
    </xf>
    <xf numFmtId="0" fontId="78" fillId="0" borderId="9" xfId="16" applyFont="1" applyFill="1" applyBorder="1" applyAlignment="1">
      <alignment horizontal="left" vertical="center"/>
    </xf>
    <xf numFmtId="0" fontId="64" fillId="19" borderId="104" xfId="16" applyFont="1" applyFill="1" applyBorder="1" applyAlignment="1">
      <alignment horizontal="center" vertical="center"/>
    </xf>
    <xf numFmtId="0" fontId="64" fillId="0" borderId="104" xfId="16" applyFont="1" applyBorder="1" applyAlignment="1">
      <alignment horizontal="center" vertical="center" wrapText="1"/>
    </xf>
    <xf numFmtId="184" fontId="78" fillId="0" borderId="104" xfId="16" applyNumberFormat="1" applyFont="1" applyFill="1" applyBorder="1" applyAlignment="1">
      <alignment horizontal="center" vertical="center" wrapText="1"/>
    </xf>
    <xf numFmtId="0" fontId="64" fillId="22" borderId="104" xfId="16" applyFont="1" applyFill="1" applyBorder="1" applyAlignment="1">
      <alignment horizontal="center" vertical="center"/>
    </xf>
    <xf numFmtId="0" fontId="78" fillId="0" borderId="0" xfId="16" applyFont="1" applyFill="1" applyAlignment="1">
      <alignment vertical="center"/>
    </xf>
    <xf numFmtId="0" fontId="64" fillId="0" borderId="104" xfId="16" applyFont="1" applyBorder="1" applyAlignment="1">
      <alignment horizontal="left" vertical="center" wrapText="1"/>
    </xf>
    <xf numFmtId="0" fontId="64" fillId="21" borderId="104" xfId="16" applyFont="1" applyFill="1" applyBorder="1" applyAlignment="1">
      <alignment horizontal="center" vertical="center"/>
    </xf>
    <xf numFmtId="0" fontId="64" fillId="23" borderId="104" xfId="16" applyFont="1" applyFill="1" applyBorder="1" applyAlignment="1">
      <alignment horizontal="center" vertical="center"/>
    </xf>
    <xf numFmtId="0" fontId="64" fillId="0" borderId="104" xfId="16" applyFont="1" applyFill="1" applyBorder="1" applyAlignment="1">
      <alignment horizontal="justify" vertical="center" wrapText="1"/>
    </xf>
    <xf numFmtId="0" fontId="75" fillId="0" borderId="0" xfId="16" applyFont="1" applyFill="1" applyAlignment="1">
      <alignment horizontal="left"/>
    </xf>
    <xf numFmtId="0" fontId="78" fillId="0" borderId="106" xfId="16" applyFont="1" applyFill="1" applyBorder="1" applyAlignment="1">
      <alignment horizontal="left" vertical="center" wrapText="1"/>
    </xf>
    <xf numFmtId="0" fontId="78" fillId="0" borderId="106" xfId="16" applyFont="1" applyFill="1" applyBorder="1" applyAlignment="1">
      <alignment vertical="center" wrapText="1"/>
    </xf>
    <xf numFmtId="0" fontId="78" fillId="0" borderId="106" xfId="16" applyFont="1" applyFill="1" applyBorder="1" applyAlignment="1">
      <alignment horizontal="center" vertical="center" wrapText="1"/>
    </xf>
    <xf numFmtId="0" fontId="78" fillId="0" borderId="105" xfId="16" applyFont="1" applyFill="1" applyBorder="1" applyAlignment="1">
      <alignment horizontal="center" vertical="center" wrapText="1"/>
    </xf>
    <xf numFmtId="0" fontId="80" fillId="19" borderId="104" xfId="16" applyFont="1" applyFill="1" applyBorder="1" applyAlignment="1">
      <alignment horizontal="center" vertical="center"/>
    </xf>
    <xf numFmtId="0" fontId="81" fillId="0" borderId="0" xfId="16" applyFont="1" applyAlignment="1">
      <alignment horizontal="left"/>
    </xf>
    <xf numFmtId="0" fontId="81" fillId="0" borderId="9" xfId="16" applyFont="1" applyBorder="1" applyAlignment="1">
      <alignment horizontal="left" vertical="center"/>
    </xf>
    <xf numFmtId="0" fontId="81" fillId="0" borderId="9" xfId="16" applyFont="1" applyBorder="1" applyAlignment="1">
      <alignment horizontal="center"/>
    </xf>
    <xf numFmtId="0" fontId="81" fillId="0" borderId="9" xfId="16" applyFont="1" applyBorder="1" applyAlignment="1">
      <alignment vertical="center"/>
    </xf>
    <xf numFmtId="0" fontId="81" fillId="0" borderId="9" xfId="16" applyFont="1" applyBorder="1" applyAlignment="1">
      <alignment horizontal="center" vertical="center"/>
    </xf>
    <xf numFmtId="0" fontId="78" fillId="0" borderId="102" xfId="16" applyFont="1" applyFill="1" applyBorder="1" applyAlignment="1">
      <alignment horizontal="center" vertical="center" wrapText="1"/>
    </xf>
    <xf numFmtId="0" fontId="64" fillId="0" borderId="9" xfId="16" applyFont="1" applyBorder="1" applyAlignment="1">
      <alignment horizontal="center" vertical="center"/>
    </xf>
    <xf numFmtId="0" fontId="63" fillId="0" borderId="0" xfId="16" applyFont="1" applyAlignment="1">
      <alignment horizontal="left"/>
    </xf>
    <xf numFmtId="186" fontId="64" fillId="0" borderId="9" xfId="16" applyNumberFormat="1" applyFont="1" applyFill="1" applyBorder="1" applyAlignment="1">
      <alignment horizontal="center" vertical="center" wrapText="1"/>
    </xf>
    <xf numFmtId="0" fontId="63" fillId="0" borderId="0" xfId="16" applyFont="1" applyFill="1" applyAlignment="1">
      <alignment horizontal="left"/>
    </xf>
    <xf numFmtId="0" fontId="64" fillId="0" borderId="9" xfId="16" applyFont="1" applyFill="1" applyBorder="1" applyAlignment="1">
      <alignment horizontal="left" vertical="center" wrapText="1"/>
    </xf>
    <xf numFmtId="0" fontId="64" fillId="0" borderId="9" xfId="16" applyFont="1" applyFill="1" applyBorder="1" applyAlignment="1">
      <alignment vertical="center" wrapText="1"/>
    </xf>
    <xf numFmtId="0" fontId="64" fillId="0" borderId="9" xfId="16" applyFont="1" applyFill="1" applyBorder="1" applyAlignment="1">
      <alignment horizontal="center" vertical="center" wrapText="1"/>
    </xf>
    <xf numFmtId="0" fontId="63" fillId="0" borderId="0" xfId="16" applyFont="1" applyAlignment="1">
      <alignment horizontal="center"/>
    </xf>
    <xf numFmtId="0" fontId="63" fillId="0" borderId="0" xfId="16" applyFont="1" applyAlignment="1">
      <alignment vertical="center"/>
    </xf>
    <xf numFmtId="0" fontId="63" fillId="0" borderId="0" xfId="16" applyFont="1" applyAlignment="1">
      <alignment horizontal="center" vertical="center"/>
    </xf>
    <xf numFmtId="0" fontId="64" fillId="22" borderId="9" xfId="16" applyFont="1" applyFill="1" applyBorder="1" applyAlignment="1">
      <alignment horizontal="center" vertical="center"/>
    </xf>
    <xf numFmtId="0" fontId="64" fillId="0" borderId="9" xfId="16" applyFont="1" applyBorder="1" applyAlignment="1">
      <alignment horizontal="left"/>
    </xf>
    <xf numFmtId="0" fontId="64" fillId="0" borderId="9" xfId="16" applyFont="1" applyBorder="1" applyAlignment="1">
      <alignment horizontal="left" vertical="center"/>
    </xf>
    <xf numFmtId="0" fontId="64" fillId="0" borderId="0" xfId="16" applyFont="1" applyAlignment="1">
      <alignment horizontal="center"/>
    </xf>
    <xf numFmtId="0" fontId="64" fillId="0" borderId="0" xfId="16" applyFont="1" applyAlignment="1">
      <alignment vertical="center"/>
    </xf>
    <xf numFmtId="0" fontId="64" fillId="20" borderId="104" xfId="16" applyFont="1" applyFill="1" applyBorder="1" applyAlignment="1">
      <alignment horizontal="center" vertical="center"/>
    </xf>
    <xf numFmtId="0" fontId="64" fillId="0" borderId="9" xfId="16" applyFont="1" applyBorder="1" applyAlignment="1">
      <alignment horizontal="left" vertical="center" wrapText="1"/>
    </xf>
    <xf numFmtId="0" fontId="64" fillId="23" borderId="104" xfId="16" applyFont="1" applyFill="1" applyBorder="1" applyAlignment="1">
      <alignment horizontal="center" vertical="center" wrapText="1"/>
    </xf>
    <xf numFmtId="0" fontId="80" fillId="23" borderId="104" xfId="16" applyFont="1" applyFill="1" applyBorder="1" applyAlignment="1">
      <alignment horizontal="center" vertical="center"/>
    </xf>
    <xf numFmtId="0" fontId="80" fillId="0" borderId="104" xfId="16" applyFont="1" applyFill="1" applyBorder="1" applyAlignment="1">
      <alignment horizontal="justify" vertical="center"/>
    </xf>
    <xf numFmtId="0" fontId="80" fillId="0" borderId="104" xfId="16" applyFont="1" applyFill="1" applyBorder="1" applyAlignment="1">
      <alignment horizontal="center" vertical="center" wrapText="1"/>
    </xf>
    <xf numFmtId="0" fontId="80" fillId="0" borderId="104" xfId="16" applyFont="1" applyFill="1" applyBorder="1" applyAlignment="1">
      <alignment horizontal="left" vertical="center" wrapText="1"/>
    </xf>
    <xf numFmtId="0" fontId="80" fillId="20" borderId="104" xfId="16" applyFont="1" applyFill="1" applyBorder="1" applyAlignment="1">
      <alignment horizontal="center" vertical="center"/>
    </xf>
    <xf numFmtId="0" fontId="64" fillId="0" borderId="106" xfId="16" applyFont="1" applyBorder="1" applyAlignment="1">
      <alignment horizontal="left" vertical="center" wrapText="1"/>
    </xf>
    <xf numFmtId="0" fontId="64" fillId="0" borderId="106" xfId="16" applyFont="1" applyFill="1" applyBorder="1" applyAlignment="1">
      <alignment vertical="center" wrapText="1"/>
    </xf>
    <xf numFmtId="0" fontId="64" fillId="0" borderId="106" xfId="16" applyFont="1" applyFill="1" applyBorder="1" applyAlignment="1">
      <alignment horizontal="center" vertical="center" wrapText="1"/>
    </xf>
    <xf numFmtId="0" fontId="64" fillId="0" borderId="105" xfId="16" applyFont="1" applyFill="1" applyBorder="1" applyAlignment="1">
      <alignment horizontal="center" vertical="center" wrapText="1"/>
    </xf>
    <xf numFmtId="0" fontId="64" fillId="3" borderId="9" xfId="16" applyFont="1" applyFill="1" applyBorder="1" applyAlignment="1">
      <alignment horizontal="center" vertical="center"/>
    </xf>
    <xf numFmtId="0" fontId="80" fillId="24" borderId="104" xfId="16" applyFont="1" applyFill="1" applyBorder="1" applyAlignment="1">
      <alignment horizontal="center" vertical="center"/>
    </xf>
    <xf numFmtId="0" fontId="75" fillId="0" borderId="9" xfId="16" applyFont="1" applyBorder="1" applyAlignment="1">
      <alignment vertical="center"/>
    </xf>
    <xf numFmtId="0" fontId="75" fillId="0" borderId="9" xfId="16" applyFont="1" applyBorder="1" applyAlignment="1">
      <alignment horizontal="center" vertical="center"/>
    </xf>
    <xf numFmtId="0" fontId="80" fillId="16" borderId="104" xfId="16" applyFont="1" applyFill="1" applyBorder="1" applyAlignment="1">
      <alignment horizontal="center" vertical="center"/>
    </xf>
    <xf numFmtId="0" fontId="78" fillId="0" borderId="9" xfId="16" applyFont="1" applyBorder="1" applyAlignment="1">
      <alignment vertical="center"/>
    </xf>
    <xf numFmtId="0" fontId="80" fillId="21" borderId="104" xfId="16" applyFont="1" applyFill="1" applyBorder="1" applyAlignment="1">
      <alignment horizontal="center" vertical="center"/>
    </xf>
    <xf numFmtId="0" fontId="75" fillId="0" borderId="0" xfId="16" applyFont="1" applyFill="1"/>
    <xf numFmtId="180" fontId="0" fillId="4" borderId="9" xfId="3" applyNumberFormat="1" applyFont="1" applyFill="1" applyBorder="1" applyAlignment="1">
      <alignment horizontal="center" vertical="center"/>
    </xf>
    <xf numFmtId="0" fontId="0" fillId="4" borderId="9" xfId="3" quotePrefix="1" applyFont="1" applyFill="1" applyBorder="1" applyAlignment="1">
      <alignment horizontal="center" vertical="center"/>
    </xf>
    <xf numFmtId="0" fontId="5" fillId="4" borderId="9" xfId="3" quotePrefix="1" applyFill="1" applyBorder="1" applyAlignment="1">
      <alignment vertical="center"/>
    </xf>
    <xf numFmtId="181" fontId="52" fillId="4" borderId="9" xfId="18" applyNumberFormat="1" applyFont="1" applyFill="1" applyBorder="1" applyAlignment="1">
      <alignment vertical="center"/>
    </xf>
    <xf numFmtId="0" fontId="52" fillId="0" borderId="9" xfId="3" applyFont="1" applyFill="1" applyBorder="1" applyAlignment="1">
      <alignment horizontal="left" vertical="center"/>
    </xf>
    <xf numFmtId="180" fontId="52" fillId="0" borderId="9" xfId="3" applyNumberFormat="1" applyFont="1" applyFill="1" applyBorder="1" applyAlignment="1">
      <alignment horizontal="center" vertical="center"/>
    </xf>
    <xf numFmtId="0" fontId="9" fillId="0" borderId="9" xfId="15" quotePrefix="1" applyFont="1" applyFill="1" applyBorder="1" applyAlignment="1">
      <alignment horizontal="center" vertical="center"/>
    </xf>
    <xf numFmtId="0" fontId="82" fillId="0" borderId="0" xfId="38" applyFont="1"/>
    <xf numFmtId="0" fontId="83" fillId="0" borderId="0" xfId="38" applyFont="1"/>
    <xf numFmtId="0" fontId="13" fillId="0" borderId="0" xfId="38"/>
    <xf numFmtId="0" fontId="84" fillId="0" borderId="0" xfId="38" applyFont="1"/>
    <xf numFmtId="0" fontId="83" fillId="0" borderId="0" xfId="38" applyFont="1" applyAlignment="1">
      <alignment horizontal="center" vertical="center"/>
    </xf>
    <xf numFmtId="0" fontId="84" fillId="25" borderId="104" xfId="38" applyFont="1" applyFill="1" applyBorder="1" applyAlignment="1">
      <alignment horizontal="center"/>
    </xf>
    <xf numFmtId="0" fontId="84" fillId="25" borderId="104" xfId="38" applyFont="1" applyFill="1" applyBorder="1" applyAlignment="1">
      <alignment horizontal="center" vertical="center" wrapText="1"/>
    </xf>
    <xf numFmtId="0" fontId="83" fillId="0" borderId="104" xfId="38" applyFont="1" applyFill="1" applyBorder="1" applyAlignment="1">
      <alignment horizontal="center" vertical="center"/>
    </xf>
    <xf numFmtId="0" fontId="83" fillId="0" borderId="104" xfId="38" applyFont="1" applyFill="1" applyBorder="1"/>
    <xf numFmtId="3" fontId="87" fillId="0" borderId="0" xfId="38" applyNumberFormat="1" applyFont="1"/>
    <xf numFmtId="189" fontId="87" fillId="0" borderId="104" xfId="38" applyNumberFormat="1" applyFont="1" applyFill="1" applyBorder="1"/>
    <xf numFmtId="10" fontId="87" fillId="0" borderId="104" xfId="38" applyNumberFormat="1" applyFont="1" applyFill="1" applyBorder="1"/>
    <xf numFmtId="189" fontId="87" fillId="0" borderId="0" xfId="38" applyNumberFormat="1" applyFont="1"/>
    <xf numFmtId="189" fontId="83" fillId="0" borderId="104" xfId="38" applyNumberFormat="1" applyFont="1" applyFill="1" applyBorder="1"/>
    <xf numFmtId="0" fontId="13" fillId="0" borderId="9" xfId="38" applyBorder="1"/>
    <xf numFmtId="10" fontId="83" fillId="0" borderId="104" xfId="38" applyNumberFormat="1" applyFont="1" applyFill="1" applyBorder="1"/>
    <xf numFmtId="189" fontId="84" fillId="25" borderId="104" xfId="38" applyNumberFormat="1" applyFont="1" applyFill="1" applyBorder="1"/>
    <xf numFmtId="10" fontId="84" fillId="25" borderId="104" xfId="38" applyNumberFormat="1" applyFont="1" applyFill="1" applyBorder="1"/>
    <xf numFmtId="189" fontId="87" fillId="0" borderId="104" xfId="38" applyNumberFormat="1" applyFont="1" applyBorder="1"/>
    <xf numFmtId="189" fontId="87" fillId="0" borderId="104" xfId="38" applyNumberFormat="1" applyFont="1" applyFill="1" applyBorder="1" applyAlignment="1">
      <alignment horizontal="right"/>
    </xf>
    <xf numFmtId="0" fontId="87" fillId="0" borderId="0" xfId="38" applyFont="1"/>
    <xf numFmtId="10" fontId="13" fillId="0" borderId="0" xfId="38" applyNumberFormat="1"/>
    <xf numFmtId="0" fontId="13" fillId="0" borderId="0" xfId="38" applyFill="1"/>
    <xf numFmtId="0" fontId="87" fillId="0" borderId="9" xfId="38" applyFont="1" applyBorder="1"/>
    <xf numFmtId="0" fontId="87" fillId="0" borderId="9" xfId="38" applyFont="1" applyBorder="1" applyAlignment="1">
      <alignment horizontal="center"/>
    </xf>
    <xf numFmtId="0" fontId="87" fillId="0" borderId="9" xfId="38" applyFont="1" applyBorder="1" applyAlignment="1">
      <alignment horizontal="left" vertical="center"/>
    </xf>
    <xf numFmtId="0" fontId="87" fillId="0" borderId="9" xfId="38" applyFont="1" applyBorder="1" applyAlignment="1">
      <alignment horizontal="center" vertical="center"/>
    </xf>
    <xf numFmtId="189" fontId="83" fillId="0" borderId="0" xfId="38" applyNumberFormat="1" applyFont="1" applyFill="1" applyBorder="1"/>
    <xf numFmtId="189" fontId="87" fillId="0" borderId="0" xfId="38" applyNumberFormat="1" applyFont="1" applyBorder="1"/>
    <xf numFmtId="0" fontId="87" fillId="0" borderId="104" xfId="38" applyFont="1" applyFill="1" applyBorder="1"/>
    <xf numFmtId="10" fontId="88" fillId="0" borderId="0" xfId="39" applyNumberFormat="1" applyFont="1" applyFill="1" applyBorder="1" applyAlignment="1" applyProtection="1"/>
    <xf numFmtId="189" fontId="14" fillId="27" borderId="104" xfId="38" applyNumberFormat="1" applyFont="1" applyFill="1" applyBorder="1"/>
    <xf numFmtId="10" fontId="89" fillId="27" borderId="104" xfId="39" applyNumberFormat="1" applyFont="1" applyFill="1" applyBorder="1" applyAlignment="1" applyProtection="1"/>
    <xf numFmtId="190" fontId="87" fillId="0" borderId="0" xfId="38" applyNumberFormat="1" applyFont="1"/>
    <xf numFmtId="189" fontId="84" fillId="0" borderId="104" xfId="38" applyNumberFormat="1" applyFont="1" applyFill="1" applyBorder="1"/>
    <xf numFmtId="10" fontId="84" fillId="0" borderId="104" xfId="38" applyNumberFormat="1" applyFont="1" applyFill="1" applyBorder="1"/>
    <xf numFmtId="189" fontId="84" fillId="28" borderId="104" xfId="38" applyNumberFormat="1" applyFont="1" applyFill="1" applyBorder="1"/>
    <xf numFmtId="10" fontId="84" fillId="29" borderId="104" xfId="38" applyNumberFormat="1" applyFont="1" applyFill="1" applyBorder="1"/>
    <xf numFmtId="0" fontId="84" fillId="0" borderId="0" xfId="38" applyFont="1" applyAlignment="1">
      <alignment horizontal="center"/>
    </xf>
    <xf numFmtId="0" fontId="84" fillId="0" borderId="0" xfId="38" applyFont="1" applyBorder="1" applyAlignment="1">
      <alignment vertical="center"/>
    </xf>
    <xf numFmtId="0" fontId="84" fillId="0" borderId="101" xfId="38" applyFont="1" applyBorder="1" applyAlignment="1">
      <alignment horizontal="center"/>
    </xf>
    <xf numFmtId="10" fontId="27" fillId="0" borderId="0" xfId="39" applyNumberFormat="1" applyFill="1" applyBorder="1" applyAlignment="1" applyProtection="1"/>
    <xf numFmtId="0" fontId="84" fillId="0" borderId="0" xfId="38" applyFont="1" applyBorder="1" applyAlignment="1"/>
    <xf numFmtId="0" fontId="23" fillId="0" borderId="0" xfId="3" applyFont="1" applyAlignment="1">
      <alignment horizontal="left"/>
    </xf>
    <xf numFmtId="9" fontId="9" fillId="0" borderId="15" xfId="15" quotePrefix="1" applyNumberFormat="1" applyFont="1" applyFill="1" applyBorder="1" applyAlignment="1">
      <alignment horizontal="center" vertical="center" wrapText="1"/>
    </xf>
    <xf numFmtId="0" fontId="15" fillId="0" borderId="15" xfId="4" applyFont="1" applyBorder="1" applyAlignment="1">
      <alignment horizontal="center" vertical="top" wrapText="1"/>
    </xf>
    <xf numFmtId="0" fontId="15" fillId="0" borderId="9" xfId="4" applyFont="1" applyBorder="1" applyAlignment="1">
      <alignment horizontal="center" vertical="center" wrapText="1"/>
    </xf>
    <xf numFmtId="0" fontId="9" fillId="0" borderId="1" xfId="15" applyFont="1" applyBorder="1" applyAlignment="1">
      <alignment horizontal="center" vertical="top"/>
    </xf>
    <xf numFmtId="0" fontId="9" fillId="0" borderId="4" xfId="15" applyFont="1" applyBorder="1" applyAlignment="1">
      <alignment horizontal="center" vertical="top"/>
    </xf>
    <xf numFmtId="0" fontId="16" fillId="0" borderId="9" xfId="0" applyFont="1" applyBorder="1" applyAlignment="1">
      <alignment horizontal="center" vertical="center" wrapText="1" readingOrder="1"/>
    </xf>
    <xf numFmtId="0" fontId="16" fillId="0" borderId="9" xfId="0" applyFont="1" applyBorder="1" applyAlignment="1">
      <alignment horizontal="center" vertical="center" wrapText="1"/>
    </xf>
    <xf numFmtId="0" fontId="10" fillId="0" borderId="2" xfId="15" applyFont="1" applyBorder="1" applyAlignment="1">
      <alignment horizontal="center" vertical="center" wrapText="1"/>
    </xf>
    <xf numFmtId="0" fontId="10" fillId="0" borderId="3" xfId="15" applyFont="1" applyBorder="1" applyAlignment="1">
      <alignment horizontal="center" vertical="center" wrapText="1"/>
    </xf>
    <xf numFmtId="0" fontId="10" fillId="0" borderId="81" xfId="15" applyFont="1" applyBorder="1" applyAlignment="1">
      <alignment horizontal="center" vertical="center" wrapText="1"/>
    </xf>
    <xf numFmtId="0" fontId="10" fillId="0" borderId="5" xfId="15" applyFont="1" applyBorder="1" applyAlignment="1">
      <alignment horizontal="center" vertical="center" wrapText="1"/>
    </xf>
    <xf numFmtId="0" fontId="10" fillId="0" borderId="6" xfId="15" applyFont="1" applyBorder="1" applyAlignment="1">
      <alignment horizontal="center" vertical="center" wrapText="1"/>
    </xf>
    <xf numFmtId="0" fontId="10" fillId="0" borderId="85" xfId="15" applyFont="1" applyBorder="1" applyAlignment="1">
      <alignment horizontal="center" vertical="center" wrapText="1"/>
    </xf>
    <xf numFmtId="0" fontId="17" fillId="0" borderId="15" xfId="4" applyFont="1" applyBorder="1" applyAlignment="1">
      <alignment horizontal="center" vertical="top" wrapText="1"/>
    </xf>
    <xf numFmtId="0" fontId="17" fillId="0" borderId="16" xfId="4" applyFont="1" applyBorder="1" applyAlignment="1">
      <alignment horizontal="center" vertical="top" wrapText="1"/>
    </xf>
    <xf numFmtId="0" fontId="17" fillId="0" borderId="9" xfId="0" applyFont="1" applyBorder="1" applyAlignment="1">
      <alignment horizontal="center" vertical="center" wrapText="1" readingOrder="1"/>
    </xf>
    <xf numFmtId="0" fontId="17" fillId="0" borderId="9" xfId="4" applyFont="1" applyBorder="1" applyAlignment="1">
      <alignment horizontal="center" vertical="center" wrapText="1"/>
    </xf>
    <xf numFmtId="0" fontId="17" fillId="0" borderId="17" xfId="0" applyFont="1" applyBorder="1" applyAlignment="1">
      <alignment horizontal="center" vertical="center" wrapText="1" readingOrder="1"/>
    </xf>
    <xf numFmtId="0" fontId="17" fillId="0" borderId="9" xfId="0" applyFont="1" applyBorder="1" applyAlignment="1">
      <alignment horizontal="center" vertical="center" wrapText="1"/>
    </xf>
    <xf numFmtId="17" fontId="9" fillId="0" borderId="6" xfId="15" quotePrefix="1" applyNumberFormat="1" applyFont="1" applyBorder="1" applyAlignment="1">
      <alignment horizontal="center" vertical="center"/>
    </xf>
    <xf numFmtId="0" fontId="9" fillId="0" borderId="6" xfId="15" applyFont="1" applyBorder="1" applyAlignment="1">
      <alignment horizontal="center" vertical="center"/>
    </xf>
    <xf numFmtId="0" fontId="17" fillId="0" borderId="2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17" fontId="9" fillId="0" borderId="6" xfId="15" applyNumberFormat="1" applyFont="1" applyBorder="1" applyAlignment="1">
      <alignment horizontal="center" vertical="center"/>
    </xf>
    <xf numFmtId="3" fontId="26" fillId="0" borderId="0" xfId="20" applyNumberFormat="1" applyFont="1" applyAlignment="1">
      <alignment horizontal="center" vertical="center"/>
    </xf>
    <xf numFmtId="0" fontId="55" fillId="0" borderId="0" xfId="20" applyFont="1" applyAlignment="1">
      <alignment horizontal="center" vertical="center"/>
    </xf>
    <xf numFmtId="0" fontId="55" fillId="0" borderId="26" xfId="20" applyFont="1" applyBorder="1" applyAlignment="1">
      <alignment horizontal="center" vertical="center"/>
    </xf>
    <xf numFmtId="0" fontId="55" fillId="0" borderId="11" xfId="20" applyFont="1" applyBorder="1" applyAlignment="1">
      <alignment horizontal="center" vertical="center"/>
    </xf>
    <xf numFmtId="0" fontId="55" fillId="0" borderId="9" xfId="20" applyFont="1" applyBorder="1" applyAlignment="1">
      <alignment horizontal="center" vertical="center"/>
    </xf>
    <xf numFmtId="3" fontId="55" fillId="0" borderId="9" xfId="20" applyNumberFormat="1" applyFont="1" applyBorder="1" applyAlignment="1">
      <alignment horizontal="center" vertical="center"/>
    </xf>
    <xf numFmtId="3" fontId="55" fillId="0" borderId="55" xfId="20" applyNumberFormat="1" applyFont="1" applyBorder="1" applyAlignment="1">
      <alignment horizontal="center" vertical="center"/>
    </xf>
    <xf numFmtId="3" fontId="55" fillId="0" borderId="73" xfId="20" applyNumberFormat="1" applyFont="1" applyBorder="1" applyAlignment="1">
      <alignment horizontal="center" vertical="center"/>
    </xf>
    <xf numFmtId="3" fontId="55" fillId="0" borderId="88" xfId="20" applyNumberFormat="1" applyFont="1" applyBorder="1" applyAlignment="1">
      <alignment horizontal="center" vertical="center"/>
    </xf>
    <xf numFmtId="0" fontId="5" fillId="0" borderId="13" xfId="3" applyBorder="1" applyAlignment="1">
      <alignment horizontal="center" vertical="center"/>
    </xf>
    <xf numFmtId="0" fontId="5" fillId="0" borderId="11" xfId="3" applyBorder="1" applyAlignment="1">
      <alignment horizontal="center" vertical="center"/>
    </xf>
    <xf numFmtId="0" fontId="23" fillId="0" borderId="0" xfId="3" applyFont="1" applyAlignment="1">
      <alignment horizontal="left"/>
    </xf>
    <xf numFmtId="0" fontId="50" fillId="0" borderId="0" xfId="3" applyFont="1" applyAlignment="1">
      <alignment horizontal="center"/>
    </xf>
    <xf numFmtId="0" fontId="51" fillId="0" borderId="94" xfId="3" quotePrefix="1" applyFont="1" applyBorder="1" applyAlignment="1">
      <alignment horizontal="left"/>
    </xf>
    <xf numFmtId="0" fontId="51" fillId="0" borderId="94" xfId="3" applyFont="1" applyBorder="1" applyAlignment="1">
      <alignment horizontal="left"/>
    </xf>
    <xf numFmtId="0" fontId="5" fillId="0" borderId="55" xfId="3" applyBorder="1" applyAlignment="1">
      <alignment horizontal="center" vertical="center"/>
    </xf>
    <xf numFmtId="0" fontId="23" fillId="0" borderId="55" xfId="3" quotePrefix="1" applyFont="1" applyBorder="1" applyAlignment="1">
      <alignment horizontal="center" vertical="center"/>
    </xf>
    <xf numFmtId="0" fontId="5" fillId="0" borderId="13" xfId="3" quotePrefix="1" applyBorder="1" applyAlignment="1">
      <alignment horizontal="center" vertical="center"/>
    </xf>
    <xf numFmtId="0" fontId="21" fillId="0" borderId="9" xfId="16" applyFont="1" applyBorder="1" applyAlignment="1">
      <alignment horizontal="center" vertical="center"/>
    </xf>
    <xf numFmtId="185" fontId="21" fillId="0" borderId="26" xfId="16" applyNumberFormat="1" applyFont="1" applyBorder="1" applyAlignment="1">
      <alignment horizontal="center" vertical="center"/>
    </xf>
    <xf numFmtId="185" fontId="21" fillId="0" borderId="11" xfId="16" applyNumberFormat="1" applyFont="1" applyBorder="1" applyAlignment="1">
      <alignment horizontal="center" vertical="center"/>
    </xf>
    <xf numFmtId="0" fontId="27" fillId="0" borderId="42" xfId="16" applyBorder="1" applyAlignment="1">
      <alignment horizontal="left" vertical="center"/>
    </xf>
    <xf numFmtId="0" fontId="27" fillId="0" borderId="0" xfId="16" applyAlignment="1">
      <alignment horizontal="left" vertical="center"/>
    </xf>
    <xf numFmtId="0" fontId="27" fillId="0" borderId="42" xfId="16" applyBorder="1" applyAlignment="1">
      <alignment horizontal="left"/>
    </xf>
    <xf numFmtId="0" fontId="27" fillId="0" borderId="0" xfId="16" applyAlignment="1">
      <alignment horizontal="left"/>
    </xf>
    <xf numFmtId="0" fontId="60" fillId="0" borderId="0" xfId="22" applyFont="1" applyAlignment="1">
      <alignment horizontal="center" vertical="center"/>
    </xf>
    <xf numFmtId="0" fontId="70" fillId="0" borderId="0" xfId="22" applyFont="1" applyAlignment="1">
      <alignment horizontal="center" vertical="center"/>
    </xf>
    <xf numFmtId="0" fontId="21" fillId="0" borderId="0" xfId="22" applyFont="1" applyAlignment="1">
      <alignment horizontal="left" vertical="center"/>
    </xf>
    <xf numFmtId="0" fontId="21" fillId="13" borderId="9" xfId="22" applyFont="1" applyFill="1" applyBorder="1" applyAlignment="1">
      <alignment horizontal="center" vertical="center"/>
    </xf>
    <xf numFmtId="0" fontId="21" fillId="13" borderId="26" xfId="22" applyFont="1" applyFill="1" applyBorder="1" applyAlignment="1">
      <alignment horizontal="center" vertical="center"/>
    </xf>
    <xf numFmtId="0" fontId="21" fillId="13" borderId="11" xfId="22" applyFont="1" applyFill="1" applyBorder="1" applyAlignment="1">
      <alignment horizontal="center" vertical="center"/>
    </xf>
    <xf numFmtId="0" fontId="21" fillId="14" borderId="9" xfId="22" applyFont="1" applyFill="1" applyBorder="1" applyAlignment="1">
      <alignment horizontal="center" vertical="center"/>
    </xf>
    <xf numFmtId="0" fontId="21" fillId="14" borderId="26" xfId="22" applyFont="1" applyFill="1" applyBorder="1" applyAlignment="1">
      <alignment horizontal="center" vertical="center"/>
    </xf>
    <xf numFmtId="0" fontId="21" fillId="14" borderId="11" xfId="22" applyFont="1" applyFill="1" applyBorder="1" applyAlignment="1">
      <alignment horizontal="center" vertical="center"/>
    </xf>
    <xf numFmtId="0" fontId="21" fillId="14" borderId="26" xfId="16" applyFont="1" applyFill="1" applyBorder="1" applyAlignment="1">
      <alignment horizontal="center" vertical="center"/>
    </xf>
    <xf numFmtId="0" fontId="21" fillId="14" borderId="11" xfId="16" applyFont="1" applyFill="1" applyBorder="1" applyAlignment="1">
      <alignment horizontal="center" vertical="center"/>
    </xf>
    <xf numFmtId="181" fontId="21" fillId="0" borderId="106" xfId="16" applyNumberFormat="1" applyFont="1" applyBorder="1" applyAlignment="1">
      <alignment horizontal="center" vertical="center"/>
    </xf>
    <xf numFmtId="181" fontId="21" fillId="0" borderId="13" xfId="16" applyNumberFormat="1" applyFont="1" applyBorder="1" applyAlignment="1">
      <alignment horizontal="center" vertical="center"/>
    </xf>
    <xf numFmtId="181" fontId="21" fillId="0" borderId="11" xfId="16" applyNumberFormat="1" applyFont="1" applyBorder="1" applyAlignment="1">
      <alignment horizontal="center" vertical="center"/>
    </xf>
    <xf numFmtId="0" fontId="0" fillId="0" borderId="55" xfId="0" applyBorder="1" applyAlignment="1">
      <alignment horizontal="center" vertical="center"/>
    </xf>
    <xf numFmtId="0" fontId="0" fillId="0" borderId="73" xfId="0" applyBorder="1" applyAlignment="1">
      <alignment horizontal="center" vertical="center"/>
    </xf>
    <xf numFmtId="0" fontId="0" fillId="0" borderId="88" xfId="0" applyBorder="1" applyAlignment="1">
      <alignment horizontal="center" vertical="center"/>
    </xf>
    <xf numFmtId="0" fontId="23" fillId="0" borderId="0" xfId="0" applyFont="1" applyAlignment="1">
      <alignment horizontal="left"/>
    </xf>
    <xf numFmtId="0" fontId="50" fillId="0" borderId="0" xfId="0" applyFont="1" applyAlignment="1">
      <alignment horizontal="center"/>
    </xf>
    <xf numFmtId="0" fontId="51" fillId="0" borderId="94" xfId="0" applyFont="1" applyBorder="1" applyAlignment="1">
      <alignment horizontal="left"/>
    </xf>
    <xf numFmtId="0" fontId="24" fillId="0" borderId="0" xfId="0" applyFont="1" applyAlignment="1">
      <alignment horizontal="center" vertical="center"/>
    </xf>
    <xf numFmtId="0" fontId="0" fillId="0" borderId="98" xfId="0" applyBorder="1" applyAlignment="1">
      <alignment horizontal="center" vertical="center" wrapText="1"/>
    </xf>
    <xf numFmtId="0" fontId="0" fillId="0" borderId="107" xfId="0" applyBorder="1" applyAlignment="1">
      <alignment horizontal="center" vertical="center"/>
    </xf>
    <xf numFmtId="0" fontId="0" fillId="0" borderId="13" xfId="0" applyBorder="1" applyAlignment="1">
      <alignment horizontal="center" vertical="center"/>
    </xf>
    <xf numFmtId="0" fontId="0" fillId="0" borderId="108" xfId="0" applyBorder="1" applyAlignment="1">
      <alignment horizontal="center" vertical="center"/>
    </xf>
    <xf numFmtId="17" fontId="0" fillId="0" borderId="107" xfId="0" quotePrefix="1" applyNumberFormat="1" applyBorder="1" applyAlignment="1">
      <alignment horizontal="center" vertical="center" wrapText="1"/>
    </xf>
    <xf numFmtId="17" fontId="0" fillId="0" borderId="13" xfId="0" quotePrefix="1" applyNumberFormat="1" applyBorder="1" applyAlignment="1">
      <alignment horizontal="center" vertical="center" wrapText="1"/>
    </xf>
    <xf numFmtId="17" fontId="0" fillId="0" borderId="108" xfId="0" quotePrefix="1" applyNumberFormat="1" applyBorder="1" applyAlignment="1">
      <alignment horizontal="center" vertical="center" wrapText="1"/>
    </xf>
    <xf numFmtId="9" fontId="0" fillId="0" borderId="107" xfId="1" applyFont="1" applyBorder="1" applyAlignment="1">
      <alignment horizontal="center" vertical="center"/>
    </xf>
    <xf numFmtId="9" fontId="0" fillId="0" borderId="13" xfId="1" applyFont="1" applyBorder="1" applyAlignment="1">
      <alignment horizontal="center" vertical="center"/>
    </xf>
    <xf numFmtId="9" fontId="0" fillId="0" borderId="108" xfId="1" applyFont="1" applyBorder="1" applyAlignment="1">
      <alignment horizontal="center" vertical="center"/>
    </xf>
    <xf numFmtId="0" fontId="62" fillId="20" borderId="104" xfId="16" applyFont="1" applyFill="1" applyBorder="1" applyAlignment="1">
      <alignment horizontal="center" vertical="center" wrapText="1"/>
    </xf>
    <xf numFmtId="0" fontId="62" fillId="20" borderId="104" xfId="16" applyFont="1" applyFill="1" applyBorder="1" applyAlignment="1">
      <alignment horizontal="center" vertical="center"/>
    </xf>
    <xf numFmtId="0" fontId="62" fillId="20" borderId="105" xfId="16" applyFont="1" applyFill="1" applyBorder="1" applyAlignment="1">
      <alignment horizontal="center" vertical="center" wrapText="1"/>
    </xf>
    <xf numFmtId="0" fontId="62" fillId="20" borderId="102" xfId="16" applyFont="1" applyFill="1" applyBorder="1" applyAlignment="1">
      <alignment horizontal="center" vertical="center" wrapText="1"/>
    </xf>
    <xf numFmtId="0" fontId="62" fillId="20" borderId="105" xfId="16" applyFont="1" applyFill="1" applyBorder="1" applyAlignment="1">
      <alignment horizontal="center" vertical="center"/>
    </xf>
    <xf numFmtId="0" fontId="62" fillId="20" borderId="102" xfId="16" applyFont="1" applyFill="1" applyBorder="1" applyAlignment="1">
      <alignment horizontal="center" vertical="center"/>
    </xf>
    <xf numFmtId="0" fontId="75" fillId="0" borderId="0" xfId="16" applyFont="1" applyAlignment="1">
      <alignment vertical="center" wrapText="1"/>
    </xf>
    <xf numFmtId="0" fontId="62" fillId="21" borderId="104" xfId="16" applyFont="1" applyFill="1" applyBorder="1" applyAlignment="1">
      <alignment horizontal="center" vertical="center" wrapText="1"/>
    </xf>
    <xf numFmtId="0" fontId="62" fillId="21" borderId="104" xfId="16" applyFont="1" applyFill="1" applyBorder="1" applyAlignment="1">
      <alignment horizontal="center" vertical="center"/>
    </xf>
    <xf numFmtId="16" fontId="62" fillId="20" borderId="104" xfId="16" quotePrefix="1" applyNumberFormat="1" applyFont="1" applyFill="1" applyBorder="1" applyAlignment="1">
      <alignment horizontal="center" vertical="center"/>
    </xf>
    <xf numFmtId="16" fontId="62" fillId="20" borderId="104" xfId="16" quotePrefix="1" applyNumberFormat="1" applyFont="1" applyFill="1" applyBorder="1" applyAlignment="1">
      <alignment horizontal="center" vertical="center" wrapText="1"/>
    </xf>
    <xf numFmtId="0" fontId="62" fillId="20" borderId="104" xfId="16" quotePrefix="1" applyFont="1" applyFill="1" applyBorder="1" applyAlignment="1">
      <alignment horizontal="center" vertical="center"/>
    </xf>
    <xf numFmtId="0" fontId="76" fillId="0" borderId="0" xfId="16" applyFont="1" applyAlignment="1">
      <alignment horizontal="center" vertical="center"/>
    </xf>
    <xf numFmtId="0" fontId="75" fillId="0" borderId="0" xfId="16" applyFont="1" applyAlignment="1">
      <alignment horizontal="center" vertical="center"/>
    </xf>
    <xf numFmtId="0" fontId="62" fillId="0" borderId="101" xfId="16" applyFont="1" applyBorder="1" applyAlignment="1">
      <alignment horizontal="left" vertical="center"/>
    </xf>
    <xf numFmtId="15" fontId="62" fillId="20" borderId="104" xfId="16" applyNumberFormat="1" applyFont="1" applyFill="1" applyBorder="1" applyAlignment="1">
      <alignment horizontal="center" vertical="center" wrapText="1"/>
    </xf>
    <xf numFmtId="0" fontId="13" fillId="0" borderId="55" xfId="38" applyBorder="1" applyAlignment="1">
      <alignment horizontal="center" vertical="center"/>
    </xf>
    <xf numFmtId="0" fontId="13" fillId="0" borderId="88" xfId="38" applyBorder="1" applyAlignment="1">
      <alignment horizontal="center" vertical="center"/>
    </xf>
    <xf numFmtId="0" fontId="85" fillId="0" borderId="0" xfId="38" applyFont="1" applyBorder="1" applyAlignment="1">
      <alignment horizontal="center"/>
    </xf>
    <xf numFmtId="0" fontId="86" fillId="0" borderId="101" xfId="38" applyFont="1" applyBorder="1" applyAlignment="1">
      <alignment horizontal="center"/>
    </xf>
    <xf numFmtId="0" fontId="84" fillId="25" borderId="104" xfId="38" applyFont="1" applyFill="1" applyBorder="1" applyAlignment="1">
      <alignment horizontal="center" vertical="center"/>
    </xf>
    <xf numFmtId="0" fontId="84" fillId="25" borderId="104" xfId="38" applyFont="1" applyFill="1" applyBorder="1" applyAlignment="1">
      <alignment horizontal="center" vertical="center" wrapText="1"/>
    </xf>
    <xf numFmtId="0" fontId="84" fillId="25" borderId="104" xfId="38" applyFont="1" applyFill="1" applyBorder="1" applyAlignment="1">
      <alignment horizontal="center"/>
    </xf>
    <xf numFmtId="0" fontId="84" fillId="26" borderId="104" xfId="38" applyFont="1" applyFill="1" applyBorder="1" applyAlignment="1">
      <alignment horizontal="left"/>
    </xf>
    <xf numFmtId="0" fontId="13" fillId="0" borderId="9" xfId="38" applyBorder="1" applyAlignment="1">
      <alignment horizontal="center"/>
    </xf>
    <xf numFmtId="0" fontId="13" fillId="0" borderId="55" xfId="38" applyBorder="1" applyAlignment="1">
      <alignment horizontal="center"/>
    </xf>
    <xf numFmtId="0" fontId="13" fillId="0" borderId="88" xfId="38" applyBorder="1" applyAlignment="1">
      <alignment horizontal="center"/>
    </xf>
    <xf numFmtId="0" fontId="87" fillId="0" borderId="55" xfId="38" applyFont="1" applyBorder="1" applyAlignment="1">
      <alignment horizontal="center"/>
    </xf>
    <xf numFmtId="0" fontId="87" fillId="0" borderId="73" xfId="38" applyFont="1" applyBorder="1" applyAlignment="1">
      <alignment horizontal="center"/>
    </xf>
    <xf numFmtId="0" fontId="87" fillId="0" borderId="88" xfId="38" applyFont="1" applyBorder="1" applyAlignment="1">
      <alignment horizontal="center"/>
    </xf>
    <xf numFmtId="0" fontId="14" fillId="27" borderId="104" xfId="38" applyFont="1" applyFill="1" applyBorder="1" applyAlignment="1">
      <alignment horizontal="left"/>
    </xf>
    <xf numFmtId="0" fontId="84" fillId="0" borderId="104" xfId="38" applyFont="1" applyFill="1" applyBorder="1" applyAlignment="1">
      <alignment horizontal="left"/>
    </xf>
    <xf numFmtId="0" fontId="84" fillId="25" borderId="104" xfId="38" applyFont="1" applyFill="1" applyBorder="1" applyAlignment="1">
      <alignment horizontal="left"/>
    </xf>
    <xf numFmtId="0" fontId="13" fillId="0" borderId="55" xfId="38" applyNumberFormat="1" applyBorder="1" applyAlignment="1">
      <alignment horizontal="center" vertical="center"/>
    </xf>
    <xf numFmtId="0" fontId="13" fillId="0" borderId="88" xfId="38" applyNumberFormat="1" applyBorder="1" applyAlignment="1">
      <alignment horizontal="center" vertical="center"/>
    </xf>
    <xf numFmtId="0" fontId="29" fillId="0" borderId="0" xfId="0" applyFont="1" applyAlignment="1">
      <alignment horizontal="left"/>
    </xf>
    <xf numFmtId="0" fontId="23" fillId="0" borderId="95" xfId="0" applyFont="1" applyBorder="1" applyAlignment="1">
      <alignment horizontal="center" vertical="center"/>
    </xf>
    <xf numFmtId="0" fontId="23" fillId="0" borderId="96"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95" xfId="0" applyFont="1" applyBorder="1" applyAlignment="1">
      <alignment horizontal="center" vertical="center" wrapText="1"/>
    </xf>
    <xf numFmtId="0" fontId="50" fillId="0" borderId="0" xfId="0" applyFont="1" applyAlignment="1">
      <alignment horizontal="center" vertical="center"/>
    </xf>
    <xf numFmtId="0" fontId="23" fillId="0" borderId="26" xfId="0" applyFont="1" applyBorder="1" applyAlignment="1">
      <alignment horizontal="center" vertical="center"/>
    </xf>
    <xf numFmtId="0" fontId="23" fillId="0" borderId="11" xfId="0" applyFont="1" applyBorder="1" applyAlignment="1">
      <alignment horizontal="center" vertical="center"/>
    </xf>
    <xf numFmtId="0" fontId="23" fillId="0" borderId="55" xfId="0" applyFont="1" applyBorder="1" applyAlignment="1">
      <alignment horizontal="center" vertical="center" wrapText="1"/>
    </xf>
    <xf numFmtId="0" fontId="23" fillId="0" borderId="73"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0" fillId="0" borderId="26" xfId="0" applyBorder="1" applyAlignment="1">
      <alignment horizontal="center" vertical="center"/>
    </xf>
    <xf numFmtId="0" fontId="0" fillId="0" borderId="11" xfId="0" applyBorder="1" applyAlignment="1">
      <alignment horizontal="center" vertical="center"/>
    </xf>
    <xf numFmtId="17" fontId="0" fillId="0" borderId="26" xfId="0" quotePrefix="1" applyNumberFormat="1" applyBorder="1" applyAlignment="1">
      <alignment horizontal="center" vertical="center"/>
    </xf>
    <xf numFmtId="17" fontId="0" fillId="0" borderId="11" xfId="0" quotePrefix="1" applyNumberFormat="1" applyBorder="1" applyAlignment="1">
      <alignment horizontal="center" vertical="center"/>
    </xf>
    <xf numFmtId="0" fontId="0" fillId="0" borderId="26" xfId="0" quotePrefix="1" applyBorder="1" applyAlignment="1">
      <alignment horizontal="center" vertical="center"/>
    </xf>
    <xf numFmtId="0" fontId="0" fillId="0" borderId="13" xfId="0" quotePrefix="1" applyBorder="1" applyAlignment="1">
      <alignment horizontal="center" vertical="center"/>
    </xf>
    <xf numFmtId="0" fontId="0" fillId="0" borderId="11" xfId="0" quotePrefix="1" applyBorder="1" applyAlignment="1">
      <alignment horizontal="center" vertical="center"/>
    </xf>
    <xf numFmtId="0" fontId="0" fillId="0" borderId="26" xfId="0" quotePrefix="1" applyBorder="1" applyAlignment="1">
      <alignment horizontal="left" vertical="center"/>
    </xf>
    <xf numFmtId="0" fontId="0" fillId="0" borderId="11" xfId="0" quotePrefix="1" applyBorder="1" applyAlignment="1">
      <alignment horizontal="left" vertical="center"/>
    </xf>
    <xf numFmtId="0" fontId="0" fillId="0" borderId="55" xfId="0" quotePrefix="1" applyBorder="1" applyAlignment="1">
      <alignment horizontal="center" vertical="center"/>
    </xf>
    <xf numFmtId="0" fontId="0" fillId="0" borderId="73" xfId="0" quotePrefix="1" applyBorder="1" applyAlignment="1">
      <alignment horizontal="center" vertical="center"/>
    </xf>
    <xf numFmtId="0" fontId="0" fillId="0" borderId="88" xfId="0" quotePrefix="1" applyBorder="1" applyAlignment="1">
      <alignment horizontal="center" vertical="center"/>
    </xf>
    <xf numFmtId="17" fontId="0" fillId="0" borderId="13" xfId="0" quotePrefix="1" applyNumberFormat="1" applyBorder="1" applyAlignment="1">
      <alignment horizontal="center" vertical="center"/>
    </xf>
    <xf numFmtId="182" fontId="0" fillId="0" borderId="26" xfId="0" quotePrefix="1" applyNumberFormat="1" applyBorder="1" applyAlignment="1">
      <alignment horizontal="center" vertical="center"/>
    </xf>
    <xf numFmtId="182" fontId="0" fillId="0" borderId="13" xfId="0" quotePrefix="1" applyNumberFormat="1" applyBorder="1" applyAlignment="1">
      <alignment horizontal="center" vertical="center"/>
    </xf>
    <xf numFmtId="182" fontId="0" fillId="0" borderId="11" xfId="0" quotePrefix="1" applyNumberFormat="1" applyBorder="1" applyAlignment="1">
      <alignment horizontal="center" vertical="center"/>
    </xf>
    <xf numFmtId="0" fontId="67" fillId="15" borderId="55" xfId="16" applyFont="1" applyFill="1" applyBorder="1" applyAlignment="1">
      <alignment horizontal="center"/>
    </xf>
    <xf numFmtId="0" fontId="67" fillId="15" borderId="73" xfId="16" applyFont="1" applyFill="1" applyBorder="1" applyAlignment="1">
      <alignment horizontal="center"/>
    </xf>
    <xf numFmtId="0" fontId="67" fillId="15" borderId="88" xfId="16" applyFont="1" applyFill="1" applyBorder="1" applyAlignment="1">
      <alignment horizontal="center"/>
    </xf>
    <xf numFmtId="0" fontId="60" fillId="0" borderId="0" xfId="22" applyFont="1" applyBorder="1" applyAlignment="1">
      <alignment horizontal="center" vertical="center"/>
    </xf>
    <xf numFmtId="0" fontId="61" fillId="0" borderId="0" xfId="22" applyFont="1" applyBorder="1" applyAlignment="1">
      <alignment horizontal="center" vertical="center"/>
    </xf>
    <xf numFmtId="0" fontId="21" fillId="0" borderId="0" xfId="22" applyFont="1" applyBorder="1" applyAlignment="1">
      <alignment horizontal="left" vertical="center"/>
    </xf>
    <xf numFmtId="0" fontId="12" fillId="3" borderId="9" xfId="22" applyFont="1" applyFill="1" applyBorder="1" applyAlignment="1">
      <alignment horizontal="center" vertical="center" wrapText="1"/>
    </xf>
    <xf numFmtId="0" fontId="65" fillId="3" borderId="9" xfId="22" applyFont="1" applyFill="1" applyBorder="1" applyAlignment="1">
      <alignment horizontal="center" vertical="center" wrapText="1"/>
    </xf>
    <xf numFmtId="185" fontId="35" fillId="0" borderId="106" xfId="16" applyNumberFormat="1" applyFont="1" applyBorder="1" applyAlignment="1">
      <alignment horizontal="center" vertical="center" wrapText="1"/>
    </xf>
    <xf numFmtId="185" fontId="35" fillId="0" borderId="13" xfId="16" applyNumberFormat="1" applyFont="1" applyBorder="1" applyAlignment="1">
      <alignment horizontal="center" vertical="center" wrapText="1"/>
    </xf>
    <xf numFmtId="0" fontId="21" fillId="15" borderId="55" xfId="16" applyFont="1" applyFill="1" applyBorder="1" applyAlignment="1">
      <alignment horizontal="center" vertical="center"/>
    </xf>
    <xf numFmtId="0" fontId="21" fillId="15" borderId="73" xfId="16" applyFont="1" applyFill="1" applyBorder="1" applyAlignment="1">
      <alignment horizontal="center" vertical="center"/>
    </xf>
    <xf numFmtId="0" fontId="21" fillId="15" borderId="88" xfId="16" applyFont="1" applyFill="1" applyBorder="1" applyAlignment="1">
      <alignment horizontal="center" vertical="center"/>
    </xf>
    <xf numFmtId="185" fontId="27" fillId="0" borderId="13" xfId="16" applyNumberFormat="1" applyBorder="1" applyAlignment="1">
      <alignment horizontal="center" vertical="center" wrapText="1"/>
    </xf>
    <xf numFmtId="0" fontId="21" fillId="15" borderId="9" xfId="16" applyFont="1" applyFill="1" applyBorder="1" applyAlignment="1">
      <alignment horizontal="center" vertical="center"/>
    </xf>
    <xf numFmtId="0" fontId="12" fillId="3" borderId="54" xfId="22" applyFont="1" applyFill="1" applyBorder="1" applyAlignment="1">
      <alignment horizontal="center" vertical="center" wrapText="1"/>
    </xf>
    <xf numFmtId="0" fontId="12" fillId="3" borderId="42" xfId="22" applyFont="1" applyFill="1" applyBorder="1" applyAlignment="1">
      <alignment horizontal="center" vertical="center" wrapText="1"/>
    </xf>
    <xf numFmtId="185" fontId="27" fillId="0" borderId="106" xfId="16" applyNumberFormat="1" applyBorder="1" applyAlignment="1">
      <alignment horizontal="center" vertical="center" wrapText="1"/>
    </xf>
    <xf numFmtId="0" fontId="68" fillId="0" borderId="9" xfId="16" applyFont="1" applyBorder="1" applyAlignment="1">
      <alignment horizontal="center" vertical="center" wrapText="1"/>
    </xf>
    <xf numFmtId="0" fontId="35" fillId="0" borderId="9" xfId="16" applyFont="1" applyBorder="1" applyAlignment="1">
      <alignment horizontal="left" vertical="center"/>
    </xf>
    <xf numFmtId="0" fontId="21" fillId="14" borderId="55" xfId="16" applyFont="1" applyFill="1" applyBorder="1" applyAlignment="1">
      <alignment horizontal="center"/>
    </xf>
    <xf numFmtId="0" fontId="21" fillId="14" borderId="73" xfId="16" applyFont="1" applyFill="1" applyBorder="1" applyAlignment="1">
      <alignment horizontal="center"/>
    </xf>
    <xf numFmtId="0" fontId="21" fillId="14" borderId="88" xfId="16" applyFont="1" applyFill="1" applyBorder="1" applyAlignment="1">
      <alignment horizontal="center"/>
    </xf>
    <xf numFmtId="0" fontId="35" fillId="3" borderId="106" xfId="16" applyFont="1" applyFill="1" applyBorder="1" applyAlignment="1">
      <alignment horizontal="center" vertical="center"/>
    </xf>
    <xf numFmtId="0" fontId="35" fillId="3" borderId="13" xfId="16" applyFont="1" applyFill="1" applyBorder="1" applyAlignment="1">
      <alignment horizontal="center" vertical="center"/>
    </xf>
    <xf numFmtId="0" fontId="21" fillId="3" borderId="106" xfId="16" applyFont="1" applyFill="1" applyBorder="1" applyAlignment="1">
      <alignment horizontal="center" vertical="center" wrapText="1"/>
    </xf>
    <xf numFmtId="0" fontId="21" fillId="3" borderId="13" xfId="16" applyFont="1" applyFill="1" applyBorder="1" applyAlignment="1">
      <alignment horizontal="center" vertical="center" wrapText="1"/>
    </xf>
    <xf numFmtId="0" fontId="35" fillId="3" borderId="106" xfId="16" applyFont="1" applyFill="1" applyBorder="1" applyAlignment="1">
      <alignment horizontal="center" vertical="center" wrapText="1"/>
    </xf>
    <xf numFmtId="0" fontId="35" fillId="3" borderId="13" xfId="16" applyFont="1" applyFill="1" applyBorder="1" applyAlignment="1">
      <alignment horizontal="center" vertical="center" wrapText="1"/>
    </xf>
    <xf numFmtId="0" fontId="35" fillId="3" borderId="11" xfId="16" applyFont="1" applyFill="1" applyBorder="1" applyAlignment="1">
      <alignment horizontal="center" vertical="center" wrapText="1"/>
    </xf>
    <xf numFmtId="0" fontId="35" fillId="3" borderId="9" xfId="16" applyFont="1" applyFill="1" applyBorder="1" applyAlignment="1">
      <alignment horizontal="center" vertical="center" wrapText="1"/>
    </xf>
    <xf numFmtId="0" fontId="79" fillId="0" borderId="9" xfId="16" applyFont="1" applyBorder="1" applyAlignment="1">
      <alignment horizontal="center" vertical="center"/>
    </xf>
    <xf numFmtId="0" fontId="35" fillId="3" borderId="9" xfId="16" applyFont="1" applyFill="1" applyBorder="1" applyAlignment="1">
      <alignment horizontal="center" vertical="center"/>
    </xf>
    <xf numFmtId="0" fontId="21" fillId="3" borderId="9" xfId="16" applyFont="1" applyFill="1" applyBorder="1" applyAlignment="1">
      <alignment horizontal="center" vertical="center" wrapText="1"/>
    </xf>
    <xf numFmtId="185" fontId="35" fillId="3" borderId="106" xfId="16" applyNumberFormat="1" applyFont="1" applyFill="1" applyBorder="1" applyAlignment="1">
      <alignment horizontal="center" vertical="center" wrapText="1"/>
    </xf>
    <xf numFmtId="185" fontId="35" fillId="3" borderId="11" xfId="16" applyNumberFormat="1" applyFont="1" applyFill="1" applyBorder="1" applyAlignment="1">
      <alignment horizontal="center" vertical="center" wrapText="1"/>
    </xf>
    <xf numFmtId="0" fontId="72" fillId="0" borderId="55" xfId="16" applyFont="1" applyBorder="1" applyAlignment="1">
      <alignment vertical="center" wrapText="1"/>
    </xf>
    <xf numFmtId="0" fontId="72" fillId="0" borderId="73" xfId="16" applyFont="1" applyBorder="1" applyAlignment="1">
      <alignment vertical="center" wrapText="1"/>
    </xf>
    <xf numFmtId="0" fontId="72" fillId="0" borderId="88" xfId="16" applyFont="1" applyBorder="1" applyAlignment="1">
      <alignment vertical="center" wrapText="1"/>
    </xf>
    <xf numFmtId="0" fontId="72" fillId="18" borderId="55" xfId="16" applyFont="1" applyFill="1" applyBorder="1" applyAlignment="1">
      <alignment horizontal="right" vertical="center"/>
    </xf>
    <xf numFmtId="0" fontId="72" fillId="18" borderId="88" xfId="16" applyFont="1" applyFill="1" applyBorder="1" applyAlignment="1">
      <alignment horizontal="right" vertical="center"/>
    </xf>
    <xf numFmtId="0" fontId="72" fillId="19" borderId="55" xfId="16" applyFont="1" applyFill="1" applyBorder="1" applyAlignment="1">
      <alignment horizontal="right" vertical="center" wrapText="1"/>
    </xf>
    <xf numFmtId="0" fontId="72" fillId="19" borderId="88" xfId="16" applyFont="1" applyFill="1" applyBorder="1" applyAlignment="1">
      <alignment horizontal="right" vertical="center" wrapText="1"/>
    </xf>
    <xf numFmtId="0" fontId="76" fillId="0" borderId="0" xfId="16" applyFont="1" applyBorder="1" applyAlignment="1">
      <alignment horizontal="center" vertical="center"/>
    </xf>
    <xf numFmtId="0" fontId="75" fillId="0" borderId="0" xfId="16" applyFont="1" applyBorder="1" applyAlignment="1">
      <alignment horizontal="center" vertical="center"/>
    </xf>
    <xf numFmtId="0" fontId="62" fillId="20" borderId="9" xfId="16" applyFont="1" applyFill="1" applyBorder="1" applyAlignment="1">
      <alignment horizontal="center" vertical="center" wrapText="1"/>
    </xf>
    <xf numFmtId="0" fontId="62" fillId="21" borderId="109" xfId="16" applyFont="1" applyFill="1" applyBorder="1" applyAlignment="1">
      <alignment horizontal="center" vertical="center"/>
    </xf>
    <xf numFmtId="0" fontId="62" fillId="21" borderId="109" xfId="16" applyFont="1" applyFill="1" applyBorder="1" applyAlignment="1">
      <alignment horizontal="center" vertical="center" wrapText="1"/>
    </xf>
    <xf numFmtId="0" fontId="57" fillId="4" borderId="0" xfId="0" applyFont="1" applyFill="1" applyAlignment="1">
      <alignment horizontal="center" vertical="center"/>
    </xf>
    <xf numFmtId="0" fontId="29" fillId="4" borderId="0" xfId="0" applyFont="1" applyFill="1" applyAlignment="1">
      <alignment horizontal="center" vertical="center"/>
    </xf>
    <xf numFmtId="0" fontId="57" fillId="0" borderId="94" xfId="0" applyFont="1" applyBorder="1" applyAlignment="1">
      <alignment horizontal="center" vertical="top"/>
    </xf>
    <xf numFmtId="0" fontId="58" fillId="0" borderId="9" xfId="0" applyFont="1" applyBorder="1" applyAlignment="1">
      <alignment horizontal="center" vertical="center"/>
    </xf>
    <xf numFmtId="0" fontId="58" fillId="0" borderId="26" xfId="0" applyFont="1" applyBorder="1" applyAlignment="1">
      <alignment horizontal="center" vertical="center" wrapText="1"/>
    </xf>
    <xf numFmtId="0" fontId="58" fillId="0" borderId="11" xfId="0" applyFont="1" applyBorder="1" applyAlignment="1">
      <alignment horizontal="center" vertical="center"/>
    </xf>
    <xf numFmtId="0" fontId="58" fillId="0" borderId="9" xfId="0" applyFont="1" applyBorder="1" applyAlignment="1">
      <alignment horizontal="center" vertical="center" wrapText="1"/>
    </xf>
    <xf numFmtId="0" fontId="58" fillId="0" borderId="26" xfId="0" applyFont="1" applyBorder="1" applyAlignment="1">
      <alignment horizontal="center" vertical="center"/>
    </xf>
    <xf numFmtId="0" fontId="58" fillId="0" borderId="13" xfId="0" applyFont="1" applyBorder="1" applyAlignment="1">
      <alignment horizontal="center" vertical="center"/>
    </xf>
    <xf numFmtId="0" fontId="58" fillId="0" borderId="9" xfId="0" applyFont="1" applyBorder="1" applyAlignment="1">
      <alignment horizontal="left" vertical="center"/>
    </xf>
    <xf numFmtId="0" fontId="58" fillId="0" borderId="26" xfId="0" applyFont="1" applyBorder="1" applyAlignment="1">
      <alignment horizontal="left" vertical="center"/>
    </xf>
    <xf numFmtId="0" fontId="58" fillId="0" borderId="13" xfId="0" applyFont="1" applyBorder="1" applyAlignment="1">
      <alignment horizontal="left" vertical="center"/>
    </xf>
    <xf numFmtId="0" fontId="58" fillId="0" borderId="11" xfId="0" applyFont="1" applyBorder="1" applyAlignment="1">
      <alignment horizontal="left" vertical="center"/>
    </xf>
    <xf numFmtId="0" fontId="58" fillId="0" borderId="54" xfId="0" applyFont="1" applyBorder="1" applyAlignment="1">
      <alignment horizontal="left" vertical="center"/>
    </xf>
    <xf numFmtId="0" fontId="58" fillId="0" borderId="42" xfId="0" applyFont="1" applyBorder="1" applyAlignment="1">
      <alignment horizontal="left" vertical="center"/>
    </xf>
    <xf numFmtId="0" fontId="58" fillId="0" borderId="90" xfId="0" applyFont="1" applyBorder="1" applyAlignment="1">
      <alignment horizontal="left" vertical="center"/>
    </xf>
    <xf numFmtId="0" fontId="58" fillId="0" borderId="54" xfId="0" applyFont="1" applyBorder="1" applyAlignment="1">
      <alignment horizontal="left" vertical="center" wrapText="1"/>
    </xf>
    <xf numFmtId="0" fontId="58" fillId="0" borderId="54" xfId="0" applyFont="1" applyBorder="1" applyAlignment="1">
      <alignment horizontal="center" vertical="center"/>
    </xf>
    <xf numFmtId="0" fontId="58" fillId="0" borderId="42" xfId="0" applyFont="1" applyBorder="1" applyAlignment="1">
      <alignment horizontal="center" vertical="center"/>
    </xf>
    <xf numFmtId="0" fontId="58" fillId="0" borderId="26" xfId="0" applyFont="1" applyBorder="1" applyAlignment="1">
      <alignment horizontal="left" vertical="center" wrapText="1"/>
    </xf>
    <xf numFmtId="0" fontId="58" fillId="0" borderId="11" xfId="0" applyFont="1" applyBorder="1" applyAlignment="1">
      <alignment horizontal="left" vertical="center" wrapText="1"/>
    </xf>
    <xf numFmtId="0" fontId="0" fillId="0" borderId="26"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58" fillId="0" borderId="26" xfId="0" quotePrefix="1" applyFont="1" applyBorder="1" applyAlignment="1">
      <alignment horizontal="center" vertical="center"/>
    </xf>
    <xf numFmtId="0" fontId="58" fillId="0" borderId="13" xfId="0" quotePrefix="1" applyFont="1" applyBorder="1" applyAlignment="1">
      <alignment horizontal="center" vertical="center"/>
    </xf>
    <xf numFmtId="0" fontId="29" fillId="4" borderId="55" xfId="0" applyFont="1" applyFill="1" applyBorder="1" applyAlignment="1">
      <alignment horizontal="center" vertical="center"/>
    </xf>
    <xf numFmtId="0" fontId="29" fillId="4" borderId="73" xfId="0" applyFont="1" applyFill="1" applyBorder="1" applyAlignment="1">
      <alignment horizontal="center" vertical="center"/>
    </xf>
    <xf numFmtId="0" fontId="29" fillId="4" borderId="88" xfId="0" applyFont="1" applyFill="1" applyBorder="1" applyAlignment="1">
      <alignment horizontal="center" vertical="center"/>
    </xf>
    <xf numFmtId="0" fontId="59" fillId="0" borderId="0" xfId="0" applyFont="1" applyAlignment="1">
      <alignment horizontal="center"/>
    </xf>
    <xf numFmtId="0" fontId="9" fillId="3" borderId="26" xfId="19" applyFont="1" applyFill="1" applyBorder="1" applyAlignment="1">
      <alignment horizontal="center" vertical="center"/>
    </xf>
    <xf numFmtId="0" fontId="9" fillId="3" borderId="11" xfId="19" applyFont="1" applyFill="1" applyBorder="1" applyAlignment="1">
      <alignment horizontal="center" vertical="center"/>
    </xf>
    <xf numFmtId="0" fontId="17" fillId="11" borderId="9" xfId="0" applyFont="1" applyFill="1" applyBorder="1" applyAlignment="1">
      <alignment horizontal="center" vertical="center" wrapText="1" readingOrder="1"/>
    </xf>
    <xf numFmtId="0" fontId="17" fillId="11" borderId="17" xfId="0" applyFont="1" applyFill="1" applyBorder="1" applyAlignment="1">
      <alignment horizontal="center" vertical="center" wrapText="1" readingOrder="1"/>
    </xf>
    <xf numFmtId="0" fontId="17" fillId="11" borderId="9" xfId="0" applyFont="1" applyFill="1" applyBorder="1" applyAlignment="1">
      <alignment horizontal="left" vertical="center" wrapText="1"/>
    </xf>
    <xf numFmtId="9" fontId="5" fillId="11" borderId="26" xfId="1" applyFont="1" applyFill="1" applyBorder="1" applyAlignment="1">
      <alignment horizontal="center" vertical="center"/>
    </xf>
    <xf numFmtId="9" fontId="5" fillId="11" borderId="11" xfId="1" applyFont="1" applyFill="1" applyBorder="1" applyAlignment="1">
      <alignment horizontal="center" vertical="center"/>
    </xf>
    <xf numFmtId="9" fontId="5" fillId="11" borderId="26" xfId="1" quotePrefix="1" applyFont="1" applyFill="1" applyBorder="1" applyAlignment="1">
      <alignment horizontal="center" vertical="center" wrapText="1"/>
    </xf>
    <xf numFmtId="9" fontId="5" fillId="11" borderId="11" xfId="1" applyFont="1" applyFill="1" applyBorder="1" applyAlignment="1">
      <alignment horizontal="center" vertical="center" wrapText="1"/>
    </xf>
    <xf numFmtId="17" fontId="5" fillId="11" borderId="26" xfId="0" applyNumberFormat="1" applyFont="1" applyFill="1" applyBorder="1" applyAlignment="1">
      <alignment horizontal="left" vertical="center" wrapText="1"/>
    </xf>
    <xf numFmtId="17" fontId="5" fillId="11" borderId="11" xfId="0" quotePrefix="1" applyNumberFormat="1" applyFont="1" applyFill="1" applyBorder="1" applyAlignment="1">
      <alignment horizontal="left" vertical="center" wrapText="1"/>
    </xf>
    <xf numFmtId="0" fontId="45" fillId="0" borderId="9" xfId="0" applyFont="1" applyBorder="1" applyAlignment="1">
      <alignment horizontal="center" vertical="center" wrapText="1"/>
    </xf>
    <xf numFmtId="0" fontId="45" fillId="0" borderId="9" xfId="0" quotePrefix="1" applyFont="1" applyBorder="1" applyAlignment="1">
      <alignment horizontal="center" vertical="center"/>
    </xf>
    <xf numFmtId="0" fontId="0" fillId="0" borderId="9" xfId="0" applyBorder="1" applyAlignment="1">
      <alignment horizontal="center" vertical="center" wrapText="1"/>
    </xf>
    <xf numFmtId="0" fontId="44" fillId="0" borderId="55" xfId="0" applyFont="1" applyBorder="1" applyAlignment="1">
      <alignment horizontal="center" vertical="center" wrapText="1"/>
    </xf>
    <xf numFmtId="0" fontId="9" fillId="3" borderId="9" xfId="19" applyFont="1" applyFill="1" applyBorder="1" applyAlignment="1">
      <alignment horizontal="center" vertical="center"/>
    </xf>
    <xf numFmtId="0" fontId="45" fillId="0" borderId="55" xfId="0" applyFont="1" applyBorder="1" applyAlignment="1">
      <alignment horizontal="center" vertical="top" wrapText="1"/>
    </xf>
    <xf numFmtId="0" fontId="46" fillId="2" borderId="9" xfId="19" applyFont="1" applyFill="1" applyBorder="1" applyAlignment="1">
      <alignment horizontal="center" vertical="center"/>
    </xf>
    <xf numFmtId="0" fontId="41" fillId="0" borderId="26" xfId="0" applyFont="1" applyBorder="1" applyAlignment="1">
      <alignment horizontal="center" vertical="top" wrapText="1"/>
    </xf>
    <xf numFmtId="0" fontId="41" fillId="0" borderId="11" xfId="0" applyFont="1" applyBorder="1" applyAlignment="1">
      <alignment horizontal="center" vertical="top" wrapText="1"/>
    </xf>
    <xf numFmtId="0" fontId="5" fillId="11" borderId="9" xfId="4" applyFont="1" applyFill="1" applyBorder="1" applyAlignment="1">
      <alignment horizontal="left" vertical="center" wrapText="1"/>
    </xf>
    <xf numFmtId="0" fontId="45" fillId="0" borderId="9" xfId="0" quotePrefix="1" applyFont="1" applyBorder="1" applyAlignment="1">
      <alignment horizontal="center" vertical="top"/>
    </xf>
    <xf numFmtId="0" fontId="45" fillId="0" borderId="9" xfId="0" applyFont="1" applyBorder="1" applyAlignment="1">
      <alignment horizontal="center" vertical="top" wrapText="1"/>
    </xf>
    <xf numFmtId="0" fontId="45" fillId="0" borderId="26" xfId="0" applyFont="1" applyBorder="1" applyAlignment="1">
      <alignment horizontal="center" vertical="top" wrapText="1"/>
    </xf>
    <xf numFmtId="0" fontId="45" fillId="0" borderId="11" xfId="0" applyFont="1" applyBorder="1" applyAlignment="1">
      <alignment horizontal="center" vertical="top" wrapText="1"/>
    </xf>
    <xf numFmtId="9" fontId="0" fillId="0" borderId="9" xfId="0" applyNumberFormat="1" applyBorder="1" applyAlignment="1">
      <alignment horizontal="center" vertical="center" wrapText="1"/>
    </xf>
    <xf numFmtId="9" fontId="5" fillId="0" borderId="9" xfId="0" applyNumberFormat="1" applyFont="1" applyBorder="1" applyAlignment="1">
      <alignment horizontal="center" vertical="center" wrapText="1"/>
    </xf>
    <xf numFmtId="9" fontId="0" fillId="11" borderId="26" xfId="0" applyNumberFormat="1" applyFill="1" applyBorder="1" applyAlignment="1">
      <alignment horizontal="left" vertical="center" wrapText="1"/>
    </xf>
    <xf numFmtId="9" fontId="0" fillId="11" borderId="11" xfId="0" applyNumberFormat="1" applyFill="1" applyBorder="1" applyAlignment="1">
      <alignment horizontal="left" vertical="center" wrapText="1"/>
    </xf>
    <xf numFmtId="9" fontId="0" fillId="11" borderId="9" xfId="0" applyNumberFormat="1" applyFill="1" applyBorder="1" applyAlignment="1">
      <alignment horizontal="left" vertical="center" wrapText="1"/>
    </xf>
    <xf numFmtId="9" fontId="5" fillId="11" borderId="9" xfId="0" applyNumberFormat="1" applyFont="1" applyFill="1" applyBorder="1" applyAlignment="1">
      <alignment horizontal="left" vertical="center" wrapText="1"/>
    </xf>
    <xf numFmtId="9" fontId="5" fillId="11" borderId="26" xfId="1" applyFont="1" applyFill="1" applyBorder="1" applyAlignment="1">
      <alignment horizontal="center" vertical="center" wrapText="1"/>
    </xf>
    <xf numFmtId="9" fontId="5" fillId="11" borderId="9" xfId="0" applyNumberFormat="1" applyFont="1" applyFill="1" applyBorder="1" applyAlignment="1">
      <alignment horizontal="center" vertical="center" wrapText="1"/>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0" fontId="17" fillId="11" borderId="9" xfId="4" applyFont="1" applyFill="1" applyBorder="1" applyAlignment="1">
      <alignment horizontal="left" vertical="center" wrapText="1"/>
    </xf>
    <xf numFmtId="0" fontId="45" fillId="0" borderId="9" xfId="0" applyFont="1" applyBorder="1" applyAlignment="1">
      <alignment horizontal="center" vertical="top"/>
    </xf>
    <xf numFmtId="0" fontId="41" fillId="0" borderId="13" xfId="0" applyFont="1" applyBorder="1" applyAlignment="1">
      <alignment horizontal="center" vertical="top" wrapText="1"/>
    </xf>
    <xf numFmtId="0" fontId="17" fillId="11" borderId="15" xfId="4" applyFont="1" applyFill="1" applyBorder="1" applyAlignment="1">
      <alignment horizontal="center" vertical="center" wrapText="1"/>
    </xf>
    <xf numFmtId="0" fontId="17" fillId="11" borderId="16" xfId="4" applyFont="1" applyFill="1" applyBorder="1" applyAlignment="1">
      <alignment horizontal="center" vertical="center" wrapText="1"/>
    </xf>
    <xf numFmtId="0" fontId="17" fillId="11" borderId="26" xfId="0" applyFont="1" applyFill="1" applyBorder="1" applyAlignment="1">
      <alignment horizontal="center" vertical="center" wrapText="1" readingOrder="1"/>
    </xf>
    <xf numFmtId="0" fontId="17" fillId="11" borderId="13" xfId="0" applyFont="1" applyFill="1" applyBorder="1" applyAlignment="1">
      <alignment horizontal="center" vertical="center" wrapText="1" readingOrder="1"/>
    </xf>
    <xf numFmtId="0" fontId="17" fillId="11" borderId="11" xfId="0" applyFont="1" applyFill="1" applyBorder="1" applyAlignment="1">
      <alignment horizontal="center" vertical="center" wrapText="1" readingOrder="1"/>
    </xf>
    <xf numFmtId="9" fontId="5" fillId="0" borderId="9" xfId="1" applyFont="1" applyFill="1" applyBorder="1" applyAlignment="1">
      <alignment horizontal="center" vertical="center" wrapText="1"/>
    </xf>
    <xf numFmtId="9" fontId="5" fillId="8" borderId="26" xfId="1" applyFont="1" applyFill="1" applyBorder="1" applyAlignment="1">
      <alignment horizontal="left" vertical="center" wrapText="1"/>
    </xf>
    <xf numFmtId="9" fontId="5" fillId="8" borderId="13" xfId="1" applyFont="1" applyFill="1" applyBorder="1" applyAlignment="1">
      <alignment horizontal="left" vertical="center" wrapText="1"/>
    </xf>
    <xf numFmtId="9" fontId="5" fillId="8" borderId="11" xfId="1" applyFont="1" applyFill="1" applyBorder="1" applyAlignment="1">
      <alignment horizontal="left" vertical="center" wrapText="1"/>
    </xf>
    <xf numFmtId="17" fontId="5" fillId="8" borderId="26" xfId="1" quotePrefix="1" applyNumberFormat="1"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8" borderId="11" xfId="1" applyFont="1" applyFill="1" applyBorder="1" applyAlignment="1">
      <alignment horizontal="center" vertical="center" wrapText="1"/>
    </xf>
    <xf numFmtId="9" fontId="0" fillId="8" borderId="26" xfId="1" applyFont="1" applyFill="1" applyBorder="1" applyAlignment="1">
      <alignment horizontal="left" vertical="center" wrapText="1"/>
    </xf>
    <xf numFmtId="9" fontId="5" fillId="8" borderId="26" xfId="1" applyFont="1" applyFill="1" applyBorder="1" applyAlignment="1">
      <alignment horizontal="center" vertical="center" wrapText="1"/>
    </xf>
    <xf numFmtId="0" fontId="44" fillId="0" borderId="55" xfId="0" applyFont="1" applyBorder="1" applyAlignment="1">
      <alignment horizontal="center" vertical="top" wrapText="1"/>
    </xf>
    <xf numFmtId="0" fontId="15" fillId="8" borderId="9" xfId="4" applyFont="1" applyFill="1" applyBorder="1" applyAlignment="1">
      <alignment horizontal="center" vertical="center" wrapText="1"/>
    </xf>
    <xf numFmtId="0" fontId="17" fillId="8" borderId="9" xfId="0" applyFont="1" applyFill="1" applyBorder="1" applyAlignment="1">
      <alignment horizontal="left" vertical="center"/>
    </xf>
    <xf numFmtId="0" fontId="5" fillId="8" borderId="26" xfId="4" applyFont="1" applyFill="1" applyBorder="1" applyAlignment="1">
      <alignment horizontal="left" vertical="center" wrapText="1"/>
    </xf>
    <xf numFmtId="0" fontId="5" fillId="8" borderId="13" xfId="4" applyFont="1" applyFill="1" applyBorder="1" applyAlignment="1">
      <alignment horizontal="left" vertical="center" wrapText="1"/>
    </xf>
    <xf numFmtId="0" fontId="5" fillId="8" borderId="11" xfId="4" applyFont="1" applyFill="1" applyBorder="1" applyAlignment="1">
      <alignment horizontal="left" vertical="center" wrapText="1"/>
    </xf>
    <xf numFmtId="9" fontId="5" fillId="8" borderId="26" xfId="4" applyNumberFormat="1" applyFont="1" applyFill="1" applyBorder="1" applyAlignment="1">
      <alignment horizontal="center" vertical="center" wrapText="1"/>
    </xf>
    <xf numFmtId="9" fontId="5" fillId="8" borderId="13" xfId="4" applyNumberFormat="1" applyFont="1" applyFill="1" applyBorder="1" applyAlignment="1">
      <alignment horizontal="center" vertical="center" wrapText="1"/>
    </xf>
    <xf numFmtId="9" fontId="5" fillId="8" borderId="11" xfId="4" applyNumberFormat="1" applyFont="1" applyFill="1" applyBorder="1" applyAlignment="1">
      <alignment horizontal="center" vertical="center" wrapText="1"/>
    </xf>
    <xf numFmtId="9" fontId="5" fillId="8" borderId="26" xfId="1" quotePrefix="1" applyFont="1" applyFill="1" applyBorder="1" applyAlignment="1">
      <alignment horizontal="center" vertical="center" wrapText="1"/>
    </xf>
    <xf numFmtId="9" fontId="5" fillId="0" borderId="9" xfId="1" quotePrefix="1" applyFont="1" applyFill="1" applyBorder="1" applyAlignment="1">
      <alignment horizontal="center" vertical="center" wrapText="1"/>
    </xf>
    <xf numFmtId="9" fontId="5" fillId="9" borderId="26" xfId="1" quotePrefix="1" applyFont="1" applyFill="1" applyBorder="1" applyAlignment="1">
      <alignment horizontal="center" vertical="center" wrapText="1"/>
    </xf>
    <xf numFmtId="9" fontId="5" fillId="9" borderId="11" xfId="1" applyFont="1" applyFill="1" applyBorder="1" applyAlignment="1">
      <alignment horizontal="center" vertical="center" wrapText="1"/>
    </xf>
    <xf numFmtId="0" fontId="5" fillId="9" borderId="26" xfId="4" applyFont="1" applyFill="1" applyBorder="1" applyAlignment="1">
      <alignment horizontal="left" vertical="center" wrapText="1"/>
    </xf>
    <xf numFmtId="0" fontId="5" fillId="9" borderId="11" xfId="4" applyFont="1" applyFill="1" applyBorder="1" applyAlignment="1">
      <alignment horizontal="left" vertical="center" wrapText="1"/>
    </xf>
    <xf numFmtId="0" fontId="15" fillId="9" borderId="26" xfId="4" applyFont="1" applyFill="1" applyBorder="1" applyAlignment="1">
      <alignment horizontal="center" vertical="center" wrapText="1"/>
    </xf>
    <xf numFmtId="0" fontId="15" fillId="9" borderId="11" xfId="4" applyFont="1" applyFill="1" applyBorder="1" applyAlignment="1">
      <alignment horizontal="center" vertical="center" wrapText="1"/>
    </xf>
    <xf numFmtId="0" fontId="0" fillId="9" borderId="26" xfId="4" applyFont="1" applyFill="1" applyBorder="1" applyAlignment="1">
      <alignment horizontal="left" vertical="center" wrapText="1"/>
    </xf>
    <xf numFmtId="0" fontId="15" fillId="9" borderId="26" xfId="4" applyFont="1" applyFill="1" applyBorder="1" applyAlignment="1">
      <alignment horizontal="left" vertical="center" wrapText="1"/>
    </xf>
    <xf numFmtId="0" fontId="15" fillId="9" borderId="11" xfId="4" applyFont="1" applyFill="1" applyBorder="1" applyAlignment="1">
      <alignment horizontal="left" vertical="center" wrapText="1"/>
    </xf>
    <xf numFmtId="0" fontId="17" fillId="9" borderId="26" xfId="4" applyFont="1" applyFill="1" applyBorder="1" applyAlignment="1">
      <alignment horizontal="left" vertical="center" wrapText="1"/>
    </xf>
    <xf numFmtId="0" fontId="17" fillId="9" borderId="11" xfId="4" applyFont="1" applyFill="1" applyBorder="1" applyAlignment="1">
      <alignment horizontal="left" vertical="center" wrapText="1"/>
    </xf>
    <xf numFmtId="167" fontId="17" fillId="9" borderId="26" xfId="4" applyNumberFormat="1" applyFont="1" applyFill="1" applyBorder="1" applyAlignment="1">
      <alignment horizontal="center" vertical="center" wrapText="1"/>
    </xf>
    <xf numFmtId="167" fontId="17" fillId="9" borderId="11" xfId="4" applyNumberFormat="1" applyFont="1" applyFill="1" applyBorder="1" applyAlignment="1">
      <alignment horizontal="center" vertical="center" wrapText="1"/>
    </xf>
    <xf numFmtId="169" fontId="26" fillId="9" borderId="26" xfId="0" applyNumberFormat="1" applyFont="1" applyFill="1" applyBorder="1" applyAlignment="1">
      <alignment horizontal="center" vertical="center"/>
    </xf>
    <xf numFmtId="169" fontId="26" fillId="9" borderId="11" xfId="0" applyNumberFormat="1" applyFont="1" applyFill="1" applyBorder="1" applyAlignment="1">
      <alignment horizontal="center" vertical="center"/>
    </xf>
    <xf numFmtId="0" fontId="15" fillId="2" borderId="26" xfId="4" applyFont="1" applyFill="1" applyBorder="1" applyAlignment="1">
      <alignment vertical="center" wrapText="1"/>
    </xf>
    <xf numFmtId="0" fontId="15" fillId="2" borderId="11" xfId="4" applyFont="1" applyFill="1" applyBorder="1" applyAlignment="1">
      <alignment vertical="center" wrapText="1"/>
    </xf>
    <xf numFmtId="0" fontId="15" fillId="2" borderId="26" xfId="4" applyFont="1" applyFill="1" applyBorder="1" applyAlignment="1">
      <alignment horizontal="center" vertical="center" wrapText="1"/>
    </xf>
    <xf numFmtId="0" fontId="15" fillId="2" borderId="11" xfId="4" applyFont="1" applyFill="1" applyBorder="1" applyAlignment="1">
      <alignment horizontal="center" vertical="center" wrapText="1"/>
    </xf>
    <xf numFmtId="168" fontId="15" fillId="9" borderId="26" xfId="4" applyNumberFormat="1" applyFont="1" applyFill="1" applyBorder="1" applyAlignment="1">
      <alignment horizontal="right" vertical="center" wrapText="1"/>
    </xf>
    <xf numFmtId="168" fontId="15" fillId="9" borderId="11" xfId="4" applyNumberFormat="1" applyFont="1" applyFill="1" applyBorder="1" applyAlignment="1">
      <alignment horizontal="right" vertical="center" wrapText="1"/>
    </xf>
    <xf numFmtId="168" fontId="5" fillId="9" borderId="26" xfId="4" applyNumberFormat="1" applyFont="1" applyFill="1" applyBorder="1" applyAlignment="1">
      <alignment horizontal="center" vertical="center" wrapText="1"/>
    </xf>
    <xf numFmtId="168" fontId="5" fillId="9" borderId="11" xfId="4" applyNumberFormat="1" applyFont="1" applyFill="1" applyBorder="1" applyAlignment="1">
      <alignment horizontal="center" vertical="center" wrapText="1"/>
    </xf>
    <xf numFmtId="0" fontId="9" fillId="3" borderId="13" xfId="19" applyFont="1" applyFill="1" applyBorder="1" applyAlignment="1">
      <alignment horizontal="center" vertical="center"/>
    </xf>
    <xf numFmtId="0" fontId="15" fillId="9" borderId="9" xfId="4" applyFont="1" applyFill="1" applyBorder="1" applyAlignment="1">
      <alignment horizontal="left" vertical="center" wrapText="1"/>
    </xf>
    <xf numFmtId="0" fontId="17" fillId="9" borderId="9" xfId="4" applyFont="1" applyFill="1" applyBorder="1" applyAlignment="1">
      <alignment horizontal="left" vertical="center" wrapText="1"/>
    </xf>
    <xf numFmtId="0" fontId="15" fillId="9" borderId="9" xfId="4" applyFont="1" applyFill="1" applyBorder="1" applyAlignment="1">
      <alignment horizontal="center" vertical="center" wrapText="1"/>
    </xf>
    <xf numFmtId="0" fontId="5" fillId="9" borderId="26" xfId="4" applyFont="1" applyFill="1" applyBorder="1" applyAlignment="1">
      <alignment horizontal="center" vertical="center" wrapText="1"/>
    </xf>
    <xf numFmtId="0" fontId="5" fillId="9" borderId="11" xfId="4" applyFont="1" applyFill="1" applyBorder="1" applyAlignment="1">
      <alignment horizontal="center" vertical="center" wrapText="1"/>
    </xf>
    <xf numFmtId="0" fontId="15" fillId="2" borderId="13" xfId="4" applyFont="1" applyFill="1" applyBorder="1" applyAlignment="1">
      <alignment horizontal="center" vertical="center" wrapText="1"/>
    </xf>
    <xf numFmtId="168" fontId="15" fillId="9" borderId="13" xfId="4" applyNumberFormat="1" applyFont="1" applyFill="1" applyBorder="1" applyAlignment="1">
      <alignment horizontal="right" vertical="center" wrapText="1"/>
    </xf>
    <xf numFmtId="0" fontId="15" fillId="9" borderId="13" xfId="4" applyFont="1" applyFill="1" applyBorder="1" applyAlignment="1">
      <alignment horizontal="center" vertical="center" wrapText="1"/>
    </xf>
    <xf numFmtId="0" fontId="15" fillId="9" borderId="13" xfId="4" applyFont="1" applyFill="1" applyBorder="1" applyAlignment="1">
      <alignment horizontal="left" vertical="center" wrapText="1"/>
    </xf>
    <xf numFmtId="0" fontId="5" fillId="9" borderId="13" xfId="4" applyFont="1" applyFill="1" applyBorder="1" applyAlignment="1">
      <alignment horizontal="left" vertical="center" wrapText="1"/>
    </xf>
    <xf numFmtId="169" fontId="26" fillId="9" borderId="13" xfId="0" applyNumberFormat="1" applyFont="1" applyFill="1" applyBorder="1" applyAlignment="1">
      <alignment horizontal="center" vertical="center"/>
    </xf>
    <xf numFmtId="0" fontId="17" fillId="9" borderId="13" xfId="4" applyFont="1" applyFill="1" applyBorder="1" applyAlignment="1">
      <alignment horizontal="left" vertical="center" wrapText="1"/>
    </xf>
    <xf numFmtId="0" fontId="15" fillId="2" borderId="13" xfId="4" applyFont="1" applyFill="1" applyBorder="1" applyAlignment="1">
      <alignment vertical="center" wrapText="1"/>
    </xf>
    <xf numFmtId="167" fontId="17" fillId="9" borderId="13" xfId="4" applyNumberFormat="1" applyFont="1" applyFill="1" applyBorder="1" applyAlignment="1">
      <alignment horizontal="center" vertical="center" wrapText="1"/>
    </xf>
    <xf numFmtId="0" fontId="5" fillId="9" borderId="13" xfId="4" applyFont="1" applyFill="1" applyBorder="1" applyAlignment="1">
      <alignment horizontal="center" vertical="center" wrapText="1"/>
    </xf>
    <xf numFmtId="171" fontId="5" fillId="9" borderId="26" xfId="4" applyNumberFormat="1" applyFont="1" applyFill="1" applyBorder="1" applyAlignment="1">
      <alignment horizontal="center" vertical="center" wrapText="1"/>
    </xf>
    <xf numFmtId="171" fontId="5" fillId="9" borderId="13" xfId="4" applyNumberFormat="1" applyFont="1" applyFill="1" applyBorder="1" applyAlignment="1">
      <alignment horizontal="center" vertical="center" wrapText="1"/>
    </xf>
    <xf numFmtId="171" fontId="5" fillId="9" borderId="11" xfId="4" applyNumberFormat="1" applyFont="1" applyFill="1" applyBorder="1" applyAlignment="1">
      <alignment horizontal="center" vertical="center" wrapText="1"/>
    </xf>
    <xf numFmtId="168" fontId="15" fillId="9" borderId="26" xfId="4" applyNumberFormat="1" applyFont="1" applyFill="1" applyBorder="1" applyAlignment="1">
      <alignment vertical="center" wrapText="1"/>
    </xf>
    <xf numFmtId="168" fontId="15" fillId="9" borderId="13" xfId="4" applyNumberFormat="1" applyFont="1" applyFill="1" applyBorder="1" applyAlignment="1">
      <alignment vertical="center" wrapText="1"/>
    </xf>
    <xf numFmtId="168" fontId="15" fillId="9" borderId="11" xfId="4" applyNumberFormat="1" applyFont="1" applyFill="1" applyBorder="1" applyAlignment="1">
      <alignment vertical="center" wrapText="1"/>
    </xf>
    <xf numFmtId="168" fontId="5" fillId="9" borderId="13" xfId="4" applyNumberFormat="1" applyFont="1" applyFill="1" applyBorder="1" applyAlignment="1">
      <alignment horizontal="center" vertical="center" wrapText="1"/>
    </xf>
    <xf numFmtId="0" fontId="15" fillId="9" borderId="26" xfId="4" applyFont="1" applyFill="1" applyBorder="1" applyAlignment="1">
      <alignment vertical="center" wrapText="1"/>
    </xf>
    <xf numFmtId="0" fontId="15" fillId="9" borderId="13" xfId="4" applyFont="1" applyFill="1" applyBorder="1" applyAlignment="1">
      <alignment vertical="center" wrapText="1"/>
    </xf>
    <xf numFmtId="0" fontId="15" fillId="9" borderId="11" xfId="4" applyFont="1" applyFill="1" applyBorder="1" applyAlignment="1">
      <alignment vertical="center" wrapText="1"/>
    </xf>
    <xf numFmtId="0" fontId="15" fillId="9" borderId="26" xfId="4" quotePrefix="1" applyFont="1" applyFill="1" applyBorder="1" applyAlignment="1">
      <alignment vertical="center" wrapText="1"/>
    </xf>
    <xf numFmtId="0" fontId="16" fillId="9" borderId="9" xfId="0" applyFont="1" applyFill="1" applyBorder="1" applyAlignment="1">
      <alignment horizontal="center" vertical="center" wrapText="1" readingOrder="1"/>
    </xf>
    <xf numFmtId="0" fontId="17" fillId="9" borderId="9" xfId="1" applyNumberFormat="1" applyFont="1" applyFill="1" applyBorder="1" applyAlignment="1">
      <alignment horizontal="left" vertical="center" wrapText="1"/>
    </xf>
    <xf numFmtId="167" fontId="17" fillId="9" borderId="26" xfId="1" applyNumberFormat="1" applyFont="1" applyFill="1" applyBorder="1" applyAlignment="1">
      <alignment horizontal="center" vertical="center" wrapText="1"/>
    </xf>
    <xf numFmtId="167" fontId="17" fillId="9" borderId="13" xfId="1" applyNumberFormat="1" applyFont="1" applyFill="1" applyBorder="1" applyAlignment="1">
      <alignment horizontal="center" vertical="center" wrapText="1"/>
    </xf>
    <xf numFmtId="167" fontId="17" fillId="9" borderId="11" xfId="1" applyNumberFormat="1" applyFont="1" applyFill="1" applyBorder="1" applyAlignment="1">
      <alignment horizontal="center" vertical="center" wrapText="1"/>
    </xf>
    <xf numFmtId="0" fontId="5" fillId="9" borderId="26" xfId="1" applyNumberFormat="1" applyFont="1" applyFill="1" applyBorder="1" applyAlignment="1">
      <alignment horizontal="center" vertical="center" wrapText="1"/>
    </xf>
    <xf numFmtId="0" fontId="5" fillId="9" borderId="13" xfId="1" applyNumberFormat="1" applyFont="1" applyFill="1" applyBorder="1" applyAlignment="1">
      <alignment horizontal="center" vertical="center" wrapText="1"/>
    </xf>
    <xf numFmtId="0" fontId="5" fillId="9" borderId="11" xfId="1" applyNumberFormat="1" applyFont="1" applyFill="1" applyBorder="1" applyAlignment="1">
      <alignment horizontal="center" vertical="center" wrapText="1"/>
    </xf>
    <xf numFmtId="168" fontId="5" fillId="9" borderId="26" xfId="1" applyNumberFormat="1" applyFont="1" applyFill="1" applyBorder="1" applyAlignment="1">
      <alignment horizontal="center" vertical="center" wrapText="1"/>
    </xf>
    <xf numFmtId="168" fontId="5" fillId="9" borderId="13" xfId="1" applyNumberFormat="1" applyFont="1" applyFill="1" applyBorder="1" applyAlignment="1">
      <alignment horizontal="center" vertical="center" wrapText="1"/>
    </xf>
    <xf numFmtId="168" fontId="5" fillId="9" borderId="11" xfId="1" applyNumberFormat="1" applyFont="1" applyFill="1" applyBorder="1" applyAlignment="1">
      <alignment horizontal="center" vertical="center" wrapText="1"/>
    </xf>
    <xf numFmtId="167" fontId="0" fillId="0" borderId="9" xfId="0" applyNumberFormat="1" applyBorder="1" applyAlignment="1">
      <alignment horizontal="center" vertical="center" wrapText="1"/>
    </xf>
    <xf numFmtId="167" fontId="5" fillId="0" borderId="26" xfId="0" applyNumberFormat="1" applyFont="1" applyBorder="1" applyAlignment="1">
      <alignment horizontal="center" vertical="center" wrapText="1"/>
    </xf>
    <xf numFmtId="0" fontId="45" fillId="0" borderId="54" xfId="0" applyFont="1" applyBorder="1" applyAlignment="1">
      <alignment horizontal="center" vertical="top" wrapText="1"/>
    </xf>
    <xf numFmtId="9" fontId="0" fillId="8" borderId="26" xfId="1" applyFont="1" applyFill="1" applyBorder="1" applyAlignment="1">
      <alignment horizontal="center" vertical="center" wrapText="1"/>
    </xf>
    <xf numFmtId="167" fontId="0" fillId="8" borderId="26" xfId="0" applyNumberFormat="1" applyFill="1" applyBorder="1" applyAlignment="1">
      <alignment horizontal="left" vertical="center" wrapText="1"/>
    </xf>
    <xf numFmtId="167" fontId="5" fillId="8" borderId="11" xfId="0" applyNumberFormat="1" applyFont="1" applyFill="1" applyBorder="1" applyAlignment="1">
      <alignment horizontal="left" vertical="center" wrapText="1"/>
    </xf>
    <xf numFmtId="167" fontId="5" fillId="8" borderId="26" xfId="0" applyNumberFormat="1" applyFont="1" applyFill="1" applyBorder="1" applyAlignment="1">
      <alignment horizontal="left" vertical="center" wrapText="1"/>
    </xf>
    <xf numFmtId="3" fontId="5" fillId="8" borderId="26" xfId="0" applyNumberFormat="1" applyFont="1" applyFill="1" applyBorder="1" applyAlignment="1">
      <alignment horizontal="center" vertical="center" wrapText="1"/>
    </xf>
    <xf numFmtId="3" fontId="5" fillId="8" borderId="11" xfId="0" applyNumberFormat="1" applyFont="1" applyFill="1" applyBorder="1" applyAlignment="1">
      <alignment horizontal="center" vertical="center" wrapText="1"/>
    </xf>
    <xf numFmtId="0" fontId="15" fillId="8" borderId="26" xfId="4" applyFont="1" applyFill="1" applyBorder="1" applyAlignment="1">
      <alignment horizontal="center" vertical="center" wrapText="1"/>
    </xf>
    <xf numFmtId="0" fontId="15" fillId="8" borderId="13" xfId="4" applyFont="1" applyFill="1" applyBorder="1" applyAlignment="1">
      <alignment horizontal="center" vertical="center" wrapText="1"/>
    </xf>
    <xf numFmtId="0" fontId="15" fillId="8" borderId="11" xfId="4" applyFont="1" applyFill="1" applyBorder="1" applyAlignment="1">
      <alignment horizontal="center" vertical="center" wrapText="1"/>
    </xf>
    <xf numFmtId="0" fontId="15" fillId="8" borderId="26" xfId="4" applyFont="1" applyFill="1" applyBorder="1" applyAlignment="1">
      <alignment horizontal="left" vertical="center" wrapText="1"/>
    </xf>
    <xf numFmtId="0" fontId="15" fillId="8" borderId="11" xfId="4" applyFont="1" applyFill="1" applyBorder="1" applyAlignment="1">
      <alignment horizontal="left" vertical="center" wrapText="1"/>
    </xf>
    <xf numFmtId="167" fontId="17" fillId="0" borderId="9" xfId="0" applyNumberFormat="1" applyFont="1" applyBorder="1" applyAlignment="1">
      <alignment horizontal="center" vertical="center" wrapText="1"/>
    </xf>
    <xf numFmtId="0" fontId="44" fillId="0" borderId="54" xfId="0" applyFont="1" applyBorder="1" applyAlignment="1">
      <alignment horizontal="center" vertical="top" wrapText="1"/>
    </xf>
    <xf numFmtId="0" fontId="44" fillId="0" borderId="90" xfId="0" applyFont="1" applyBorder="1" applyAlignment="1">
      <alignment horizontal="center" vertical="top" wrapText="1"/>
    </xf>
    <xf numFmtId="9" fontId="5" fillId="8" borderId="26" xfId="0" applyNumberFormat="1" applyFont="1" applyFill="1" applyBorder="1" applyAlignment="1">
      <alignment horizontal="center" vertical="center" wrapText="1"/>
    </xf>
    <xf numFmtId="9" fontId="5" fillId="8" borderId="11" xfId="0" applyNumberFormat="1" applyFont="1" applyFill="1" applyBorder="1" applyAlignment="1">
      <alignment horizontal="center" vertical="center" wrapText="1"/>
    </xf>
    <xf numFmtId="167" fontId="17" fillId="8" borderId="26" xfId="0" applyNumberFormat="1" applyFont="1" applyFill="1" applyBorder="1" applyAlignment="1">
      <alignment horizontal="left" vertical="center" wrapText="1"/>
    </xf>
    <xf numFmtId="167" fontId="17" fillId="8" borderId="11" xfId="0" applyNumberFormat="1" applyFont="1" applyFill="1" applyBorder="1" applyAlignment="1">
      <alignment horizontal="left" vertical="center" wrapText="1"/>
    </xf>
    <xf numFmtId="0" fontId="15" fillId="8" borderId="15" xfId="4" applyFont="1" applyFill="1" applyBorder="1" applyAlignment="1">
      <alignment horizontal="center" vertical="center" wrapText="1"/>
    </xf>
    <xf numFmtId="167" fontId="5" fillId="8" borderId="26" xfId="0" applyNumberFormat="1" applyFont="1" applyFill="1" applyBorder="1" applyAlignment="1">
      <alignment horizontal="center" vertical="center" wrapText="1"/>
    </xf>
    <xf numFmtId="167" fontId="5" fillId="8" borderId="11" xfId="0" applyNumberFormat="1" applyFont="1" applyFill="1" applyBorder="1" applyAlignment="1">
      <alignment horizontal="center" vertical="center" wrapText="1"/>
    </xf>
    <xf numFmtId="0" fontId="5" fillId="0" borderId="9" xfId="4" quotePrefix="1" applyFont="1" applyBorder="1" applyAlignment="1">
      <alignment horizontal="center" vertical="center" wrapText="1"/>
    </xf>
    <xf numFmtId="0" fontId="45" fillId="0" borderId="90" xfId="0" applyFont="1" applyBorder="1" applyAlignment="1">
      <alignment horizontal="center" vertical="top" wrapText="1"/>
    </xf>
    <xf numFmtId="0" fontId="5" fillId="7" borderId="26" xfId="4" quotePrefix="1" applyFont="1" applyFill="1" applyBorder="1" applyAlignment="1">
      <alignment horizontal="left" vertical="center" wrapText="1"/>
    </xf>
    <xf numFmtId="0" fontId="5" fillId="7" borderId="11" xfId="4" quotePrefix="1" applyFont="1" applyFill="1" applyBorder="1" applyAlignment="1">
      <alignment horizontal="left" vertical="center" wrapText="1"/>
    </xf>
    <xf numFmtId="0" fontId="5" fillId="7" borderId="26" xfId="4" quotePrefix="1" applyFont="1" applyFill="1" applyBorder="1" applyAlignment="1">
      <alignment horizontal="center" vertical="center" wrapText="1"/>
    </xf>
    <xf numFmtId="0" fontId="5" fillId="7" borderId="11" xfId="4" quotePrefix="1" applyFont="1" applyFill="1" applyBorder="1" applyAlignment="1">
      <alignment horizontal="center" vertical="center" wrapText="1"/>
    </xf>
    <xf numFmtId="9" fontId="5" fillId="7" borderId="26" xfId="1" quotePrefix="1" applyFont="1" applyFill="1" applyBorder="1" applyAlignment="1">
      <alignment horizontal="center" vertical="center" wrapText="1"/>
    </xf>
    <xf numFmtId="9" fontId="5" fillId="7" borderId="11" xfId="1" quotePrefix="1" applyFont="1" applyFill="1" applyBorder="1" applyAlignment="1">
      <alignment horizontal="center" vertical="center" wrapText="1"/>
    </xf>
    <xf numFmtId="0" fontId="25" fillId="4" borderId="18" xfId="4" applyFont="1" applyFill="1" applyBorder="1" applyAlignment="1">
      <alignment horizontal="center" vertical="center" wrapText="1"/>
    </xf>
    <xf numFmtId="0" fontId="25" fillId="4" borderId="19" xfId="4" applyFont="1" applyFill="1" applyBorder="1" applyAlignment="1">
      <alignment horizontal="center" vertical="center" wrapText="1"/>
    </xf>
    <xf numFmtId="0" fontId="29" fillId="4" borderId="9" xfId="19" applyFont="1" applyFill="1" applyBorder="1" applyAlignment="1">
      <alignment horizontal="center" vertical="center" wrapText="1"/>
    </xf>
    <xf numFmtId="0" fontId="15" fillId="6" borderId="15" xfId="4" applyFont="1" applyFill="1" applyBorder="1" applyAlignment="1">
      <alignment horizontal="center" vertical="center" wrapText="1"/>
    </xf>
    <xf numFmtId="0" fontId="15" fillId="7" borderId="12" xfId="4" applyFont="1" applyFill="1" applyBorder="1" applyAlignment="1">
      <alignment horizontal="center" vertical="center" wrapText="1"/>
    </xf>
    <xf numFmtId="0" fontId="15" fillId="7" borderId="14" xfId="4" applyFont="1" applyFill="1" applyBorder="1" applyAlignment="1">
      <alignment horizontal="center" vertical="center" wrapText="1"/>
    </xf>
    <xf numFmtId="0" fontId="15" fillId="7" borderId="26" xfId="4" applyFont="1" applyFill="1" applyBorder="1" applyAlignment="1">
      <alignment horizontal="center" vertical="center" wrapText="1"/>
    </xf>
    <xf numFmtId="0" fontId="15" fillId="7" borderId="11" xfId="4" applyFont="1" applyFill="1" applyBorder="1" applyAlignment="1">
      <alignment horizontal="center" vertical="center" wrapText="1"/>
    </xf>
    <xf numFmtId="0" fontId="5" fillId="7" borderId="26"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26" xfId="4" applyFont="1" applyFill="1" applyBorder="1" applyAlignment="1">
      <alignment horizontal="left" vertical="top" wrapText="1"/>
    </xf>
    <xf numFmtId="0" fontId="5" fillId="7" borderId="11" xfId="4" applyFont="1" applyFill="1" applyBorder="1" applyAlignment="1">
      <alignment horizontal="left" vertical="top" wrapText="1"/>
    </xf>
    <xf numFmtId="9" fontId="5" fillId="7" borderId="26" xfId="4" applyNumberFormat="1" applyFont="1" applyFill="1" applyBorder="1" applyAlignment="1">
      <alignment horizontal="center" vertical="center" wrapText="1"/>
    </xf>
    <xf numFmtId="9" fontId="5" fillId="7" borderId="11" xfId="4" applyNumberFormat="1" applyFont="1" applyFill="1" applyBorder="1" applyAlignment="1">
      <alignment horizontal="center" vertical="center" wrapText="1"/>
    </xf>
    <xf numFmtId="0" fontId="9" fillId="3" borderId="1" xfId="19" applyFont="1" applyFill="1" applyBorder="1" applyAlignment="1">
      <alignment horizontal="center" vertical="center"/>
    </xf>
    <xf numFmtId="0" fontId="9" fillId="3" borderId="4" xfId="19" applyFont="1" applyFill="1" applyBorder="1" applyAlignment="1">
      <alignment horizontal="center" vertical="center"/>
    </xf>
    <xf numFmtId="0" fontId="10" fillId="3" borderId="2" xfId="19" applyFont="1" applyFill="1" applyBorder="1" applyAlignment="1">
      <alignment horizontal="center" vertical="center" wrapText="1"/>
    </xf>
    <xf numFmtId="0" fontId="10" fillId="3" borderId="3" xfId="19" applyFont="1" applyFill="1" applyBorder="1" applyAlignment="1">
      <alignment horizontal="center" vertical="center" wrapText="1"/>
    </xf>
    <xf numFmtId="0" fontId="10" fillId="3" borderId="5" xfId="19" applyFont="1" applyFill="1" applyBorder="1" applyAlignment="1">
      <alignment horizontal="center" vertical="center" wrapText="1"/>
    </xf>
    <xf numFmtId="0" fontId="10" fillId="3" borderId="6" xfId="19" applyFont="1" applyFill="1" applyBorder="1" applyAlignment="1">
      <alignment horizontal="center" vertical="center" wrapText="1"/>
    </xf>
    <xf numFmtId="0" fontId="12" fillId="4" borderId="1" xfId="19" applyFont="1" applyFill="1" applyBorder="1" applyAlignment="1">
      <alignment horizontal="center" vertical="center" wrapText="1"/>
    </xf>
    <xf numFmtId="0" fontId="12" fillId="4" borderId="14" xfId="19" applyFont="1" applyFill="1" applyBorder="1" applyAlignment="1">
      <alignment horizontal="center" vertical="center" wrapText="1"/>
    </xf>
    <xf numFmtId="0" fontId="12" fillId="4" borderId="8" xfId="19"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21" fillId="4" borderId="8" xfId="19" applyFont="1" applyFill="1" applyBorder="1" applyAlignment="1">
      <alignment horizontal="center" vertical="center" wrapText="1"/>
    </xf>
    <xf numFmtId="0" fontId="21" fillId="4" borderId="11" xfId="19" applyFont="1" applyFill="1" applyBorder="1" applyAlignment="1">
      <alignment horizontal="center" vertical="center" wrapText="1"/>
    </xf>
    <xf numFmtId="0" fontId="12" fillId="4" borderId="22" xfId="19" applyFont="1" applyFill="1" applyBorder="1" applyAlignment="1">
      <alignment horizontal="center" vertical="center" wrapText="1"/>
    </xf>
    <xf numFmtId="0" fontId="12" fillId="4" borderId="23" xfId="19" applyFont="1" applyFill="1" applyBorder="1" applyAlignment="1">
      <alignment horizontal="center" vertical="center" wrapText="1"/>
    </xf>
    <xf numFmtId="0" fontId="12" fillId="4" borderId="24" xfId="19" applyFont="1" applyFill="1" applyBorder="1" applyAlignment="1">
      <alignment horizontal="center" vertical="center" wrapText="1"/>
    </xf>
    <xf numFmtId="0" fontId="29" fillId="4" borderId="22" xfId="19" applyFont="1" applyFill="1" applyBorder="1" applyAlignment="1">
      <alignment horizontal="center" vertical="center" wrapText="1"/>
    </xf>
    <xf numFmtId="0" fontId="29" fillId="4" borderId="24" xfId="19"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5" borderId="11" xfId="4" applyFont="1" applyFill="1" applyBorder="1" applyAlignment="1">
      <alignment horizontal="center" vertical="center" wrapText="1"/>
    </xf>
    <xf numFmtId="0" fontId="21" fillId="0" borderId="9" xfId="0" applyFont="1" applyBorder="1" applyAlignment="1">
      <alignment horizontal="center" vertical="center"/>
    </xf>
    <xf numFmtId="0" fontId="35" fillId="0" borderId="9" xfId="0" applyFont="1" applyBorder="1" applyAlignment="1">
      <alignment horizontal="center" vertical="center"/>
    </xf>
    <xf numFmtId="0" fontId="31" fillId="0" borderId="9" xfId="0" applyFont="1" applyBorder="1" applyAlignment="1">
      <alignment horizontal="center" vertical="center"/>
    </xf>
    <xf numFmtId="0" fontId="31" fillId="4" borderId="9" xfId="0" applyFont="1" applyFill="1" applyBorder="1" applyAlignment="1">
      <alignment horizontal="center" vertical="center"/>
    </xf>
    <xf numFmtId="0" fontId="17" fillId="0" borderId="9" xfId="0" applyFont="1" applyBorder="1" applyAlignment="1">
      <alignment horizontal="center" vertical="center"/>
    </xf>
    <xf numFmtId="0" fontId="21" fillId="0" borderId="9" xfId="0" applyFont="1" applyBorder="1" applyAlignment="1">
      <alignment horizontal="center" vertical="center" wrapText="1"/>
    </xf>
    <xf numFmtId="0" fontId="31" fillId="0" borderId="9" xfId="0" quotePrefix="1" applyFont="1" applyBorder="1" applyAlignment="1">
      <alignment horizontal="center" vertical="center"/>
    </xf>
    <xf numFmtId="0" fontId="31" fillId="0" borderId="9" xfId="0" applyFont="1" applyBorder="1" applyAlignment="1">
      <alignment horizontal="center" vertical="center" wrapText="1"/>
    </xf>
    <xf numFmtId="0" fontId="17" fillId="0" borderId="9" xfId="0" applyFont="1" applyBorder="1" applyAlignment="1">
      <alignment horizontal="left" vertical="center" wrapText="1"/>
    </xf>
    <xf numFmtId="0" fontId="35" fillId="0" borderId="9" xfId="0" applyFont="1" applyBorder="1" applyAlignment="1">
      <alignment horizontal="center" vertical="center" wrapText="1" readingOrder="1"/>
    </xf>
    <xf numFmtId="0" fontId="35" fillId="0" borderId="9" xfId="0" applyFont="1" applyBorder="1" applyAlignment="1">
      <alignment horizontal="left" vertical="center" wrapText="1"/>
    </xf>
    <xf numFmtId="9" fontId="35" fillId="0" borderId="9" xfId="1" applyFont="1" applyFill="1" applyBorder="1" applyAlignment="1">
      <alignment horizontal="center" vertical="center" wrapText="1"/>
    </xf>
    <xf numFmtId="0" fontId="31" fillId="4" borderId="9" xfId="0" applyFont="1" applyFill="1" applyBorder="1" applyAlignment="1">
      <alignment horizontal="center"/>
    </xf>
    <xf numFmtId="0" fontId="31" fillId="0" borderId="9" xfId="0" applyFont="1" applyBorder="1" applyAlignment="1">
      <alignment horizontal="center"/>
    </xf>
    <xf numFmtId="0" fontId="21" fillId="0" borderId="9" xfId="0" applyFont="1" applyBorder="1" applyAlignment="1">
      <alignment horizontal="center"/>
    </xf>
    <xf numFmtId="0" fontId="17" fillId="4" borderId="9" xfId="0" applyFont="1" applyFill="1" applyBorder="1" applyAlignment="1">
      <alignment horizontal="center" vertical="center"/>
    </xf>
    <xf numFmtId="0" fontId="41" fillId="0" borderId="9" xfId="0" applyFont="1" applyBorder="1" applyAlignment="1">
      <alignment horizontal="center" vertical="center"/>
    </xf>
    <xf numFmtId="0" fontId="41" fillId="0" borderId="9" xfId="0" applyFont="1" applyBorder="1" applyAlignment="1">
      <alignment horizontal="center"/>
    </xf>
    <xf numFmtId="0" fontId="17" fillId="0" borderId="9" xfId="0" quotePrefix="1" applyFont="1" applyBorder="1" applyAlignment="1">
      <alignment horizontal="center" vertical="center"/>
    </xf>
    <xf numFmtId="0" fontId="41" fillId="0" borderId="9" xfId="0" applyFont="1" applyBorder="1" applyAlignment="1">
      <alignment horizontal="center" vertical="top" wrapText="1"/>
    </xf>
    <xf numFmtId="9" fontId="17" fillId="0" borderId="9" xfId="0" applyNumberFormat="1" applyFont="1" applyBorder="1" applyAlignment="1">
      <alignment horizontal="center" vertical="center" wrapText="1"/>
    </xf>
    <xf numFmtId="9" fontId="17" fillId="0" borderId="9" xfId="1" applyFont="1" applyFill="1" applyBorder="1" applyAlignment="1">
      <alignment horizontal="center" vertical="center" wrapText="1"/>
    </xf>
    <xf numFmtId="0" fontId="49" fillId="2" borderId="9" xfId="0" applyFont="1" applyFill="1" applyBorder="1" applyAlignment="1">
      <alignment horizontal="center" vertical="center"/>
    </xf>
    <xf numFmtId="9" fontId="35" fillId="0" borderId="9" xfId="0" applyNumberFormat="1" applyFont="1" applyBorder="1" applyAlignment="1">
      <alignment horizontal="center" vertical="center" wrapText="1"/>
    </xf>
    <xf numFmtId="0" fontId="35" fillId="0" borderId="9" xfId="0" applyFont="1" applyBorder="1" applyAlignment="1">
      <alignment horizontal="center" vertical="center" wrapText="1"/>
    </xf>
    <xf numFmtId="9" fontId="31" fillId="0" borderId="9" xfId="0" applyNumberFormat="1" applyFont="1" applyBorder="1" applyAlignment="1">
      <alignment horizontal="center" vertical="center" wrapText="1"/>
    </xf>
    <xf numFmtId="9" fontId="21" fillId="0" borderId="9" xfId="0" applyNumberFormat="1" applyFont="1" applyBorder="1" applyAlignment="1">
      <alignment horizontal="center" vertical="center" wrapText="1"/>
    </xf>
    <xf numFmtId="0" fontId="35" fillId="0" borderId="9" xfId="4" applyFont="1" applyBorder="1" applyAlignment="1">
      <alignment horizontal="center" vertical="center" wrapText="1"/>
    </xf>
    <xf numFmtId="0" fontId="35" fillId="0" borderId="9" xfId="4" applyFont="1" applyBorder="1" applyAlignment="1">
      <alignment horizontal="left" vertical="center" wrapText="1"/>
    </xf>
    <xf numFmtId="0" fontId="17" fillId="0" borderId="9" xfId="0" applyFont="1" applyBorder="1" applyAlignment="1">
      <alignment horizontal="left" vertical="center"/>
    </xf>
    <xf numFmtId="1" fontId="17" fillId="0" borderId="9" xfId="0" applyNumberFormat="1" applyFont="1" applyBorder="1" applyAlignment="1">
      <alignment horizontal="center" vertical="center" wrapText="1"/>
    </xf>
    <xf numFmtId="0" fontId="17" fillId="0" borderId="26" xfId="0" applyFont="1" applyBorder="1" applyAlignment="1">
      <alignment horizontal="left" vertical="center" wrapText="1"/>
    </xf>
    <xf numFmtId="0" fontId="17" fillId="0" borderId="11" xfId="0" applyFont="1" applyBorder="1" applyAlignment="1">
      <alignment horizontal="left" vertical="center" wrapText="1"/>
    </xf>
    <xf numFmtId="0" fontId="35" fillId="0" borderId="9" xfId="0" applyFont="1" applyBorder="1" applyAlignment="1">
      <alignment horizontal="left" vertical="center"/>
    </xf>
    <xf numFmtId="9" fontId="31" fillId="0" borderId="9" xfId="0" applyNumberFormat="1" applyFont="1" applyBorder="1" applyAlignment="1">
      <alignment horizontal="center" vertical="center"/>
    </xf>
    <xf numFmtId="9" fontId="17" fillId="0" borderId="9" xfId="0" applyNumberFormat="1" applyFont="1" applyBorder="1" applyAlignment="1">
      <alignment horizontal="center" vertical="center"/>
    </xf>
    <xf numFmtId="9" fontId="35" fillId="0" borderId="9" xfId="0" applyNumberFormat="1" applyFont="1" applyBorder="1" applyAlignment="1">
      <alignment horizontal="center" vertical="center"/>
    </xf>
    <xf numFmtId="9" fontId="21" fillId="0" borderId="9" xfId="0" applyNumberFormat="1" applyFont="1" applyBorder="1" applyAlignment="1">
      <alignment horizontal="center" vertical="center"/>
    </xf>
    <xf numFmtId="17" fontId="31" fillId="0" borderId="9" xfId="0" applyNumberFormat="1" applyFont="1" applyBorder="1" applyAlignment="1">
      <alignment horizontal="center" vertical="center"/>
    </xf>
    <xf numFmtId="17" fontId="17" fillId="0" borderId="9" xfId="0" applyNumberFormat="1" applyFont="1" applyBorder="1" applyAlignment="1">
      <alignment horizontal="center" vertical="center"/>
    </xf>
    <xf numFmtId="9" fontId="35" fillId="0" borderId="9" xfId="4" applyNumberFormat="1" applyFont="1" applyBorder="1" applyAlignment="1">
      <alignment horizontal="center" vertical="center" wrapText="1"/>
    </xf>
    <xf numFmtId="17" fontId="31" fillId="0" borderId="9" xfId="0" quotePrefix="1" applyNumberFormat="1" applyFont="1" applyBorder="1" applyAlignment="1">
      <alignment horizontal="center" vertical="center"/>
    </xf>
    <xf numFmtId="17" fontId="35" fillId="0" borderId="9" xfId="0" applyNumberFormat="1" applyFont="1" applyBorder="1" applyAlignment="1">
      <alignment horizontal="center" vertical="center"/>
    </xf>
    <xf numFmtId="17" fontId="21" fillId="0" borderId="9" xfId="0" applyNumberFormat="1" applyFont="1" applyBorder="1" applyAlignment="1">
      <alignment horizontal="center" vertical="center"/>
    </xf>
    <xf numFmtId="0" fontId="31" fillId="0" borderId="9" xfId="0" quotePrefix="1" applyFont="1" applyBorder="1" applyAlignment="1">
      <alignment horizontal="center" vertical="center" wrapText="1"/>
    </xf>
    <xf numFmtId="17" fontId="35" fillId="0" borderId="9" xfId="0" quotePrefix="1" applyNumberFormat="1" applyFont="1" applyBorder="1" applyAlignment="1">
      <alignment horizontal="center" vertical="center" wrapText="1"/>
    </xf>
    <xf numFmtId="9" fontId="21" fillId="0" borderId="9" xfId="1" applyFont="1" applyFill="1" applyBorder="1" applyAlignment="1">
      <alignment horizontal="center" vertical="center" wrapText="1"/>
    </xf>
    <xf numFmtId="10" fontId="17" fillId="0" borderId="9" xfId="1" applyNumberFormat="1" applyFont="1" applyFill="1" applyBorder="1" applyAlignment="1">
      <alignment horizontal="center" vertical="center" wrapText="1"/>
    </xf>
    <xf numFmtId="169" fontId="31" fillId="0" borderId="9" xfId="0" applyNumberFormat="1" applyFont="1" applyBorder="1" applyAlignment="1">
      <alignment horizontal="center" vertical="center"/>
    </xf>
    <xf numFmtId="9" fontId="35" fillId="0" borderId="26" xfId="1" applyFont="1" applyFill="1" applyBorder="1" applyAlignment="1">
      <alignment horizontal="center" vertical="center" wrapText="1"/>
    </xf>
    <xf numFmtId="9" fontId="35" fillId="0" borderId="13" xfId="1" applyFont="1" applyFill="1" applyBorder="1" applyAlignment="1">
      <alignment horizontal="center" vertical="center" wrapText="1"/>
    </xf>
    <xf numFmtId="9" fontId="35" fillId="0" borderId="11" xfId="1" applyFont="1" applyFill="1" applyBorder="1" applyAlignment="1">
      <alignment horizontal="center" vertical="center" wrapText="1"/>
    </xf>
    <xf numFmtId="9" fontId="17" fillId="0" borderId="26" xfId="1" applyFont="1" applyFill="1" applyBorder="1" applyAlignment="1">
      <alignment horizontal="center" vertical="center" wrapText="1"/>
    </xf>
    <xf numFmtId="9" fontId="17" fillId="0" borderId="13" xfId="1" applyFont="1" applyFill="1" applyBorder="1" applyAlignment="1">
      <alignment horizontal="center" vertical="center" wrapText="1"/>
    </xf>
    <xf numFmtId="9" fontId="17" fillId="0" borderId="11" xfId="1" applyFont="1" applyFill="1" applyBorder="1" applyAlignment="1">
      <alignment horizontal="center" vertical="center" wrapText="1"/>
    </xf>
    <xf numFmtId="169" fontId="21" fillId="0" borderId="9" xfId="0" applyNumberFormat="1" applyFont="1" applyBorder="1" applyAlignment="1">
      <alignment horizontal="center" vertical="center"/>
    </xf>
    <xf numFmtId="179" fontId="31" fillId="0" borderId="9" xfId="0" applyNumberFormat="1" applyFont="1" applyBorder="1" applyAlignment="1">
      <alignment horizontal="right" vertical="center"/>
    </xf>
    <xf numFmtId="174" fontId="21" fillId="0" borderId="9" xfId="0" applyNumberFormat="1" applyFont="1" applyBorder="1" applyAlignment="1">
      <alignment horizontal="center" vertical="center"/>
    </xf>
    <xf numFmtId="174" fontId="31" fillId="0" borderId="9" xfId="0" applyNumberFormat="1" applyFont="1" applyBorder="1" applyAlignment="1">
      <alignment horizontal="center" vertical="center"/>
    </xf>
    <xf numFmtId="9" fontId="35" fillId="0" borderId="9" xfId="1" applyFont="1" applyFill="1" applyBorder="1" applyAlignment="1">
      <alignment horizontal="center" vertical="center"/>
    </xf>
    <xf numFmtId="168" fontId="31" fillId="0" borderId="9" xfId="0" applyNumberFormat="1" applyFont="1" applyBorder="1" applyAlignment="1">
      <alignment horizontal="center" vertical="center"/>
    </xf>
    <xf numFmtId="170" fontId="31" fillId="0" borderId="9" xfId="0" applyNumberFormat="1" applyFont="1" applyBorder="1" applyAlignment="1">
      <alignment horizontal="right" vertical="center"/>
    </xf>
    <xf numFmtId="176" fontId="31" fillId="0" borderId="9" xfId="18" applyNumberFormat="1" applyFont="1" applyFill="1" applyBorder="1" applyAlignment="1">
      <alignment horizontal="center" vertical="center"/>
    </xf>
    <xf numFmtId="9" fontId="17" fillId="0" borderId="9" xfId="1" applyFont="1" applyFill="1" applyBorder="1" applyAlignment="1">
      <alignment horizontal="center" vertical="center"/>
    </xf>
    <xf numFmtId="175" fontId="31" fillId="0" borderId="9" xfId="18" applyNumberFormat="1" applyFont="1" applyFill="1" applyBorder="1" applyAlignment="1">
      <alignment horizontal="center" vertical="center"/>
    </xf>
    <xf numFmtId="176" fontId="21" fillId="0" borderId="9" xfId="18" applyNumberFormat="1" applyFont="1" applyFill="1" applyBorder="1" applyAlignment="1">
      <alignment horizontal="center" vertical="center"/>
    </xf>
    <xf numFmtId="175" fontId="21" fillId="0" borderId="9" xfId="18" applyNumberFormat="1" applyFont="1" applyFill="1" applyBorder="1" applyAlignment="1">
      <alignment horizontal="center" vertical="center"/>
    </xf>
    <xf numFmtId="0" fontId="21" fillId="0" borderId="26" xfId="18" applyNumberFormat="1" applyFont="1" applyFill="1" applyBorder="1" applyAlignment="1">
      <alignment horizontal="center" vertical="center"/>
    </xf>
    <xf numFmtId="0" fontId="21" fillId="0" borderId="13" xfId="18" applyNumberFormat="1" applyFont="1" applyFill="1" applyBorder="1" applyAlignment="1">
      <alignment horizontal="center" vertical="center"/>
    </xf>
    <xf numFmtId="0" fontId="21" fillId="0" borderId="11" xfId="18" applyNumberFormat="1" applyFont="1" applyFill="1" applyBorder="1" applyAlignment="1">
      <alignment horizontal="center" vertical="center"/>
    </xf>
    <xf numFmtId="9" fontId="21" fillId="0" borderId="26" xfId="1" applyFont="1" applyFill="1" applyBorder="1" applyAlignment="1">
      <alignment horizontal="center" vertical="center" wrapText="1"/>
    </xf>
    <xf numFmtId="9" fontId="21" fillId="0" borderId="13" xfId="1" applyFont="1" applyFill="1" applyBorder="1" applyAlignment="1">
      <alignment horizontal="center" vertical="center" wrapText="1"/>
    </xf>
    <xf numFmtId="9" fontId="21" fillId="0" borderId="11" xfId="1" applyFont="1" applyFill="1" applyBorder="1" applyAlignment="1">
      <alignment horizontal="center" vertical="center" wrapText="1"/>
    </xf>
    <xf numFmtId="0" fontId="21" fillId="0" borderId="9" xfId="18" applyNumberFormat="1" applyFont="1" applyFill="1" applyBorder="1" applyAlignment="1">
      <alignment horizontal="center" vertical="center"/>
    </xf>
    <xf numFmtId="170" fontId="31" fillId="0" borderId="9" xfId="0" applyNumberFormat="1" applyFont="1" applyBorder="1" applyAlignment="1">
      <alignment horizontal="center" vertical="center"/>
    </xf>
    <xf numFmtId="0" fontId="41" fillId="4" borderId="9" xfId="0" applyFont="1" applyFill="1" applyBorder="1" applyAlignment="1">
      <alignment horizontal="center" vertical="top" wrapText="1"/>
    </xf>
    <xf numFmtId="9" fontId="21" fillId="0" borderId="26" xfId="0" applyNumberFormat="1" applyFont="1" applyBorder="1" applyAlignment="1">
      <alignment horizontal="center" vertical="center" wrapText="1"/>
    </xf>
    <xf numFmtId="9" fontId="21" fillId="0" borderId="13" xfId="0" applyNumberFormat="1" applyFont="1" applyBorder="1" applyAlignment="1">
      <alignment horizontal="center" vertical="center" wrapText="1"/>
    </xf>
    <xf numFmtId="9" fontId="21" fillId="0" borderId="11" xfId="0" applyNumberFormat="1" applyFont="1" applyBorder="1" applyAlignment="1">
      <alignment horizontal="center" vertical="center" wrapText="1"/>
    </xf>
    <xf numFmtId="0" fontId="35" fillId="0" borderId="9" xfId="1" applyNumberFormat="1" applyFont="1" applyFill="1" applyBorder="1" applyAlignment="1">
      <alignment horizontal="center" vertical="center" wrapText="1"/>
    </xf>
    <xf numFmtId="176" fontId="31" fillId="0" borderId="26" xfId="18" applyNumberFormat="1" applyFont="1" applyFill="1" applyBorder="1" applyAlignment="1">
      <alignment horizontal="center" vertical="center"/>
    </xf>
    <xf numFmtId="176" fontId="31" fillId="0" borderId="13" xfId="18" applyNumberFormat="1" applyFont="1" applyFill="1" applyBorder="1" applyAlignment="1">
      <alignment horizontal="center" vertical="center"/>
    </xf>
    <xf numFmtId="176" fontId="31" fillId="0" borderId="11" xfId="18" applyNumberFormat="1" applyFont="1" applyFill="1" applyBorder="1" applyAlignment="1">
      <alignment horizontal="center" vertical="center"/>
    </xf>
    <xf numFmtId="9" fontId="31" fillId="0" borderId="26" xfId="0" applyNumberFormat="1" applyFont="1" applyBorder="1" applyAlignment="1">
      <alignment horizontal="center" vertical="center"/>
    </xf>
    <xf numFmtId="9" fontId="31" fillId="0" borderId="13" xfId="0" applyNumberFormat="1" applyFont="1" applyBorder="1" applyAlignment="1">
      <alignment horizontal="center" vertical="center"/>
    </xf>
    <xf numFmtId="9" fontId="31" fillId="0" borderId="11" xfId="0" applyNumberFormat="1" applyFont="1" applyBorder="1" applyAlignment="1">
      <alignment horizontal="center" vertical="center"/>
    </xf>
    <xf numFmtId="174" fontId="31" fillId="0" borderId="26" xfId="0" applyNumberFormat="1" applyFont="1" applyBorder="1" applyAlignment="1">
      <alignment horizontal="center" vertical="center"/>
    </xf>
    <xf numFmtId="174" fontId="31" fillId="0" borderId="13" xfId="0" applyNumberFormat="1" applyFont="1" applyBorder="1" applyAlignment="1">
      <alignment horizontal="center" vertical="center"/>
    </xf>
    <xf numFmtId="174" fontId="31" fillId="0" borderId="11" xfId="0" applyNumberFormat="1" applyFont="1" applyBorder="1" applyAlignment="1">
      <alignment horizontal="center" vertical="center"/>
    </xf>
    <xf numFmtId="175" fontId="31" fillId="0" borderId="26" xfId="18" applyNumberFormat="1" applyFont="1" applyFill="1" applyBorder="1" applyAlignment="1">
      <alignment horizontal="center" vertical="center"/>
    </xf>
    <xf numFmtId="175" fontId="31" fillId="0" borderId="13" xfId="18" applyNumberFormat="1" applyFont="1" applyFill="1" applyBorder="1" applyAlignment="1">
      <alignment horizontal="center" vertical="center"/>
    </xf>
    <xf numFmtId="175" fontId="31" fillId="0" borderId="11" xfId="18" applyNumberFormat="1" applyFont="1" applyFill="1" applyBorder="1" applyAlignment="1">
      <alignment horizontal="center" vertical="center"/>
    </xf>
    <xf numFmtId="9" fontId="17" fillId="0" borderId="26" xfId="0" applyNumberFormat="1" applyFont="1" applyBorder="1" applyAlignment="1">
      <alignment horizontal="center" vertical="center" wrapText="1"/>
    </xf>
    <xf numFmtId="9" fontId="17" fillId="0" borderId="13" xfId="0" applyNumberFormat="1" applyFont="1" applyBorder="1" applyAlignment="1">
      <alignment horizontal="center" vertical="center"/>
    </xf>
    <xf numFmtId="9" fontId="17" fillId="0" borderId="11" xfId="0" applyNumberFormat="1" applyFont="1" applyBorder="1" applyAlignment="1">
      <alignment horizontal="center" vertical="center"/>
    </xf>
    <xf numFmtId="169" fontId="31" fillId="0" borderId="26" xfId="0" applyNumberFormat="1" applyFont="1" applyBorder="1" applyAlignment="1">
      <alignment horizontal="center" vertical="center"/>
    </xf>
    <xf numFmtId="169" fontId="31" fillId="0" borderId="13" xfId="0" applyNumberFormat="1" applyFont="1" applyBorder="1" applyAlignment="1">
      <alignment horizontal="center" vertical="center"/>
    </xf>
    <xf numFmtId="169" fontId="31" fillId="0" borderId="11" xfId="0" applyNumberFormat="1" applyFont="1" applyBorder="1" applyAlignment="1">
      <alignment horizontal="center" vertical="center"/>
    </xf>
    <xf numFmtId="173" fontId="31" fillId="0" borderId="26" xfId="18" applyNumberFormat="1" applyFont="1" applyFill="1" applyBorder="1" applyAlignment="1">
      <alignment horizontal="center" vertical="center"/>
    </xf>
    <xf numFmtId="173" fontId="31" fillId="0" borderId="13" xfId="18" applyNumberFormat="1" applyFont="1" applyFill="1" applyBorder="1" applyAlignment="1">
      <alignment horizontal="center" vertical="center"/>
    </xf>
    <xf numFmtId="173" fontId="31" fillId="0" borderId="11" xfId="18" applyNumberFormat="1" applyFont="1" applyFill="1" applyBorder="1" applyAlignment="1">
      <alignment horizontal="center" vertical="center"/>
    </xf>
    <xf numFmtId="10" fontId="17" fillId="0" borderId="9" xfId="1" applyNumberFormat="1" applyFont="1" applyFill="1" applyBorder="1" applyAlignment="1">
      <alignment horizontal="center" vertical="center"/>
    </xf>
    <xf numFmtId="10" fontId="31" fillId="0" borderId="9" xfId="0" applyNumberFormat="1" applyFont="1" applyBorder="1" applyAlignment="1">
      <alignment horizontal="center" vertical="center"/>
    </xf>
    <xf numFmtId="10" fontId="17" fillId="0" borderId="9" xfId="0" applyNumberFormat="1" applyFont="1" applyBorder="1" applyAlignment="1">
      <alignment horizontal="center" vertical="center"/>
    </xf>
    <xf numFmtId="10" fontId="35" fillId="0" borderId="9" xfId="0" applyNumberFormat="1" applyFont="1" applyBorder="1" applyAlignment="1">
      <alignment horizontal="center" vertical="center"/>
    </xf>
    <xf numFmtId="178" fontId="31" fillId="0" borderId="9" xfId="0" applyNumberFormat="1" applyFont="1" applyBorder="1" applyAlignment="1">
      <alignment horizontal="center" vertical="center"/>
    </xf>
    <xf numFmtId="0" fontId="17" fillId="0" borderId="13" xfId="0" applyFont="1" applyBorder="1" applyAlignment="1">
      <alignment horizontal="left" vertical="center" wrapText="1"/>
    </xf>
    <xf numFmtId="10" fontId="21" fillId="0" borderId="9" xfId="0" applyNumberFormat="1" applyFont="1" applyBorder="1" applyAlignment="1">
      <alignment horizontal="center" vertical="center"/>
    </xf>
    <xf numFmtId="10" fontId="17" fillId="0" borderId="9" xfId="0" applyNumberFormat="1" applyFont="1" applyBorder="1" applyAlignment="1">
      <alignment horizontal="center" vertical="center" wrapText="1"/>
    </xf>
    <xf numFmtId="10" fontId="31" fillId="0" borderId="9" xfId="0" applyNumberFormat="1" applyFont="1" applyBorder="1" applyAlignment="1">
      <alignment horizontal="center" vertical="center" wrapText="1"/>
    </xf>
    <xf numFmtId="167" fontId="35" fillId="0" borderId="9" xfId="0" applyNumberFormat="1" applyFont="1" applyBorder="1" applyAlignment="1">
      <alignment horizontal="center" vertical="center"/>
    </xf>
    <xf numFmtId="9" fontId="17" fillId="0" borderId="13" xfId="0" applyNumberFormat="1" applyFont="1" applyBorder="1" applyAlignment="1">
      <alignment horizontal="center" vertical="center" wrapText="1"/>
    </xf>
    <xf numFmtId="9" fontId="17" fillId="0" borderId="11" xfId="0" applyNumberFormat="1" applyFont="1" applyBorder="1" applyAlignment="1">
      <alignment horizontal="center" vertical="center" wrapText="1"/>
    </xf>
    <xf numFmtId="1" fontId="17" fillId="0" borderId="9" xfId="0" applyNumberFormat="1" applyFont="1" applyBorder="1" applyAlignment="1">
      <alignment horizontal="center" vertical="center"/>
    </xf>
    <xf numFmtId="172" fontId="35" fillId="0" borderId="9" xfId="18" applyNumberFormat="1" applyFont="1" applyFill="1" applyBorder="1" applyAlignment="1">
      <alignment horizontal="center" vertical="center"/>
    </xf>
    <xf numFmtId="0" fontId="35" fillId="0" borderId="9" xfId="0" applyFont="1" applyBorder="1" applyAlignment="1">
      <alignment horizontal="left" vertical="center" wrapText="1" readingOrder="1"/>
    </xf>
    <xf numFmtId="3" fontId="21" fillId="0" borderId="9" xfId="0" applyNumberFormat="1" applyFont="1" applyBorder="1" applyAlignment="1">
      <alignment horizontal="center" vertical="center"/>
    </xf>
    <xf numFmtId="177" fontId="31" fillId="0" borderId="26" xfId="0" applyNumberFormat="1" applyFont="1" applyBorder="1" applyAlignment="1">
      <alignment horizontal="center" vertical="center"/>
    </xf>
    <xf numFmtId="177" fontId="31" fillId="0" borderId="13" xfId="0" applyNumberFormat="1" applyFont="1" applyBorder="1" applyAlignment="1">
      <alignment horizontal="center" vertical="center"/>
    </xf>
    <xf numFmtId="177" fontId="31" fillId="0" borderId="11" xfId="0" applyNumberFormat="1" applyFont="1" applyBorder="1" applyAlignment="1">
      <alignment horizontal="center" vertical="center"/>
    </xf>
    <xf numFmtId="177" fontId="17" fillId="0" borderId="9" xfId="0" applyNumberFormat="1" applyFont="1" applyBorder="1" applyAlignment="1">
      <alignment horizontal="center" vertical="center"/>
    </xf>
    <xf numFmtId="3" fontId="31" fillId="0" borderId="9" xfId="0" applyNumberFormat="1" applyFont="1" applyBorder="1" applyAlignment="1">
      <alignment horizontal="center" vertical="center"/>
    </xf>
    <xf numFmtId="3" fontId="17" fillId="0" borderId="9" xfId="0" applyNumberFormat="1" applyFont="1" applyBorder="1" applyAlignment="1">
      <alignment horizontal="center" vertical="center"/>
    </xf>
    <xf numFmtId="177" fontId="31" fillId="0" borderId="9" xfId="0" applyNumberFormat="1" applyFont="1" applyBorder="1" applyAlignment="1">
      <alignment horizontal="center" vertical="center"/>
    </xf>
    <xf numFmtId="3" fontId="17" fillId="0" borderId="9" xfId="1" applyNumberFormat="1" applyFont="1" applyFill="1" applyBorder="1" applyAlignment="1">
      <alignment horizontal="center" vertical="center"/>
    </xf>
    <xf numFmtId="0" fontId="44" fillId="3" borderId="9" xfId="19" applyFont="1" applyFill="1" applyBorder="1" applyAlignment="1">
      <alignment horizontal="center" vertical="center"/>
    </xf>
    <xf numFmtId="0" fontId="42" fillId="0" borderId="9" xfId="0" applyFont="1" applyBorder="1" applyAlignment="1">
      <alignment horizontal="center" vertical="center" wrapText="1"/>
    </xf>
    <xf numFmtId="177" fontId="17" fillId="0" borderId="26" xfId="0" applyNumberFormat="1" applyFont="1" applyBorder="1" applyAlignment="1">
      <alignment horizontal="center" vertical="center"/>
    </xf>
    <xf numFmtId="177" fontId="17" fillId="0" borderId="13" xfId="0" applyNumberFormat="1" applyFont="1" applyBorder="1" applyAlignment="1">
      <alignment horizontal="center" vertical="center"/>
    </xf>
    <xf numFmtId="177" fontId="17" fillId="0" borderId="11" xfId="0" applyNumberFormat="1" applyFont="1" applyBorder="1" applyAlignment="1">
      <alignment horizontal="center" vertical="center"/>
    </xf>
    <xf numFmtId="0" fontId="21" fillId="0" borderId="9" xfId="4" applyFont="1" applyBorder="1" applyAlignment="1">
      <alignment horizontal="center" vertical="center" wrapText="1"/>
    </xf>
    <xf numFmtId="0" fontId="34" fillId="0" borderId="0" xfId="0" applyFont="1" applyAlignment="1">
      <alignment horizontal="center"/>
    </xf>
    <xf numFmtId="0" fontId="21" fillId="0" borderId="9" xfId="4" applyFont="1" applyBorder="1" applyAlignment="1">
      <alignment horizontal="center" vertical="center"/>
    </xf>
    <xf numFmtId="167" fontId="5" fillId="0" borderId="9" xfId="1" applyNumberFormat="1" applyFont="1" applyFill="1" applyBorder="1" applyAlignment="1">
      <alignment horizontal="center" vertical="center"/>
    </xf>
    <xf numFmtId="0" fontId="17" fillId="0" borderId="9" xfId="4" applyFont="1" applyBorder="1" applyAlignment="1">
      <alignment horizontal="left" vertical="center" wrapText="1"/>
    </xf>
    <xf numFmtId="0" fontId="5" fillId="0" borderId="9" xfId="4" applyFont="1" applyBorder="1" applyAlignment="1">
      <alignment horizontal="left" vertical="center" wrapText="1"/>
    </xf>
    <xf numFmtId="0" fontId="15" fillId="0" borderId="9" xfId="4" applyFont="1" applyBorder="1" applyAlignment="1">
      <alignment horizontal="left" vertical="center" wrapText="1"/>
    </xf>
    <xf numFmtId="0" fontId="17" fillId="0" borderId="9" xfId="1" applyNumberFormat="1" applyFont="1" applyFill="1" applyBorder="1" applyAlignment="1">
      <alignment horizontal="left" vertical="center" wrapText="1"/>
    </xf>
    <xf numFmtId="167" fontId="17" fillId="0" borderId="9" xfId="4" applyNumberFormat="1" applyFont="1" applyBorder="1" applyAlignment="1">
      <alignment horizontal="center" vertical="center" wrapText="1"/>
    </xf>
    <xf numFmtId="167" fontId="17" fillId="0" borderId="9" xfId="1" applyNumberFormat="1" applyFont="1" applyFill="1" applyBorder="1" applyAlignment="1">
      <alignment horizontal="center" vertical="center" wrapText="1"/>
    </xf>
    <xf numFmtId="17" fontId="17" fillId="0" borderId="9" xfId="0" quotePrefix="1" applyNumberFormat="1" applyFont="1" applyBorder="1" applyAlignment="1">
      <alignment horizontal="center" vertical="center" wrapText="1"/>
    </xf>
    <xf numFmtId="0" fontId="17" fillId="0" borderId="9" xfId="1" applyNumberFormat="1" applyFont="1" applyFill="1" applyBorder="1" applyAlignment="1">
      <alignment horizontal="center" vertical="center" wrapText="1"/>
    </xf>
    <xf numFmtId="9" fontId="0" fillId="0" borderId="9" xfId="1" applyFont="1" applyFill="1" applyBorder="1" applyAlignment="1">
      <alignment horizontal="center" vertical="center" wrapText="1"/>
    </xf>
    <xf numFmtId="0" fontId="33" fillId="0" borderId="9" xfId="0" applyFont="1" applyBorder="1" applyAlignment="1">
      <alignment horizontal="left" vertical="center" wrapText="1"/>
    </xf>
    <xf numFmtId="167" fontId="17" fillId="0" borderId="9" xfId="0" applyNumberFormat="1" applyFont="1" applyBorder="1" applyAlignment="1">
      <alignment horizontal="center" vertical="center"/>
    </xf>
    <xf numFmtId="167" fontId="5" fillId="0" borderId="9" xfId="4" applyNumberFormat="1" applyFont="1" applyBorder="1" applyAlignment="1">
      <alignment horizontal="center" vertical="center" wrapText="1"/>
    </xf>
    <xf numFmtId="9" fontId="5" fillId="0" borderId="9" xfId="4" applyNumberFormat="1" applyFont="1" applyBorder="1" applyAlignment="1">
      <alignment horizontal="center" vertical="center" wrapText="1"/>
    </xf>
    <xf numFmtId="0" fontId="9" fillId="0" borderId="1" xfId="15" applyFont="1" applyBorder="1" applyAlignment="1">
      <alignment horizontal="center" vertical="center"/>
    </xf>
    <xf numFmtId="0" fontId="9" fillId="0" borderId="4" xfId="15" applyFont="1" applyBorder="1" applyAlignment="1">
      <alignment horizontal="center" vertical="center"/>
    </xf>
    <xf numFmtId="0" fontId="16" fillId="0" borderId="9" xfId="0" applyFont="1" applyBorder="1" applyAlignment="1">
      <alignment horizontal="left" vertical="center" wrapText="1" readingOrder="1"/>
    </xf>
    <xf numFmtId="0" fontId="0" fillId="0" borderId="9" xfId="4" applyFont="1" applyBorder="1" applyAlignment="1">
      <alignment horizontal="left" vertical="center" wrapText="1"/>
    </xf>
    <xf numFmtId="0" fontId="5" fillId="0" borderId="9" xfId="0" applyFont="1" applyBorder="1" applyAlignment="1">
      <alignment horizontal="left" vertical="center" wrapText="1"/>
    </xf>
    <xf numFmtId="0" fontId="0" fillId="0" borderId="9" xfId="4" applyFont="1" applyBorder="1" applyAlignment="1">
      <alignment horizontal="left" vertical="top" wrapText="1"/>
    </xf>
    <xf numFmtId="0" fontId="15" fillId="0" borderId="26" xfId="4" applyFont="1" applyBorder="1" applyAlignment="1">
      <alignment horizontal="center" vertical="center" wrapText="1"/>
    </xf>
    <xf numFmtId="0" fontId="15" fillId="0" borderId="13"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26" xfId="4" applyFont="1" applyBorder="1" applyAlignment="1">
      <alignment horizontal="left" vertical="center" wrapText="1"/>
    </xf>
    <xf numFmtId="0" fontId="15" fillId="0" borderId="11" xfId="4" applyFont="1" applyBorder="1" applyAlignment="1">
      <alignment horizontal="left" vertical="center" wrapText="1"/>
    </xf>
    <xf numFmtId="9" fontId="5" fillId="0" borderId="10" xfId="1" applyFont="1" applyFill="1" applyBorder="1" applyAlignment="1">
      <alignment horizontal="center" vertical="center" wrapText="1"/>
    </xf>
    <xf numFmtId="9" fontId="5" fillId="0" borderId="11" xfId="1" applyFont="1" applyFill="1" applyBorder="1" applyAlignment="1">
      <alignment horizontal="center" vertical="center" wrapText="1"/>
    </xf>
    <xf numFmtId="167" fontId="5" fillId="0" borderId="10" xfId="0" applyNumberFormat="1" applyFont="1" applyBorder="1" applyAlignment="1">
      <alignment horizontal="left" vertical="center" wrapText="1"/>
    </xf>
    <xf numFmtId="167" fontId="5" fillId="0" borderId="11" xfId="0" applyNumberFormat="1" applyFont="1" applyBorder="1" applyAlignment="1">
      <alignment horizontal="left" vertical="center" wrapText="1"/>
    </xf>
    <xf numFmtId="9" fontId="5" fillId="0" borderId="10" xfId="1" quotePrefix="1" applyFont="1" applyFill="1" applyBorder="1" applyAlignment="1">
      <alignment horizontal="center" vertical="center" wrapText="1"/>
    </xf>
    <xf numFmtId="0" fontId="5" fillId="0" borderId="10" xfId="4" applyFont="1" applyBorder="1" applyAlignment="1">
      <alignment horizontal="left" vertical="center" wrapText="1"/>
    </xf>
    <xf numFmtId="0" fontId="5" fillId="0" borderId="11" xfId="4" applyFont="1" applyBorder="1" applyAlignment="1">
      <alignment horizontal="left" vertical="center" wrapText="1"/>
    </xf>
    <xf numFmtId="0" fontId="17" fillId="0" borderId="10" xfId="4" applyFont="1" applyBorder="1" applyAlignment="1">
      <alignment horizontal="left" vertical="center" wrapText="1"/>
    </xf>
    <xf numFmtId="0" fontId="17" fillId="0" borderId="11" xfId="4" applyFont="1" applyBorder="1" applyAlignment="1">
      <alignment horizontal="left"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9" fontId="5" fillId="0" borderId="11" xfId="1" quotePrefix="1" applyFont="1" applyFill="1" applyBorder="1" applyAlignment="1">
      <alignment horizontal="center" vertical="center" wrapText="1"/>
    </xf>
    <xf numFmtId="167" fontId="17" fillId="0" borderId="10" xfId="0" applyNumberFormat="1" applyFont="1" applyBorder="1" applyAlignment="1">
      <alignment horizontal="left" vertical="center" wrapText="1"/>
    </xf>
    <xf numFmtId="167" fontId="17" fillId="0" borderId="11" xfId="0" applyNumberFormat="1" applyFont="1" applyBorder="1" applyAlignment="1">
      <alignment horizontal="left" vertical="center" wrapText="1"/>
    </xf>
    <xf numFmtId="169" fontId="30" fillId="0" borderId="10" xfId="0" applyNumberFormat="1" applyFont="1" applyBorder="1" applyAlignment="1">
      <alignment horizontal="center" vertical="center"/>
    </xf>
    <xf numFmtId="169" fontId="30" fillId="0" borderId="13" xfId="0" applyNumberFormat="1" applyFont="1" applyBorder="1" applyAlignment="1">
      <alignment horizontal="center" vertical="center"/>
    </xf>
    <xf numFmtId="169" fontId="30" fillId="0" borderId="11" xfId="0" applyNumberFormat="1" applyFont="1" applyBorder="1" applyAlignment="1">
      <alignment horizontal="center" vertical="center"/>
    </xf>
    <xf numFmtId="0" fontId="17" fillId="0" borderId="13" xfId="4" applyFont="1" applyBorder="1" applyAlignment="1">
      <alignment horizontal="left" vertical="center" wrapText="1"/>
    </xf>
    <xf numFmtId="168" fontId="5" fillId="0" borderId="10" xfId="1" applyNumberFormat="1" applyFont="1" applyFill="1" applyBorder="1" applyAlignment="1">
      <alignment horizontal="center" vertical="center" wrapText="1"/>
    </xf>
    <xf numFmtId="168" fontId="5" fillId="0" borderId="13" xfId="1" applyNumberFormat="1" applyFont="1" applyFill="1" applyBorder="1" applyAlignment="1">
      <alignment horizontal="center" vertical="center" wrapText="1"/>
    </xf>
    <xf numFmtId="168" fontId="5" fillId="0" borderId="11" xfId="1" applyNumberFormat="1" applyFont="1" applyFill="1" applyBorder="1" applyAlignment="1">
      <alignment horizontal="center" vertical="center" wrapText="1"/>
    </xf>
    <xf numFmtId="0" fontId="15" fillId="0" borderId="10" xfId="4" applyFont="1" applyBorder="1" applyAlignment="1">
      <alignment horizontal="left" vertical="center" wrapText="1"/>
    </xf>
    <xf numFmtId="17" fontId="5" fillId="0" borderId="10" xfId="0" applyNumberFormat="1" applyFont="1" applyBorder="1" applyAlignment="1">
      <alignment horizontal="left" vertical="center" wrapText="1"/>
    </xf>
    <xf numFmtId="17" fontId="5" fillId="0" borderId="11" xfId="0" quotePrefix="1" applyNumberFormat="1" applyFont="1" applyBorder="1" applyAlignment="1">
      <alignment horizontal="left" vertical="center" wrapText="1"/>
    </xf>
    <xf numFmtId="0" fontId="5" fillId="0" borderId="10" xfId="4" quotePrefix="1" applyFont="1" applyBorder="1" applyAlignment="1">
      <alignment horizontal="center" vertical="center" wrapText="1"/>
    </xf>
    <xf numFmtId="0" fontId="5" fillId="0" borderId="11" xfId="4" quotePrefix="1" applyFont="1" applyBorder="1" applyAlignment="1">
      <alignment horizontal="center" vertical="center" wrapText="1"/>
    </xf>
    <xf numFmtId="9" fontId="5" fillId="0" borderId="10"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0" fontId="15" fillId="0" borderId="10" xfId="4" applyFont="1" applyBorder="1" applyAlignment="1">
      <alignment vertical="center" wrapText="1"/>
    </xf>
    <xf numFmtId="0" fontId="15" fillId="0" borderId="13" xfId="4" applyFont="1" applyBorder="1" applyAlignment="1">
      <alignment vertical="center" wrapText="1"/>
    </xf>
    <xf numFmtId="0" fontId="15" fillId="0" borderId="11" xfId="4" applyFont="1" applyBorder="1" applyAlignment="1">
      <alignment vertical="center" wrapText="1"/>
    </xf>
    <xf numFmtId="0" fontId="15" fillId="0" borderId="10" xfId="4" applyFont="1"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9" fontId="5" fillId="0" borderId="10" xfId="1" applyFont="1" applyFill="1" applyBorder="1" applyAlignment="1">
      <alignment horizontal="left" vertical="center" wrapText="1"/>
    </xf>
    <xf numFmtId="9" fontId="5" fillId="0" borderId="13" xfId="1" applyFont="1" applyFill="1" applyBorder="1" applyAlignment="1">
      <alignment horizontal="left" vertical="center" wrapText="1"/>
    </xf>
    <xf numFmtId="9" fontId="5" fillId="0" borderId="11" xfId="1" applyFont="1" applyFill="1" applyBorder="1" applyAlignment="1">
      <alignment horizontal="left" vertical="center" wrapText="1"/>
    </xf>
    <xf numFmtId="168" fontId="15" fillId="0" borderId="10" xfId="4" applyNumberFormat="1" applyFont="1" applyBorder="1" applyAlignment="1">
      <alignment horizontal="right" vertical="center" wrapText="1"/>
    </xf>
    <xf numFmtId="168" fontId="15" fillId="0" borderId="13" xfId="4" applyNumberFormat="1" applyFont="1" applyBorder="1" applyAlignment="1">
      <alignment horizontal="right" vertical="center" wrapText="1"/>
    </xf>
    <xf numFmtId="168" fontId="15" fillId="0" borderId="11" xfId="4" applyNumberFormat="1" applyFont="1" applyBorder="1" applyAlignment="1">
      <alignment horizontal="right" vertical="center" wrapText="1"/>
    </xf>
    <xf numFmtId="9" fontId="0" fillId="0" borderId="10" xfId="0" applyNumberFormat="1" applyBorder="1" applyAlignment="1">
      <alignment horizontal="left" vertical="center" wrapText="1"/>
    </xf>
    <xf numFmtId="9" fontId="0" fillId="0" borderId="11" xfId="0" applyNumberFormat="1" applyBorder="1" applyAlignment="1">
      <alignment horizontal="left" vertical="center" wrapText="1"/>
    </xf>
    <xf numFmtId="9" fontId="5" fillId="0" borderId="10" xfId="1" applyFont="1" applyFill="1" applyBorder="1" applyAlignment="1">
      <alignment horizontal="center" vertical="center"/>
    </xf>
    <xf numFmtId="9" fontId="5" fillId="0" borderId="11" xfId="1" applyFont="1" applyFill="1" applyBorder="1" applyAlignment="1">
      <alignment horizontal="center" vertical="center"/>
    </xf>
    <xf numFmtId="9" fontId="5" fillId="0" borderId="13" xfId="1" applyFont="1" applyFill="1" applyBorder="1" applyAlignment="1">
      <alignment horizontal="center" vertical="center" wrapText="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0" fillId="0" borderId="9" xfId="0" applyNumberFormat="1" applyBorder="1" applyAlignment="1">
      <alignment horizontal="left" vertical="center" wrapText="1"/>
    </xf>
    <xf numFmtId="9" fontId="5" fillId="0" borderId="9" xfId="0" applyNumberFormat="1" applyFont="1" applyBorder="1" applyAlignment="1">
      <alignment horizontal="left" vertical="center" wrapText="1"/>
    </xf>
    <xf numFmtId="0" fontId="15" fillId="0" borderId="13" xfId="4" applyFont="1" applyBorder="1" applyAlignment="1">
      <alignment horizontal="left" vertical="center" wrapText="1"/>
    </xf>
    <xf numFmtId="171" fontId="5" fillId="0" borderId="10" xfId="4" applyNumberFormat="1" applyFont="1" applyBorder="1" applyAlignment="1">
      <alignment horizontal="center" vertical="center" wrapText="1"/>
    </xf>
    <xf numFmtId="171" fontId="5" fillId="0" borderId="13" xfId="4" applyNumberFormat="1" applyFont="1" applyBorder="1" applyAlignment="1">
      <alignment horizontal="center" vertical="center" wrapText="1"/>
    </xf>
    <xf numFmtId="171" fontId="5" fillId="0" borderId="11" xfId="4" applyNumberFormat="1" applyFont="1" applyBorder="1" applyAlignment="1">
      <alignment horizontal="center" vertical="center" wrapText="1"/>
    </xf>
    <xf numFmtId="0" fontId="5" fillId="0" borderId="10" xfId="4" applyFont="1" applyBorder="1" applyAlignment="1">
      <alignment horizontal="center" vertical="center" wrapText="1"/>
    </xf>
    <xf numFmtId="0" fontId="5" fillId="0" borderId="11" xfId="4" applyFont="1" applyBorder="1" applyAlignment="1">
      <alignment horizontal="center" vertical="center" wrapText="1"/>
    </xf>
    <xf numFmtId="168" fontId="5" fillId="0" borderId="10" xfId="4" applyNumberFormat="1" applyFont="1" applyBorder="1" applyAlignment="1">
      <alignment horizontal="center" vertical="center" wrapText="1"/>
    </xf>
    <xf numFmtId="168" fontId="5" fillId="0" borderId="11" xfId="4" applyNumberFormat="1" applyFont="1" applyBorder="1" applyAlignment="1">
      <alignment horizontal="center" vertical="center" wrapText="1"/>
    </xf>
    <xf numFmtId="167" fontId="17" fillId="0" borderId="10" xfId="4" applyNumberFormat="1" applyFont="1" applyBorder="1" applyAlignment="1">
      <alignment horizontal="center" vertical="center" wrapText="1"/>
    </xf>
    <xf numFmtId="167" fontId="17" fillId="0" borderId="11" xfId="4" applyNumberFormat="1" applyFont="1" applyBorder="1" applyAlignment="1">
      <alignment horizontal="center" vertical="center" wrapText="1"/>
    </xf>
    <xf numFmtId="0" fontId="17" fillId="0" borderId="15"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10" xfId="0" applyFont="1" applyBorder="1" applyAlignment="1">
      <alignment horizontal="center" vertical="center" wrapText="1" readingOrder="1"/>
    </xf>
    <xf numFmtId="0" fontId="17" fillId="0" borderId="13"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0" fontId="5" fillId="0" borderId="13" xfId="4" applyFont="1" applyBorder="1" applyAlignment="1">
      <alignment horizontal="left" vertical="center" wrapText="1"/>
    </xf>
    <xf numFmtId="9" fontId="5" fillId="0" borderId="10" xfId="4" applyNumberFormat="1" applyFont="1" applyBorder="1" applyAlignment="1">
      <alignment horizontal="center" vertical="center" wrapText="1"/>
    </xf>
    <xf numFmtId="9" fontId="5" fillId="0" borderId="13" xfId="4" applyNumberFormat="1" applyFont="1" applyBorder="1" applyAlignment="1">
      <alignment horizontal="center" vertical="center" wrapText="1"/>
    </xf>
    <xf numFmtId="9" fontId="5" fillId="0" borderId="11" xfId="4" applyNumberFormat="1" applyFont="1" applyBorder="1" applyAlignment="1">
      <alignment horizontal="center" vertical="center" wrapText="1"/>
    </xf>
    <xf numFmtId="0" fontId="15" fillId="0" borderId="10" xfId="4" quotePrefix="1" applyFont="1" applyBorder="1" applyAlignment="1">
      <alignment vertical="center" wrapText="1"/>
    </xf>
    <xf numFmtId="168" fontId="15" fillId="0" borderId="10" xfId="4" applyNumberFormat="1" applyFont="1" applyBorder="1" applyAlignment="1">
      <alignment vertical="center" wrapText="1"/>
    </xf>
    <xf numFmtId="168" fontId="15" fillId="0" borderId="13" xfId="4" applyNumberFormat="1" applyFont="1" applyBorder="1" applyAlignment="1">
      <alignment vertical="center" wrapText="1"/>
    </xf>
    <xf numFmtId="168" fontId="15" fillId="0" borderId="11" xfId="4" applyNumberFormat="1" applyFont="1" applyBorder="1" applyAlignment="1">
      <alignment vertical="center" wrapText="1"/>
    </xf>
    <xf numFmtId="17" fontId="5" fillId="0" borderId="10" xfId="1" quotePrefix="1" applyNumberFormat="1" applyFont="1" applyFill="1" applyBorder="1" applyAlignment="1">
      <alignment horizontal="center" vertical="center" wrapText="1"/>
    </xf>
    <xf numFmtId="167" fontId="17" fillId="0" borderId="13" xfId="4" applyNumberFormat="1" applyFont="1" applyBorder="1" applyAlignment="1">
      <alignment horizontal="center" vertical="center" wrapText="1"/>
    </xf>
    <xf numFmtId="0" fontId="5" fillId="0" borderId="13" xfId="4" applyFont="1" applyBorder="1" applyAlignment="1">
      <alignment horizontal="center" vertical="center" wrapText="1"/>
    </xf>
    <xf numFmtId="168" fontId="5" fillId="0" borderId="13" xfId="4" applyNumberFormat="1" applyFont="1" applyBorder="1" applyAlignment="1">
      <alignment horizontal="center" vertical="center" wrapText="1"/>
    </xf>
    <xf numFmtId="0" fontId="14" fillId="0" borderId="8" xfId="4" applyFont="1" applyBorder="1" applyAlignment="1">
      <alignment horizontal="center" vertical="center" wrapText="1"/>
    </xf>
    <xf numFmtId="0" fontId="14" fillId="0" borderId="11" xfId="4" applyFont="1" applyBorder="1" applyAlignment="1">
      <alignment horizontal="center" vertical="center" wrapText="1"/>
    </xf>
    <xf numFmtId="0" fontId="15" fillId="0" borderId="15" xfId="4" applyFont="1" applyBorder="1" applyAlignment="1">
      <alignment horizontal="center" vertical="center" wrapText="1"/>
    </xf>
    <xf numFmtId="167" fontId="5" fillId="0" borderId="10" xfId="0" applyNumberFormat="1" applyFont="1" applyBorder="1" applyAlignment="1">
      <alignment horizontal="center" vertical="center" wrapText="1"/>
    </xf>
    <xf numFmtId="167" fontId="5" fillId="0" borderId="11" xfId="0" applyNumberFormat="1" applyFont="1" applyBorder="1" applyAlignment="1">
      <alignment horizontal="center" vertical="center" wrapText="1"/>
    </xf>
    <xf numFmtId="167" fontId="17" fillId="0" borderId="10" xfId="1" applyNumberFormat="1" applyFont="1" applyFill="1" applyBorder="1" applyAlignment="1">
      <alignment horizontal="center" vertical="center" wrapText="1"/>
    </xf>
    <xf numFmtId="167" fontId="17" fillId="0" borderId="13" xfId="1" applyNumberFormat="1" applyFont="1" applyFill="1" applyBorder="1" applyAlignment="1">
      <alignment horizontal="center" vertical="center" wrapText="1"/>
    </xf>
    <xf numFmtId="167" fontId="17" fillId="0" borderId="11" xfId="1" applyNumberFormat="1" applyFont="1" applyFill="1" applyBorder="1" applyAlignment="1">
      <alignment horizontal="center" vertical="center" wrapText="1"/>
    </xf>
    <xf numFmtId="0" fontId="5" fillId="0" borderId="10" xfId="1" applyNumberFormat="1" applyFont="1" applyFill="1" applyBorder="1" applyAlignment="1">
      <alignment horizontal="center" vertical="center" wrapText="1"/>
    </xf>
    <xf numFmtId="0" fontId="5" fillId="0" borderId="13" xfId="1" applyNumberFormat="1" applyFont="1" applyFill="1" applyBorder="1" applyAlignment="1">
      <alignment horizontal="center" vertical="center" wrapText="1"/>
    </xf>
    <xf numFmtId="0" fontId="5" fillId="0" borderId="11" xfId="1" applyNumberFormat="1" applyFont="1" applyFill="1" applyBorder="1" applyAlignment="1">
      <alignment horizontal="center" vertical="center" wrapText="1"/>
    </xf>
    <xf numFmtId="0" fontId="25" fillId="0" borderId="18" xfId="4" applyFont="1" applyBorder="1" applyAlignment="1">
      <alignment horizontal="center" vertical="center" wrapText="1"/>
    </xf>
    <xf numFmtId="0" fontId="25" fillId="0" borderId="19" xfId="4" applyFont="1" applyBorder="1" applyAlignment="1">
      <alignment horizontal="center" vertical="center" wrapText="1"/>
    </xf>
    <xf numFmtId="0" fontId="29" fillId="0" borderId="22" xfId="15" applyFont="1" applyBorder="1" applyAlignment="1">
      <alignment horizontal="center" vertical="center" wrapText="1"/>
    </xf>
    <xf numFmtId="0" fontId="29" fillId="0" borderId="24" xfId="15" applyFont="1" applyBorder="1" applyAlignment="1">
      <alignment horizontal="center" vertical="center" wrapText="1"/>
    </xf>
    <xf numFmtId="0" fontId="15" fillId="0" borderId="12" xfId="4" applyFont="1" applyBorder="1" applyAlignment="1">
      <alignment horizontal="center" vertical="center" wrapText="1"/>
    </xf>
    <xf numFmtId="0" fontId="15" fillId="0" borderId="14" xfId="4"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4" applyFont="1" applyBorder="1" applyAlignment="1">
      <alignment horizontal="left" vertical="top" wrapText="1"/>
    </xf>
    <xf numFmtId="0" fontId="5" fillId="0" borderId="11" xfId="4" applyFont="1" applyBorder="1" applyAlignment="1">
      <alignment horizontal="left" vertical="top" wrapText="1"/>
    </xf>
    <xf numFmtId="0" fontId="12" fillId="0" borderId="1" xfId="15" applyFont="1" applyBorder="1" applyAlignment="1">
      <alignment horizontal="center" vertical="center" wrapText="1"/>
    </xf>
    <xf numFmtId="0" fontId="12" fillId="0" borderId="14" xfId="15" applyFont="1" applyBorder="1" applyAlignment="1">
      <alignment horizontal="center" vertical="center" wrapText="1"/>
    </xf>
    <xf numFmtId="0" fontId="12" fillId="0" borderId="8" xfId="15" applyFont="1" applyBorder="1" applyAlignment="1">
      <alignment horizontal="center" vertical="center" wrapText="1"/>
    </xf>
    <xf numFmtId="0" fontId="12" fillId="0" borderId="11" xfId="15" applyFont="1" applyBorder="1" applyAlignment="1">
      <alignment horizontal="center" vertical="center" wrapText="1"/>
    </xf>
    <xf numFmtId="0" fontId="21" fillId="0" borderId="8" xfId="15" applyFont="1" applyBorder="1" applyAlignment="1">
      <alignment horizontal="center" vertical="center" wrapText="1"/>
    </xf>
    <xf numFmtId="0" fontId="21" fillId="0" borderId="11" xfId="15" applyFont="1" applyBorder="1" applyAlignment="1">
      <alignment horizontal="center" vertical="center" wrapText="1"/>
    </xf>
    <xf numFmtId="0" fontId="12" fillId="0" borderId="22" xfId="15" applyFont="1" applyBorder="1" applyAlignment="1">
      <alignment horizontal="center" vertical="center" wrapText="1"/>
    </xf>
    <xf numFmtId="0" fontId="12" fillId="0" borderId="23" xfId="15" applyFont="1" applyBorder="1" applyAlignment="1">
      <alignment horizontal="center" vertical="center" wrapText="1"/>
    </xf>
    <xf numFmtId="0" fontId="12" fillId="0" borderId="24" xfId="15" applyFont="1" applyBorder="1" applyAlignment="1">
      <alignment horizontal="center" vertical="center" wrapText="1"/>
    </xf>
    <xf numFmtId="174" fontId="21" fillId="0" borderId="9" xfId="0" applyNumberFormat="1" applyFont="1" applyBorder="1" applyAlignment="1">
      <alignment horizontal="right" vertical="center"/>
    </xf>
    <xf numFmtId="9" fontId="21" fillId="0" borderId="9" xfId="1" applyFont="1" applyFill="1" applyBorder="1" applyAlignment="1">
      <alignment horizontal="center" vertical="center"/>
    </xf>
    <xf numFmtId="169" fontId="21" fillId="0" borderId="9" xfId="0" applyNumberFormat="1" applyFont="1" applyBorder="1" applyAlignment="1">
      <alignment vertical="center"/>
    </xf>
    <xf numFmtId="169" fontId="21" fillId="0" borderId="9" xfId="0" applyNumberFormat="1" applyFont="1" applyBorder="1" applyAlignment="1">
      <alignment horizontal="right" vertical="center"/>
    </xf>
    <xf numFmtId="0" fontId="17" fillId="0" borderId="70" xfId="0" applyFont="1" applyBorder="1" applyAlignment="1">
      <alignment horizontal="center" vertical="center"/>
    </xf>
    <xf numFmtId="0" fontId="31" fillId="0" borderId="38" xfId="0" applyFont="1" applyBorder="1" applyAlignment="1">
      <alignment horizontal="center" vertical="center"/>
    </xf>
    <xf numFmtId="0" fontId="31"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79" xfId="0" applyFont="1" applyBorder="1" applyAlignment="1">
      <alignment horizontal="center" vertical="center"/>
    </xf>
    <xf numFmtId="0" fontId="17"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57" xfId="0" applyFont="1" applyBorder="1" applyAlignment="1">
      <alignment horizontal="center" vertical="center"/>
    </xf>
    <xf numFmtId="0" fontId="31" fillId="0" borderId="29" xfId="0" applyFont="1" applyBorder="1" applyAlignment="1">
      <alignment horizontal="center" vertical="center"/>
    </xf>
    <xf numFmtId="0" fontId="31" fillId="0" borderId="28" xfId="0" applyFont="1" applyBorder="1" applyAlignment="1">
      <alignment horizontal="center" vertical="center"/>
    </xf>
    <xf numFmtId="0" fontId="31" fillId="0" borderId="30" xfId="0" applyFont="1" applyBorder="1" applyAlignment="1">
      <alignment horizontal="center" vertical="center"/>
    </xf>
    <xf numFmtId="0" fontId="17" fillId="0" borderId="38" xfId="0" applyFont="1" applyBorder="1" applyAlignment="1">
      <alignment horizontal="center" vertical="center"/>
    </xf>
    <xf numFmtId="0" fontId="17" fillId="0" borderId="71" xfId="0" applyFont="1" applyBorder="1" applyAlignment="1">
      <alignment horizontal="center" vertical="center"/>
    </xf>
    <xf numFmtId="0" fontId="31" fillId="0" borderId="29"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32" xfId="0" applyFont="1" applyBorder="1" applyAlignment="1">
      <alignment horizontal="center" vertical="center"/>
    </xf>
    <xf numFmtId="0" fontId="31" fillId="0" borderId="28" xfId="0" applyFont="1" applyBorder="1" applyAlignment="1">
      <alignment horizontal="center"/>
    </xf>
    <xf numFmtId="0" fontId="31" fillId="0" borderId="30" xfId="0" applyFont="1" applyBorder="1" applyAlignment="1">
      <alignment horizontal="center"/>
    </xf>
    <xf numFmtId="0" fontId="31" fillId="0" borderId="32" xfId="0" applyFont="1" applyBorder="1" applyAlignment="1">
      <alignment horizontal="center" vertical="center" wrapText="1"/>
    </xf>
    <xf numFmtId="0" fontId="17" fillId="0" borderId="49" xfId="0" applyFont="1" applyBorder="1" applyAlignment="1">
      <alignment horizontal="left" vertical="center" wrapText="1"/>
    </xf>
    <xf numFmtId="0" fontId="31" fillId="0" borderId="57" xfId="0" applyFont="1" applyBorder="1" applyAlignment="1">
      <alignment horizontal="center"/>
    </xf>
    <xf numFmtId="0" fontId="31" fillId="0" borderId="29" xfId="0" applyFont="1" applyBorder="1" applyAlignment="1">
      <alignment horizontal="center"/>
    </xf>
    <xf numFmtId="0" fontId="17" fillId="0" borderId="60" xfId="0" applyFont="1" applyBorder="1" applyAlignment="1">
      <alignment horizontal="center" vertical="center" wrapText="1"/>
    </xf>
    <xf numFmtId="0" fontId="17" fillId="0" borderId="27" xfId="0" applyFont="1" applyBorder="1" applyAlignment="1">
      <alignment horizontal="center" vertical="center" wrapText="1"/>
    </xf>
    <xf numFmtId="9" fontId="31" fillId="0" borderId="54" xfId="0" applyNumberFormat="1" applyFont="1" applyBorder="1" applyAlignment="1">
      <alignment horizontal="center" vertical="center" wrapText="1"/>
    </xf>
    <xf numFmtId="0" fontId="31" fillId="0" borderId="61"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65"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73" xfId="0" applyFont="1" applyBorder="1" applyAlignment="1">
      <alignment horizontal="center" vertical="center"/>
    </xf>
    <xf numFmtId="0" fontId="17" fillId="0" borderId="55"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31" fillId="0" borderId="60" xfId="0" applyFont="1" applyBorder="1" applyAlignment="1">
      <alignment horizontal="center" vertical="center"/>
    </xf>
    <xf numFmtId="0" fontId="31" fillId="0" borderId="27" xfId="0" applyFont="1" applyBorder="1" applyAlignment="1">
      <alignment horizontal="center" vertical="center"/>
    </xf>
    <xf numFmtId="0" fontId="31" fillId="0" borderId="54" xfId="0" applyFont="1" applyBorder="1" applyAlignment="1">
      <alignment horizontal="center" vertical="center"/>
    </xf>
    <xf numFmtId="0" fontId="31" fillId="0" borderId="61" xfId="0" applyFont="1" applyBorder="1" applyAlignment="1">
      <alignment horizontal="center" vertical="center"/>
    </xf>
    <xf numFmtId="0" fontId="31" fillId="0" borderId="51" xfId="0" applyFont="1" applyBorder="1" applyAlignment="1">
      <alignment horizontal="center" vertical="center"/>
    </xf>
    <xf numFmtId="0" fontId="31" fillId="0" borderId="65" xfId="0" applyFont="1" applyBorder="1" applyAlignment="1">
      <alignment horizontal="center" vertical="center"/>
    </xf>
    <xf numFmtId="0" fontId="31" fillId="0" borderId="62" xfId="0" applyFont="1" applyBorder="1" applyAlignment="1">
      <alignment horizontal="center" vertical="center"/>
    </xf>
    <xf numFmtId="0" fontId="31" fillId="0" borderId="66" xfId="0" applyFont="1" applyBorder="1" applyAlignment="1">
      <alignment horizontal="center" vertical="center"/>
    </xf>
    <xf numFmtId="9" fontId="17" fillId="0" borderId="70" xfId="0" applyNumberFormat="1" applyFont="1" applyBorder="1" applyAlignment="1">
      <alignment horizontal="center" vertical="center"/>
    </xf>
    <xf numFmtId="9" fontId="17" fillId="0" borderId="38" xfId="0" applyNumberFormat="1" applyFont="1" applyBorder="1" applyAlignment="1">
      <alignment horizontal="center" vertical="center"/>
    </xf>
    <xf numFmtId="9" fontId="17" fillId="0" borderId="71" xfId="0" applyNumberFormat="1" applyFont="1" applyBorder="1" applyAlignment="1">
      <alignment horizontal="center" vertical="center"/>
    </xf>
    <xf numFmtId="9" fontId="17" fillId="0" borderId="72" xfId="0" applyNumberFormat="1" applyFont="1" applyBorder="1" applyAlignment="1">
      <alignment horizontal="center" vertical="center"/>
    </xf>
    <xf numFmtId="9" fontId="31" fillId="0" borderId="38" xfId="0" applyNumberFormat="1" applyFont="1" applyBorder="1" applyAlignment="1">
      <alignment horizontal="center" vertical="center"/>
    </xf>
    <xf numFmtId="9" fontId="31" fillId="0" borderId="71" xfId="0" applyNumberFormat="1" applyFont="1" applyBorder="1" applyAlignment="1">
      <alignment horizontal="center" vertical="center"/>
    </xf>
    <xf numFmtId="0" fontId="17" fillId="0" borderId="49" xfId="0" applyFont="1" applyBorder="1" applyAlignment="1">
      <alignment horizontal="left" vertical="center"/>
    </xf>
    <xf numFmtId="0" fontId="31" fillId="0" borderId="55" xfId="0" applyFont="1" applyBorder="1" applyAlignment="1">
      <alignment horizontal="center" vertical="center"/>
    </xf>
    <xf numFmtId="0" fontId="31" fillId="0" borderId="74" xfId="0" applyFont="1" applyBorder="1" applyAlignment="1">
      <alignment horizontal="center" vertical="center"/>
    </xf>
    <xf numFmtId="17" fontId="17" fillId="0" borderId="70" xfId="0" applyNumberFormat="1" applyFont="1" applyBorder="1" applyAlignment="1">
      <alignment horizontal="center" vertical="center"/>
    </xf>
    <xf numFmtId="17" fontId="31" fillId="0" borderId="38" xfId="0" applyNumberFormat="1" applyFont="1" applyBorder="1" applyAlignment="1">
      <alignment horizontal="center" vertical="center"/>
    </xf>
    <xf numFmtId="17" fontId="31" fillId="0" borderId="71" xfId="0" applyNumberFormat="1" applyFont="1" applyBorder="1" applyAlignment="1">
      <alignment horizontal="center" vertical="center"/>
    </xf>
    <xf numFmtId="17" fontId="17" fillId="0" borderId="72" xfId="0" applyNumberFormat="1" applyFont="1" applyBorder="1" applyAlignment="1">
      <alignment horizontal="center" vertical="center"/>
    </xf>
    <xf numFmtId="0" fontId="31" fillId="0" borderId="54"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70" xfId="0" applyFont="1" applyBorder="1" applyAlignment="1">
      <alignment horizontal="center" vertical="center"/>
    </xf>
    <xf numFmtId="0" fontId="31" fillId="0" borderId="72" xfId="0" applyFont="1" applyBorder="1" applyAlignment="1">
      <alignment horizontal="center" vertical="center"/>
    </xf>
    <xf numFmtId="0" fontId="31" fillId="0" borderId="60" xfId="0" applyFont="1" applyBorder="1" applyAlignment="1">
      <alignment horizontal="center" vertical="center" wrapText="1"/>
    </xf>
    <xf numFmtId="0" fontId="31" fillId="0" borderId="0" xfId="0" applyFont="1" applyAlignment="1">
      <alignment horizontal="center" vertical="center" wrapText="1"/>
    </xf>
    <xf numFmtId="0" fontId="31" fillId="0" borderId="27"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63" xfId="0" applyFont="1" applyBorder="1" applyAlignment="1">
      <alignment horizontal="center" vertical="center"/>
    </xf>
    <xf numFmtId="0" fontId="31" fillId="0" borderId="0" xfId="0" applyFont="1" applyAlignment="1">
      <alignment horizontal="center" vertical="center"/>
    </xf>
    <xf numFmtId="169" fontId="31" fillId="0" borderId="26" xfId="0" applyNumberFormat="1" applyFont="1" applyBorder="1" applyAlignment="1">
      <alignment vertical="center"/>
    </xf>
    <xf numFmtId="169" fontId="31" fillId="0" borderId="13" xfId="0" applyNumberFormat="1" applyFont="1" applyBorder="1" applyAlignment="1">
      <alignment vertical="center"/>
    </xf>
    <xf numFmtId="169" fontId="31" fillId="0" borderId="50" xfId="0" applyNumberFormat="1" applyFont="1" applyBorder="1" applyAlignment="1">
      <alignment vertical="center"/>
    </xf>
    <xf numFmtId="169" fontId="31" fillId="0" borderId="26" xfId="0" applyNumberFormat="1" applyFont="1" applyBorder="1" applyAlignment="1">
      <alignment horizontal="right" vertical="center"/>
    </xf>
    <xf numFmtId="169" fontId="31" fillId="0" borderId="13" xfId="0" applyNumberFormat="1" applyFont="1" applyBorder="1" applyAlignment="1">
      <alignment horizontal="right" vertical="center"/>
    </xf>
    <xf numFmtId="169" fontId="31" fillId="0" borderId="50" xfId="0" applyNumberFormat="1" applyFont="1" applyBorder="1" applyAlignment="1">
      <alignment horizontal="right" vertical="center"/>
    </xf>
    <xf numFmtId="9" fontId="31" fillId="0" borderId="68" xfId="1" applyFont="1" applyFill="1" applyBorder="1" applyAlignment="1">
      <alignment horizontal="center" vertical="center"/>
    </xf>
    <xf numFmtId="9" fontId="31" fillId="0" borderId="67" xfId="1" applyFont="1" applyFill="1" applyBorder="1" applyAlignment="1">
      <alignment horizontal="center" vertical="center"/>
    </xf>
    <xf numFmtId="9" fontId="31" fillId="0" borderId="69" xfId="1" applyFont="1" applyFill="1" applyBorder="1" applyAlignment="1">
      <alignment horizontal="center" vertical="center"/>
    </xf>
    <xf numFmtId="9" fontId="31" fillId="0" borderId="12" xfId="0" applyNumberFormat="1" applyFont="1" applyBorder="1" applyAlignment="1">
      <alignment horizontal="center" vertical="center"/>
    </xf>
    <xf numFmtId="0" fontId="31" fillId="0" borderId="47" xfId="0" applyFont="1" applyBorder="1" applyAlignment="1">
      <alignment horizontal="center" vertical="center"/>
    </xf>
    <xf numFmtId="0" fontId="31" fillId="0" borderId="56" xfId="0" applyFont="1" applyBorder="1" applyAlignment="1">
      <alignment horizontal="center" vertical="center"/>
    </xf>
    <xf numFmtId="9" fontId="31" fillId="0" borderId="59" xfId="0" applyNumberFormat="1" applyFont="1" applyBorder="1" applyAlignment="1">
      <alignment horizontal="center" vertical="center"/>
    </xf>
    <xf numFmtId="0" fontId="31" fillId="0" borderId="58" xfId="0" applyFont="1" applyBorder="1" applyAlignment="1">
      <alignment horizontal="center" vertical="center"/>
    </xf>
    <xf numFmtId="0" fontId="31" fillId="0" borderId="64" xfId="0" applyFont="1" applyBorder="1" applyAlignment="1">
      <alignment horizontal="center" vertical="center"/>
    </xf>
    <xf numFmtId="168" fontId="31" fillId="0" borderId="26" xfId="0" applyNumberFormat="1" applyFont="1" applyBorder="1" applyAlignment="1">
      <alignment horizontal="right" vertical="center"/>
    </xf>
    <xf numFmtId="168" fontId="31" fillId="0" borderId="13" xfId="0" applyNumberFormat="1" applyFont="1" applyBorder="1" applyAlignment="1">
      <alignment horizontal="right" vertical="center"/>
    </xf>
    <xf numFmtId="168" fontId="31" fillId="0" borderId="50" xfId="0" applyNumberFormat="1" applyFont="1" applyBorder="1" applyAlignment="1">
      <alignment horizontal="right" vertical="center"/>
    </xf>
    <xf numFmtId="174" fontId="31" fillId="0" borderId="26" xfId="0" applyNumberFormat="1" applyFont="1" applyBorder="1" applyAlignment="1">
      <alignment horizontal="right" vertical="center"/>
    </xf>
    <xf numFmtId="174" fontId="31" fillId="0" borderId="13" xfId="0" applyNumberFormat="1" applyFont="1" applyBorder="1" applyAlignment="1">
      <alignment horizontal="right" vertical="center"/>
    </xf>
    <xf numFmtId="174" fontId="31" fillId="0" borderId="50" xfId="0" applyNumberFormat="1" applyFont="1" applyBorder="1" applyAlignment="1">
      <alignment horizontal="right" vertical="center"/>
    </xf>
    <xf numFmtId="175" fontId="31" fillId="0" borderId="50" xfId="18" applyNumberFormat="1" applyFont="1" applyFill="1" applyBorder="1" applyAlignment="1">
      <alignment horizontal="center" vertical="center"/>
    </xf>
    <xf numFmtId="176" fontId="31" fillId="0" borderId="54" xfId="18" applyNumberFormat="1" applyFont="1" applyFill="1" applyBorder="1" applyAlignment="1">
      <alignment horizontal="center" vertical="center"/>
    </xf>
    <xf numFmtId="176" fontId="31" fillId="0" borderId="42" xfId="18" applyNumberFormat="1" applyFont="1" applyFill="1" applyBorder="1" applyAlignment="1">
      <alignment horizontal="center" vertical="center"/>
    </xf>
    <xf numFmtId="176" fontId="31" fillId="0" borderId="51" xfId="18" applyNumberFormat="1" applyFont="1" applyFill="1" applyBorder="1" applyAlignment="1">
      <alignment horizontal="center" vertical="center"/>
    </xf>
    <xf numFmtId="0" fontId="31" fillId="0" borderId="52" xfId="0" applyFont="1" applyBorder="1" applyAlignment="1">
      <alignment horizontal="center" vertical="center"/>
    </xf>
    <xf numFmtId="0" fontId="31" fillId="0" borderId="33" xfId="0" applyFont="1" applyBorder="1" applyAlignment="1">
      <alignment horizontal="center" vertical="center"/>
    </xf>
    <xf numFmtId="170" fontId="31" fillId="0" borderId="26" xfId="0" applyNumberFormat="1" applyFont="1" applyBorder="1" applyAlignment="1">
      <alignment horizontal="right" vertical="center"/>
    </xf>
    <xf numFmtId="170" fontId="31" fillId="0" borderId="13" xfId="0" applyNumberFormat="1" applyFont="1" applyBorder="1" applyAlignment="1">
      <alignment horizontal="right" vertical="center"/>
    </xf>
    <xf numFmtId="170" fontId="31" fillId="0" borderId="50" xfId="0" applyNumberFormat="1" applyFont="1" applyBorder="1" applyAlignment="1">
      <alignment horizontal="right" vertical="center"/>
    </xf>
    <xf numFmtId="10" fontId="31" fillId="0" borderId="13" xfId="0" applyNumberFormat="1" applyFont="1" applyBorder="1" applyAlignment="1">
      <alignment horizontal="center" vertical="center"/>
    </xf>
    <xf numFmtId="10" fontId="31" fillId="0" borderId="67" xfId="0" applyNumberFormat="1" applyFont="1" applyBorder="1" applyAlignment="1">
      <alignment horizontal="center" vertical="center"/>
    </xf>
    <xf numFmtId="0" fontId="31" fillId="0" borderId="31" xfId="0" applyFont="1" applyBorder="1" applyAlignment="1">
      <alignment horizontal="center" vertical="center"/>
    </xf>
    <xf numFmtId="9" fontId="31" fillId="0" borderId="60" xfId="0" applyNumberFormat="1" applyFont="1" applyBorder="1" applyAlignment="1">
      <alignment horizontal="center" vertical="center"/>
    </xf>
    <xf numFmtId="9" fontId="31" fillId="0" borderId="61" xfId="0" applyNumberFormat="1" applyFont="1" applyBorder="1" applyAlignment="1">
      <alignment horizontal="center" vertical="center"/>
    </xf>
    <xf numFmtId="9" fontId="31" fillId="0" borderId="0" xfId="0" applyNumberFormat="1" applyFont="1" applyAlignment="1">
      <alignment horizontal="center" vertical="center"/>
    </xf>
    <xf numFmtId="9" fontId="31" fillId="0" borderId="48" xfId="0" applyNumberFormat="1" applyFont="1" applyBorder="1" applyAlignment="1">
      <alignment horizontal="center" vertical="center"/>
    </xf>
    <xf numFmtId="9" fontId="31" fillId="0" borderId="27" xfId="0" applyNumberFormat="1" applyFont="1" applyBorder="1" applyAlignment="1">
      <alignment horizontal="center" vertical="center"/>
    </xf>
    <xf numFmtId="9" fontId="31" fillId="0" borderId="65" xfId="0" applyNumberFormat="1" applyFont="1" applyBorder="1" applyAlignment="1">
      <alignment horizontal="center" vertical="center"/>
    </xf>
    <xf numFmtId="9" fontId="31" fillId="0" borderId="47" xfId="0" applyNumberFormat="1" applyFont="1" applyBorder="1" applyAlignment="1">
      <alignment horizontal="center" vertical="center"/>
    </xf>
    <xf numFmtId="0" fontId="31" fillId="0" borderId="12" xfId="0" applyFont="1" applyBorder="1" applyAlignment="1">
      <alignment horizontal="center" vertical="center"/>
    </xf>
    <xf numFmtId="0" fontId="31" fillId="0" borderId="26" xfId="0" applyFont="1" applyBorder="1" applyAlignment="1">
      <alignment horizontal="center" vertical="center"/>
    </xf>
    <xf numFmtId="0" fontId="31" fillId="0" borderId="13" xfId="0" applyFont="1" applyBorder="1" applyAlignment="1">
      <alignment horizontal="center" vertical="center"/>
    </xf>
    <xf numFmtId="0" fontId="31" fillId="0" borderId="50" xfId="0" applyFont="1" applyBorder="1" applyAlignment="1">
      <alignment horizontal="center" vertical="center"/>
    </xf>
    <xf numFmtId="10" fontId="31" fillId="0" borderId="26" xfId="0" applyNumberFormat="1" applyFont="1" applyBorder="1" applyAlignment="1">
      <alignment horizontal="center" vertical="center"/>
    </xf>
    <xf numFmtId="10" fontId="31" fillId="0" borderId="68" xfId="0" applyNumberFormat="1" applyFont="1" applyBorder="1" applyAlignment="1">
      <alignment horizontal="center" vertical="center"/>
    </xf>
    <xf numFmtId="10" fontId="31" fillId="0" borderId="50" xfId="0" applyNumberFormat="1" applyFont="1" applyBorder="1" applyAlignment="1">
      <alignment horizontal="center" vertical="center"/>
    </xf>
    <xf numFmtId="10" fontId="31" fillId="0" borderId="69" xfId="0" applyNumberFormat="1" applyFont="1" applyBorder="1" applyAlignment="1">
      <alignment horizontal="center" vertical="center"/>
    </xf>
    <xf numFmtId="0" fontId="31" fillId="0" borderId="31" xfId="0" applyFont="1" applyBorder="1" applyAlignment="1">
      <alignment horizontal="center"/>
    </xf>
    <xf numFmtId="0" fontId="31" fillId="0" borderId="52" xfId="0" applyFont="1" applyBorder="1" applyAlignment="1">
      <alignment horizontal="center"/>
    </xf>
    <xf numFmtId="10" fontId="31" fillId="0" borderId="60" xfId="0" applyNumberFormat="1" applyFont="1" applyBorder="1" applyAlignment="1">
      <alignment horizontal="center" vertical="center"/>
    </xf>
    <xf numFmtId="10" fontId="31" fillId="0" borderId="61" xfId="0" applyNumberFormat="1" applyFont="1" applyBorder="1" applyAlignment="1">
      <alignment horizontal="center" vertical="center"/>
    </xf>
    <xf numFmtId="10" fontId="31" fillId="0" borderId="0" xfId="0" applyNumberFormat="1" applyFont="1" applyAlignment="1">
      <alignment horizontal="center" vertical="center"/>
    </xf>
    <xf numFmtId="10" fontId="31" fillId="0" borderId="48" xfId="0" applyNumberFormat="1" applyFont="1" applyBorder="1" applyAlignment="1">
      <alignment horizontal="center" vertical="center"/>
    </xf>
    <xf numFmtId="10" fontId="31" fillId="0" borderId="27" xfId="0" applyNumberFormat="1" applyFont="1" applyBorder="1" applyAlignment="1">
      <alignment horizontal="center" vertical="center"/>
    </xf>
    <xf numFmtId="10" fontId="31" fillId="0" borderId="65" xfId="0" applyNumberFormat="1" applyFont="1" applyBorder="1" applyAlignment="1">
      <alignment horizontal="center" vertical="center"/>
    </xf>
    <xf numFmtId="10" fontId="17" fillId="0" borderId="62" xfId="0" applyNumberFormat="1" applyFont="1" applyBorder="1" applyAlignment="1">
      <alignment horizontal="center" vertical="center"/>
    </xf>
    <xf numFmtId="10" fontId="17" fillId="0" borderId="59" xfId="0" applyNumberFormat="1" applyFont="1" applyBorder="1" applyAlignment="1">
      <alignment horizontal="center" vertical="center"/>
    </xf>
    <xf numFmtId="10" fontId="17" fillId="0" borderId="63" xfId="0" applyNumberFormat="1" applyFont="1" applyBorder="1" applyAlignment="1">
      <alignment horizontal="center" vertical="center"/>
    </xf>
    <xf numFmtId="10" fontId="17" fillId="0" borderId="58" xfId="0" applyNumberFormat="1" applyFont="1" applyBorder="1" applyAlignment="1">
      <alignment horizontal="center" vertical="center"/>
    </xf>
    <xf numFmtId="10" fontId="17" fillId="0" borderId="66" xfId="0" applyNumberFormat="1" applyFont="1" applyBorder="1" applyAlignment="1">
      <alignment horizontal="center" vertical="center"/>
    </xf>
    <xf numFmtId="10" fontId="17" fillId="0" borderId="64" xfId="0" applyNumberFormat="1" applyFont="1" applyBorder="1" applyAlignment="1">
      <alignment horizontal="center" vertical="center"/>
    </xf>
    <xf numFmtId="10" fontId="31" fillId="0" borderId="47" xfId="0" applyNumberFormat="1" applyFont="1" applyBorder="1" applyAlignment="1">
      <alignment horizontal="center" vertical="center"/>
    </xf>
    <xf numFmtId="9" fontId="31" fillId="0" borderId="62" xfId="0" applyNumberFormat="1" applyFont="1" applyBorder="1" applyAlignment="1">
      <alignment horizontal="center" vertical="center"/>
    </xf>
    <xf numFmtId="9" fontId="31" fillId="0" borderId="63" xfId="0" applyNumberFormat="1" applyFont="1" applyBorder="1" applyAlignment="1">
      <alignment horizontal="center" vertical="center"/>
    </xf>
    <xf numFmtId="9" fontId="31" fillId="0" borderId="66" xfId="0" applyNumberFormat="1" applyFont="1" applyBorder="1" applyAlignment="1">
      <alignment horizontal="center" vertical="center"/>
    </xf>
    <xf numFmtId="0" fontId="17" fillId="0" borderId="62" xfId="0" applyFont="1" applyBorder="1" applyAlignment="1">
      <alignment horizontal="center" vertical="center"/>
    </xf>
    <xf numFmtId="0" fontId="17" fillId="0" borderId="59" xfId="0" applyFont="1" applyBorder="1" applyAlignment="1">
      <alignment horizontal="center" vertical="center"/>
    </xf>
    <xf numFmtId="0" fontId="17" fillId="0" borderId="63" xfId="0" applyFont="1" applyBorder="1" applyAlignment="1">
      <alignment horizontal="center" vertical="center"/>
    </xf>
    <xf numFmtId="0" fontId="17" fillId="0" borderId="58" xfId="0" applyFont="1" applyBorder="1" applyAlignment="1">
      <alignment horizontal="center" vertical="center"/>
    </xf>
    <xf numFmtId="0" fontId="17" fillId="0" borderId="66" xfId="0" applyFont="1" applyBorder="1" applyAlignment="1">
      <alignment horizontal="center" vertical="center"/>
    </xf>
    <xf numFmtId="0" fontId="17" fillId="0" borderId="64" xfId="0" applyFont="1" applyBorder="1" applyAlignment="1">
      <alignment horizontal="center" vertical="center"/>
    </xf>
    <xf numFmtId="0" fontId="31" fillId="0" borderId="48" xfId="0" applyFont="1" applyBorder="1" applyAlignment="1">
      <alignment horizontal="center" vertical="center"/>
    </xf>
    <xf numFmtId="0" fontId="31" fillId="0" borderId="42" xfId="0" applyFont="1" applyBorder="1" applyAlignment="1">
      <alignment horizontal="center" vertical="center"/>
    </xf>
    <xf numFmtId="0" fontId="31"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0" xfId="0" applyFont="1" applyAlignment="1">
      <alignment horizontal="center" vertical="center"/>
    </xf>
    <xf numFmtId="0" fontId="17" fillId="0" borderId="48" xfId="0" applyFont="1" applyBorder="1" applyAlignment="1">
      <alignment horizontal="center" vertical="center"/>
    </xf>
    <xf numFmtId="0" fontId="17" fillId="0" borderId="27" xfId="0" applyFont="1" applyBorder="1" applyAlignment="1">
      <alignment horizontal="center" vertical="center"/>
    </xf>
    <xf numFmtId="0" fontId="17" fillId="0" borderId="65" xfId="0" applyFont="1" applyBorder="1" applyAlignment="1">
      <alignment horizontal="center" vertical="center"/>
    </xf>
    <xf numFmtId="10" fontId="31" fillId="0" borderId="59" xfId="0" applyNumberFormat="1" applyFont="1" applyBorder="1" applyAlignment="1">
      <alignment horizontal="center" vertical="center"/>
    </xf>
    <xf numFmtId="10" fontId="31" fillId="0" borderId="58" xfId="0" applyNumberFormat="1" applyFont="1" applyBorder="1" applyAlignment="1">
      <alignment horizontal="center" vertical="center"/>
    </xf>
    <xf numFmtId="10" fontId="31" fillId="0" borderId="64" xfId="0" applyNumberFormat="1" applyFont="1" applyBorder="1" applyAlignment="1">
      <alignment horizontal="center" vertical="center"/>
    </xf>
    <xf numFmtId="3" fontId="31" fillId="0" borderId="42" xfId="0" applyNumberFormat="1" applyFont="1" applyBorder="1" applyAlignment="1">
      <alignment horizontal="center" vertical="center"/>
    </xf>
    <xf numFmtId="0" fontId="31" fillId="0" borderId="32" xfId="0" applyFont="1" applyBorder="1" applyAlignment="1">
      <alignment horizontal="center"/>
    </xf>
    <xf numFmtId="9" fontId="31" fillId="0" borderId="20"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39" xfId="0" applyFont="1" applyBorder="1" applyAlignment="1">
      <alignment horizontal="center" vertical="center"/>
    </xf>
    <xf numFmtId="9" fontId="31" fillId="0" borderId="56" xfId="0" applyNumberFormat="1" applyFont="1" applyBorder="1" applyAlignment="1">
      <alignment horizontal="center" vertical="center"/>
    </xf>
    <xf numFmtId="3" fontId="31" fillId="0" borderId="0" xfId="0" applyNumberFormat="1" applyFont="1" applyAlignment="1">
      <alignment horizontal="center" vertical="center"/>
    </xf>
    <xf numFmtId="3" fontId="17" fillId="0" borderId="26" xfId="0" applyNumberFormat="1" applyFont="1" applyBorder="1" applyAlignment="1">
      <alignment horizontal="center" vertical="center"/>
    </xf>
    <xf numFmtId="3" fontId="17" fillId="0" borderId="13" xfId="0" applyNumberFormat="1" applyFont="1" applyBorder="1" applyAlignment="1">
      <alignment horizontal="center" vertical="center"/>
    </xf>
    <xf numFmtId="3" fontId="17" fillId="0" borderId="50" xfId="0" applyNumberFormat="1" applyFont="1" applyBorder="1" applyAlignment="1">
      <alignment horizontal="center" vertical="center"/>
    </xf>
    <xf numFmtId="9" fontId="17" fillId="0" borderId="15"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40" xfId="0" applyFont="1" applyBorder="1" applyAlignment="1">
      <alignment horizontal="center" vertical="center"/>
    </xf>
    <xf numFmtId="9" fontId="31" fillId="0" borderId="36" xfId="0" applyNumberFormat="1" applyFont="1" applyBorder="1" applyAlignment="1">
      <alignment horizontal="center" vertical="center"/>
    </xf>
    <xf numFmtId="9" fontId="31" fillId="0" borderId="44" xfId="0" applyNumberFormat="1" applyFont="1" applyBorder="1" applyAlignment="1">
      <alignment horizontal="center" vertical="center"/>
    </xf>
    <xf numFmtId="3" fontId="17" fillId="0" borderId="43" xfId="1" applyNumberFormat="1" applyFont="1" applyFill="1" applyBorder="1" applyAlignment="1">
      <alignment horizontal="center" vertical="center"/>
    </xf>
    <xf numFmtId="3" fontId="17" fillId="0" borderId="13" xfId="1" applyNumberFormat="1" applyFont="1" applyFill="1" applyBorder="1" applyAlignment="1">
      <alignment horizontal="center" vertical="center"/>
    </xf>
    <xf numFmtId="3" fontId="17" fillId="0" borderId="50" xfId="1" applyNumberFormat="1" applyFont="1" applyFill="1" applyBorder="1" applyAlignment="1">
      <alignment horizontal="center" vertical="center"/>
    </xf>
    <xf numFmtId="3" fontId="17" fillId="0" borderId="43" xfId="0" applyNumberFormat="1" applyFont="1" applyBorder="1" applyAlignment="1">
      <alignment horizontal="center" vertical="center"/>
    </xf>
    <xf numFmtId="9" fontId="31" fillId="0" borderId="19" xfId="0" applyNumberFormat="1" applyFont="1" applyBorder="1" applyAlignment="1">
      <alignment horizontal="center" vertical="center"/>
    </xf>
    <xf numFmtId="9" fontId="17" fillId="0" borderId="14" xfId="0" applyNumberFormat="1" applyFont="1" applyBorder="1" applyAlignment="1">
      <alignment horizontal="center" vertical="center"/>
    </xf>
    <xf numFmtId="0" fontId="31" fillId="0" borderId="34" xfId="0" applyFont="1" applyBorder="1" applyAlignment="1">
      <alignment horizontal="center"/>
    </xf>
    <xf numFmtId="0" fontId="31" fillId="0" borderId="35" xfId="0" applyFont="1" applyBorder="1" applyAlignment="1">
      <alignment horizontal="center"/>
    </xf>
    <xf numFmtId="0" fontId="31" fillId="0" borderId="36" xfId="0" applyFont="1" applyBorder="1" applyAlignment="1">
      <alignment horizontal="center"/>
    </xf>
    <xf numFmtId="0" fontId="31" fillId="0" borderId="37" xfId="0" applyFont="1" applyBorder="1" applyAlignment="1">
      <alignment horizontal="center" vertical="center"/>
    </xf>
    <xf numFmtId="0" fontId="31" fillId="0" borderId="41" xfId="0" applyFont="1" applyBorder="1" applyAlignment="1">
      <alignment horizontal="center" vertical="center"/>
    </xf>
    <xf numFmtId="9" fontId="17" fillId="0" borderId="87" xfId="0" applyNumberFormat="1" applyFont="1" applyBorder="1" applyAlignment="1">
      <alignment horizontal="center" vertical="center"/>
    </xf>
    <xf numFmtId="0" fontId="17" fillId="0" borderId="88" xfId="0" applyFont="1" applyBorder="1" applyAlignment="1">
      <alignment horizontal="center" vertical="center"/>
    </xf>
    <xf numFmtId="0" fontId="17" fillId="0" borderId="86" xfId="0" applyFont="1" applyBorder="1" applyAlignment="1">
      <alignment horizontal="center" vertical="center"/>
    </xf>
    <xf numFmtId="3" fontId="17" fillId="0" borderId="45" xfId="0" applyNumberFormat="1" applyFont="1" applyBorder="1" applyAlignment="1">
      <alignment horizontal="center" vertical="center"/>
    </xf>
    <xf numFmtId="3" fontId="17" fillId="0" borderId="42" xfId="0" applyNumberFormat="1" applyFont="1" applyBorder="1" applyAlignment="1">
      <alignment horizontal="center" vertical="center"/>
    </xf>
    <xf numFmtId="0" fontId="17" fillId="0" borderId="46" xfId="0" applyFont="1" applyBorder="1" applyAlignment="1">
      <alignment horizontal="left" vertical="center"/>
    </xf>
    <xf numFmtId="9" fontId="17" fillId="0" borderId="88" xfId="0" applyNumberFormat="1" applyFont="1" applyBorder="1" applyAlignment="1">
      <alignment horizontal="center" vertical="center"/>
    </xf>
    <xf numFmtId="3" fontId="31" fillId="0" borderId="45" xfId="0" applyNumberFormat="1" applyFont="1" applyBorder="1" applyAlignment="1">
      <alignment horizontal="center" vertical="center"/>
    </xf>
    <xf numFmtId="3" fontId="31" fillId="0" borderId="43" xfId="0" applyNumberFormat="1" applyFont="1" applyBorder="1" applyAlignment="1">
      <alignment horizontal="center" vertical="center"/>
    </xf>
    <xf numFmtId="3" fontId="31" fillId="0" borderId="13" xfId="0" applyNumberFormat="1" applyFont="1" applyBorder="1" applyAlignment="1">
      <alignment horizontal="center" vertical="center"/>
    </xf>
    <xf numFmtId="0" fontId="34" fillId="0" borderId="27" xfId="0" applyFont="1" applyBorder="1" applyAlignment="1">
      <alignment horizontal="center"/>
    </xf>
    <xf numFmtId="0" fontId="31" fillId="0" borderId="33" xfId="0" applyFont="1" applyBorder="1" applyAlignment="1">
      <alignment horizontal="center"/>
    </xf>
    <xf numFmtId="0" fontId="17" fillId="2" borderId="9" xfId="0" applyFont="1" applyFill="1" applyBorder="1" applyAlignment="1">
      <alignment horizontal="left" vertical="center"/>
    </xf>
    <xf numFmtId="175" fontId="31" fillId="2" borderId="9" xfId="18" applyNumberFormat="1" applyFont="1" applyFill="1" applyBorder="1" applyAlignment="1">
      <alignment horizontal="center" vertical="center"/>
    </xf>
    <xf numFmtId="9" fontId="31" fillId="2" borderId="9" xfId="1" applyFont="1" applyFill="1" applyBorder="1" applyAlignment="1">
      <alignment horizontal="center" vertical="center"/>
    </xf>
    <xf numFmtId="174" fontId="31" fillId="2" borderId="9" xfId="0" applyNumberFormat="1" applyFont="1" applyFill="1" applyBorder="1" applyAlignment="1">
      <alignment horizontal="right" vertical="center"/>
    </xf>
    <xf numFmtId="0" fontId="17" fillId="2" borderId="9" xfId="0" applyFont="1" applyFill="1" applyBorder="1" applyAlignment="1">
      <alignment horizontal="left" vertical="center" wrapText="1"/>
    </xf>
    <xf numFmtId="175" fontId="31" fillId="2" borderId="26" xfId="18" applyNumberFormat="1" applyFont="1" applyFill="1" applyBorder="1" applyAlignment="1">
      <alignment horizontal="center" vertical="center"/>
    </xf>
    <xf numFmtId="175" fontId="31" fillId="2" borderId="13" xfId="18" applyNumberFormat="1" applyFont="1" applyFill="1" applyBorder="1" applyAlignment="1">
      <alignment horizontal="center" vertical="center"/>
    </xf>
    <xf numFmtId="175" fontId="31" fillId="2" borderId="11" xfId="18" applyNumberFormat="1" applyFont="1" applyFill="1" applyBorder="1" applyAlignment="1">
      <alignment horizontal="center" vertical="center"/>
    </xf>
    <xf numFmtId="169" fontId="31" fillId="2" borderId="9" xfId="0" applyNumberFormat="1" applyFont="1" applyFill="1" applyBorder="1" applyAlignment="1">
      <alignment horizontal="right" vertical="center"/>
    </xf>
    <xf numFmtId="9" fontId="31" fillId="2" borderId="9" xfId="0" applyNumberFormat="1" applyFont="1" applyFill="1" applyBorder="1" applyAlignment="1">
      <alignment horizontal="center" vertical="center" wrapText="1"/>
    </xf>
    <xf numFmtId="0" fontId="31" fillId="2" borderId="9" xfId="0" applyFont="1" applyFill="1" applyBorder="1" applyAlignment="1">
      <alignment horizontal="center" vertical="center" wrapText="1"/>
    </xf>
    <xf numFmtId="0" fontId="17" fillId="2" borderId="9" xfId="0" applyFont="1" applyFill="1" applyBorder="1" applyAlignment="1">
      <alignment horizontal="center" vertical="center"/>
    </xf>
    <xf numFmtId="0" fontId="50" fillId="9" borderId="0" xfId="3" applyFont="1" applyFill="1" applyAlignment="1">
      <alignment horizontal="left" vertical="center"/>
    </xf>
    <xf numFmtId="0" fontId="50" fillId="0" borderId="0" xfId="3" applyFont="1" applyAlignment="1"/>
    <xf numFmtId="0" fontId="5" fillId="0" borderId="73" xfId="3" applyBorder="1" applyAlignment="1">
      <alignment horizontal="center" vertical="center"/>
    </xf>
    <xf numFmtId="0" fontId="5" fillId="0" borderId="88" xfId="3" applyBorder="1" applyAlignment="1">
      <alignment horizontal="center" vertical="center"/>
    </xf>
    <xf numFmtId="17" fontId="5" fillId="0" borderId="106" xfId="3" quotePrefix="1" applyNumberFormat="1" applyBorder="1" applyAlignment="1">
      <alignment horizontal="center" vertical="center"/>
    </xf>
    <xf numFmtId="181" fontId="5" fillId="0" borderId="0" xfId="3" applyNumberFormat="1"/>
    <xf numFmtId="0" fontId="5" fillId="0" borderId="106" xfId="3" quotePrefix="1" applyBorder="1" applyAlignment="1">
      <alignment horizontal="center" vertical="center"/>
    </xf>
    <xf numFmtId="0" fontId="29" fillId="9" borderId="55" xfId="3" quotePrefix="1" applyFont="1" applyFill="1" applyBorder="1" applyAlignment="1">
      <alignment horizontal="left" vertical="center"/>
    </xf>
    <xf numFmtId="0" fontId="29" fillId="9" borderId="73" xfId="3" quotePrefix="1" applyFont="1" applyFill="1" applyBorder="1" applyAlignment="1">
      <alignment horizontal="left" vertical="center"/>
    </xf>
    <xf numFmtId="0" fontId="29" fillId="0" borderId="73" xfId="3" quotePrefix="1" applyFont="1" applyBorder="1" applyAlignment="1">
      <alignment vertical="center"/>
    </xf>
    <xf numFmtId="0" fontId="29" fillId="0" borderId="88" xfId="3" quotePrefix="1" applyFont="1" applyBorder="1" applyAlignment="1">
      <alignment vertical="center"/>
    </xf>
    <xf numFmtId="0" fontId="29" fillId="0" borderId="55" xfId="3" quotePrefix="1" applyFont="1" applyBorder="1" applyAlignment="1">
      <alignment horizontal="center" vertical="center"/>
    </xf>
    <xf numFmtId="0" fontId="29" fillId="0" borderId="73" xfId="3" quotePrefix="1" applyFont="1" applyBorder="1" applyAlignment="1">
      <alignment horizontal="center" vertical="center"/>
    </xf>
    <xf numFmtId="0" fontId="29" fillId="0" borderId="88" xfId="3" quotePrefix="1" applyFont="1" applyBorder="1" applyAlignment="1">
      <alignment horizontal="center" vertical="center"/>
    </xf>
    <xf numFmtId="180" fontId="29" fillId="30" borderId="9" xfId="3" applyNumberFormat="1" applyFont="1" applyFill="1" applyBorder="1" applyAlignment="1">
      <alignment horizontal="center" vertical="center"/>
    </xf>
    <xf numFmtId="180" fontId="57" fillId="0" borderId="55" xfId="3" applyNumberFormat="1" applyFont="1" applyBorder="1" applyAlignment="1">
      <alignment vertical="center"/>
    </xf>
    <xf numFmtId="180" fontId="57" fillId="0" borderId="73" xfId="3" applyNumberFormat="1" applyFont="1" applyBorder="1" applyAlignment="1">
      <alignment vertical="center"/>
    </xf>
    <xf numFmtId="180" fontId="29" fillId="4" borderId="9" xfId="3" applyNumberFormat="1" applyFont="1" applyFill="1" applyBorder="1" applyAlignment="1">
      <alignment horizontal="center" vertical="center"/>
    </xf>
    <xf numFmtId="9" fontId="29" fillId="12" borderId="9" xfId="3" applyNumberFormat="1" applyFont="1" applyFill="1" applyBorder="1" applyAlignment="1">
      <alignment horizontal="center" vertical="center"/>
    </xf>
    <xf numFmtId="0" fontId="23" fillId="0" borderId="73" xfId="3" quotePrefix="1" applyFont="1" applyBorder="1" applyAlignment="1">
      <alignment horizontal="center" vertical="center"/>
    </xf>
    <xf numFmtId="0" fontId="23" fillId="0" borderId="88" xfId="3" quotePrefix="1" applyFont="1" applyBorder="1" applyAlignment="1">
      <alignment horizontal="center" vertical="center"/>
    </xf>
    <xf numFmtId="180" fontId="5" fillId="0" borderId="73" xfId="3" applyNumberFormat="1" applyBorder="1" applyAlignment="1">
      <alignment vertical="center"/>
    </xf>
  </cellXfs>
  <cellStyles count="40">
    <cellStyle name="Comma [0] 2" xfId="24"/>
    <cellStyle name="Comma [0] 2 2" xfId="37"/>
    <cellStyle name="Comma 2" xfId="6"/>
    <cellStyle name="Comma 2 2" xfId="18"/>
    <cellStyle name="Comma 2 2 4" xfId="25"/>
    <cellStyle name="Currency [0]" xfId="21" builtinId="7"/>
    <cellStyle name="Currency [0] 2" xfId="7"/>
    <cellStyle name="Excel Built-in Normal" xfId="4"/>
    <cellStyle name="Excel Built-in Normal 1" xfId="23"/>
    <cellStyle name="Excel Built-in Normal 2" xfId="22"/>
    <cellStyle name="Normal" xfId="0" builtinId="0"/>
    <cellStyle name="Normal 2" xfId="3"/>
    <cellStyle name="Normal 2 2" xfId="16"/>
    <cellStyle name="Normal 3" xfId="17"/>
    <cellStyle name="Normal 3 2" xfId="35"/>
    <cellStyle name="Normal 4" xfId="8"/>
    <cellStyle name="Normal 4 2" xfId="9"/>
    <cellStyle name="Normal 4 2 2" xfId="2"/>
    <cellStyle name="Normal 4 2 2 2" xfId="15"/>
    <cellStyle name="Normal 4 2 2 2 2" xfId="19"/>
    <cellStyle name="Normal 4 2 2 2 2 2" xfId="36"/>
    <cellStyle name="Normal 4 2 2 2 3" xfId="34"/>
    <cellStyle name="Normal 4 2 2 3" xfId="26"/>
    <cellStyle name="Normal 4 2 3" xfId="14"/>
    <cellStyle name="Normal 4 2 3 2" xfId="33"/>
    <cellStyle name="Normal 4 2 4" xfId="28"/>
    <cellStyle name="Normal 4 3" xfId="10"/>
    <cellStyle name="Normal 4 3 2" xfId="29"/>
    <cellStyle name="Normal 4 4" xfId="13"/>
    <cellStyle name="Normal 4 4 2" xfId="32"/>
    <cellStyle name="Normal 4 5" xfId="27"/>
    <cellStyle name="Normal 5" xfId="11"/>
    <cellStyle name="Normal 5 2" xfId="30"/>
    <cellStyle name="Normal 6" xfId="20"/>
    <cellStyle name="Normal 7" xfId="38"/>
    <cellStyle name="Percent" xfId="1" builtinId="5"/>
    <cellStyle name="Percent 2" xfId="12"/>
    <cellStyle name="Percent 2 2" xfId="5"/>
    <cellStyle name="Percent 2 3" xfId="31"/>
    <cellStyle name="Percent 3" xfId="39"/>
  </cellStyles>
  <dxfs count="63">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421822</xdr:colOff>
      <xdr:row>11</xdr:row>
      <xdr:rowOff>136071</xdr:rowOff>
    </xdr:from>
    <xdr:to>
      <xdr:col>5</xdr:col>
      <xdr:colOff>4233587</xdr:colOff>
      <xdr:row>11</xdr:row>
      <xdr:rowOff>1936071</xdr:rowOff>
    </xdr:to>
    <xdr:pic>
      <xdr:nvPicPr>
        <xdr:cNvPr id="2" name="Picture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346122" y="2660196"/>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449358</xdr:colOff>
      <xdr:row>13</xdr:row>
      <xdr:rowOff>136393</xdr:rowOff>
    </xdr:from>
    <xdr:to>
      <xdr:col>5</xdr:col>
      <xdr:colOff>4261123</xdr:colOff>
      <xdr:row>13</xdr:row>
      <xdr:rowOff>1936393</xdr:rowOff>
    </xdr:to>
    <xdr:pic>
      <xdr:nvPicPr>
        <xdr:cNvPr id="3" name="Picture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373658" y="4822693"/>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1197027</xdr:colOff>
      <xdr:row>15</xdr:row>
      <xdr:rowOff>136076</xdr:rowOff>
    </xdr:from>
    <xdr:to>
      <xdr:col>5</xdr:col>
      <xdr:colOff>2997027</xdr:colOff>
      <xdr:row>15</xdr:row>
      <xdr:rowOff>2530932</xdr:rowOff>
    </xdr:to>
    <xdr:pic>
      <xdr:nvPicPr>
        <xdr:cNvPr id="4" name="Picture 3"/>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17805" r="19367"/>
        <a:stretch/>
      </xdr:blipFill>
      <xdr:spPr>
        <a:xfrm rot="5400000">
          <a:off x="4823899" y="7272454"/>
          <a:ext cx="2394856"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2598965</xdr:colOff>
      <xdr:row>17</xdr:row>
      <xdr:rowOff>244928</xdr:rowOff>
    </xdr:from>
    <xdr:to>
      <xdr:col>5</xdr:col>
      <xdr:colOff>4408715</xdr:colOff>
      <xdr:row>17</xdr:row>
      <xdr:rowOff>1842107</xdr:rowOff>
    </xdr:to>
    <xdr:pic>
      <xdr:nvPicPr>
        <xdr:cNvPr id="5" name="Picture 4"/>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18172" t="11268" r="34350"/>
        <a:stretch/>
      </xdr:blipFill>
      <xdr:spPr>
        <a:xfrm>
          <a:off x="6523265" y="9788978"/>
          <a:ext cx="1809750" cy="159717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204107</xdr:colOff>
      <xdr:row>17</xdr:row>
      <xdr:rowOff>137679</xdr:rowOff>
    </xdr:from>
    <xdr:to>
      <xdr:col>5</xdr:col>
      <xdr:colOff>2354036</xdr:colOff>
      <xdr:row>17</xdr:row>
      <xdr:rowOff>1937679</xdr:rowOff>
    </xdr:to>
    <xdr:pic>
      <xdr:nvPicPr>
        <xdr:cNvPr id="6" name="Picture 5"/>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3879" r="29718"/>
        <a:stretch/>
      </xdr:blipFill>
      <xdr:spPr>
        <a:xfrm>
          <a:off x="4128407" y="9681729"/>
          <a:ext cx="2149929"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489857</xdr:colOff>
      <xdr:row>19</xdr:row>
      <xdr:rowOff>190500</xdr:rowOff>
    </xdr:from>
    <xdr:to>
      <xdr:col>5</xdr:col>
      <xdr:colOff>4301622</xdr:colOff>
      <xdr:row>19</xdr:row>
      <xdr:rowOff>1990500</xdr:rowOff>
    </xdr:to>
    <xdr:pic>
      <xdr:nvPicPr>
        <xdr:cNvPr id="7" name="Picture 6"/>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14157" y="11887200"/>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503465</xdr:colOff>
      <xdr:row>21</xdr:row>
      <xdr:rowOff>217714</xdr:rowOff>
    </xdr:from>
    <xdr:to>
      <xdr:col>5</xdr:col>
      <xdr:colOff>4315230</xdr:colOff>
      <xdr:row>21</xdr:row>
      <xdr:rowOff>2017714</xdr:rowOff>
    </xdr:to>
    <xdr:pic>
      <xdr:nvPicPr>
        <xdr:cNvPr id="8" name="Picture 7"/>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427765" y="14152789"/>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489857</xdr:colOff>
      <xdr:row>23</xdr:row>
      <xdr:rowOff>190501</xdr:rowOff>
    </xdr:from>
    <xdr:to>
      <xdr:col>5</xdr:col>
      <xdr:colOff>4301622</xdr:colOff>
      <xdr:row>23</xdr:row>
      <xdr:rowOff>1990501</xdr:rowOff>
    </xdr:to>
    <xdr:pic>
      <xdr:nvPicPr>
        <xdr:cNvPr id="9" name="Picture 8"/>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414157" y="16402051"/>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5</xdr:col>
      <xdr:colOff>1374322</xdr:colOff>
      <xdr:row>13</xdr:row>
      <xdr:rowOff>585107</xdr:rowOff>
    </xdr:from>
    <xdr:to>
      <xdr:col>5</xdr:col>
      <xdr:colOff>2721429</xdr:colOff>
      <xdr:row>13</xdr:row>
      <xdr:rowOff>1782535</xdr:rowOff>
    </xdr:to>
    <xdr:sp macro="" textlink="">
      <xdr:nvSpPr>
        <xdr:cNvPr id="10" name="Oval 9"/>
        <xdr:cNvSpPr/>
      </xdr:nvSpPr>
      <xdr:spPr>
        <a:xfrm>
          <a:off x="5298622" y="5271407"/>
          <a:ext cx="1347107" cy="119742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1319893</xdr:colOff>
      <xdr:row>11</xdr:row>
      <xdr:rowOff>639536</xdr:rowOff>
    </xdr:from>
    <xdr:to>
      <xdr:col>5</xdr:col>
      <xdr:colOff>2245179</xdr:colOff>
      <xdr:row>11</xdr:row>
      <xdr:rowOff>1564821</xdr:rowOff>
    </xdr:to>
    <xdr:sp macro="" textlink="">
      <xdr:nvSpPr>
        <xdr:cNvPr id="11" name="Oval 10"/>
        <xdr:cNvSpPr/>
      </xdr:nvSpPr>
      <xdr:spPr>
        <a:xfrm>
          <a:off x="5244193" y="3163661"/>
          <a:ext cx="925286" cy="92528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2408465</xdr:colOff>
      <xdr:row>11</xdr:row>
      <xdr:rowOff>1292678</xdr:rowOff>
    </xdr:from>
    <xdr:to>
      <xdr:col>5</xdr:col>
      <xdr:colOff>2993572</xdr:colOff>
      <xdr:row>11</xdr:row>
      <xdr:rowOff>1932214</xdr:rowOff>
    </xdr:to>
    <xdr:sp macro="" textlink="">
      <xdr:nvSpPr>
        <xdr:cNvPr id="12" name="Oval 11"/>
        <xdr:cNvSpPr/>
      </xdr:nvSpPr>
      <xdr:spPr>
        <a:xfrm>
          <a:off x="6332765" y="3816803"/>
          <a:ext cx="585107" cy="639536"/>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394607</xdr:colOff>
      <xdr:row>17</xdr:row>
      <xdr:rowOff>979714</xdr:rowOff>
    </xdr:from>
    <xdr:to>
      <xdr:col>5</xdr:col>
      <xdr:colOff>3048000</xdr:colOff>
      <xdr:row>17</xdr:row>
      <xdr:rowOff>1074964</xdr:rowOff>
    </xdr:to>
    <xdr:cxnSp macro="">
      <xdr:nvCxnSpPr>
        <xdr:cNvPr id="13" name="Straight Arrow Connector 12"/>
        <xdr:cNvCxnSpPr/>
      </xdr:nvCxnSpPr>
      <xdr:spPr>
        <a:xfrm>
          <a:off x="4318907" y="10523764"/>
          <a:ext cx="2653393" cy="9525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2830286</xdr:colOff>
      <xdr:row>17</xdr:row>
      <xdr:rowOff>762000</xdr:rowOff>
    </xdr:from>
    <xdr:to>
      <xdr:col>5</xdr:col>
      <xdr:colOff>4313465</xdr:colOff>
      <xdr:row>17</xdr:row>
      <xdr:rowOff>1524000</xdr:rowOff>
    </xdr:to>
    <xdr:sp macro="" textlink="">
      <xdr:nvSpPr>
        <xdr:cNvPr id="14" name="Oval 13"/>
        <xdr:cNvSpPr/>
      </xdr:nvSpPr>
      <xdr:spPr>
        <a:xfrm>
          <a:off x="6754586" y="10306050"/>
          <a:ext cx="1483179" cy="76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190500</xdr:colOff>
      <xdr:row>17</xdr:row>
      <xdr:rowOff>639535</xdr:rowOff>
    </xdr:from>
    <xdr:to>
      <xdr:col>5</xdr:col>
      <xdr:colOff>612322</xdr:colOff>
      <xdr:row>17</xdr:row>
      <xdr:rowOff>1319892</xdr:rowOff>
    </xdr:to>
    <xdr:sp macro="" textlink="">
      <xdr:nvSpPr>
        <xdr:cNvPr id="15" name="Oval 14"/>
        <xdr:cNvSpPr/>
      </xdr:nvSpPr>
      <xdr:spPr>
        <a:xfrm>
          <a:off x="4114800" y="10183585"/>
          <a:ext cx="421822" cy="68035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1387929</xdr:colOff>
      <xdr:row>19</xdr:row>
      <xdr:rowOff>421822</xdr:rowOff>
    </xdr:from>
    <xdr:to>
      <xdr:col>5</xdr:col>
      <xdr:colOff>2517322</xdr:colOff>
      <xdr:row>19</xdr:row>
      <xdr:rowOff>1877786</xdr:rowOff>
    </xdr:to>
    <xdr:sp macro="" textlink="">
      <xdr:nvSpPr>
        <xdr:cNvPr id="16" name="Oval 15"/>
        <xdr:cNvSpPr/>
      </xdr:nvSpPr>
      <xdr:spPr>
        <a:xfrm>
          <a:off x="5312229" y="12118522"/>
          <a:ext cx="1129393" cy="14559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1809750</xdr:colOff>
      <xdr:row>21</xdr:row>
      <xdr:rowOff>1129393</xdr:rowOff>
    </xdr:from>
    <xdr:to>
      <xdr:col>5</xdr:col>
      <xdr:colOff>2612572</xdr:colOff>
      <xdr:row>21</xdr:row>
      <xdr:rowOff>1741714</xdr:rowOff>
    </xdr:to>
    <xdr:sp macro="" textlink="">
      <xdr:nvSpPr>
        <xdr:cNvPr id="17" name="Oval 16"/>
        <xdr:cNvSpPr/>
      </xdr:nvSpPr>
      <xdr:spPr>
        <a:xfrm>
          <a:off x="5734050" y="15064468"/>
          <a:ext cx="802822"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612322</xdr:colOff>
      <xdr:row>23</xdr:row>
      <xdr:rowOff>449036</xdr:rowOff>
    </xdr:from>
    <xdr:to>
      <xdr:col>5</xdr:col>
      <xdr:colOff>2313215</xdr:colOff>
      <xdr:row>23</xdr:row>
      <xdr:rowOff>1782536</xdr:rowOff>
    </xdr:to>
    <xdr:sp macro="" textlink="">
      <xdr:nvSpPr>
        <xdr:cNvPr id="18" name="Oval 17"/>
        <xdr:cNvSpPr/>
      </xdr:nvSpPr>
      <xdr:spPr>
        <a:xfrm>
          <a:off x="4536622" y="16660586"/>
          <a:ext cx="1700893" cy="1333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3592286</xdr:colOff>
      <xdr:row>23</xdr:row>
      <xdr:rowOff>789214</xdr:rowOff>
    </xdr:from>
    <xdr:to>
      <xdr:col>5</xdr:col>
      <xdr:colOff>4231822</xdr:colOff>
      <xdr:row>23</xdr:row>
      <xdr:rowOff>1455964</xdr:rowOff>
    </xdr:to>
    <xdr:sp macro="" textlink="">
      <xdr:nvSpPr>
        <xdr:cNvPr id="19" name="Oval 18"/>
        <xdr:cNvSpPr/>
      </xdr:nvSpPr>
      <xdr:spPr>
        <a:xfrm>
          <a:off x="7516586" y="17000764"/>
          <a:ext cx="639536" cy="666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GATRIA%20FOR%20GUNAWAN-RUBY/9.%20BSC/DATA%20PENDUKUNG%20ENG+MSD/REALISASI%20CAP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ls ac dari ga"/>
      <sheetName val="Daftar Agustus"/>
      <sheetName val="ENG SMT 2"/>
      <sheetName val="HC&amp;GA"/>
      <sheetName val="BIAYA PART MELTING"/>
      <sheetName val="Biaya Total MELTING"/>
      <sheetName val="ALL CAPEX S.D OKTOBER 2023"/>
      <sheetName val="REALISASI CAPEX S.D OKT 202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
  <sheetViews>
    <sheetView tabSelected="1" zoomScale="70" zoomScaleNormal="70" workbookViewId="0">
      <pane xSplit="8" ySplit="5" topLeftCell="X6" activePane="bottomRight" state="frozen"/>
      <selection pane="topRight" activeCell="I1" sqref="I1"/>
      <selection pane="bottomLeft" activeCell="A7" sqref="A7"/>
      <selection pane="bottomRight" activeCell="AE6" sqref="AE6"/>
    </sheetView>
  </sheetViews>
  <sheetFormatPr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10.140625" style="114" hidden="1" customWidth="1"/>
    <col min="8" max="8" width="19.5703125" style="113" customWidth="1"/>
    <col min="9" max="9" width="79.28515625" style="158" hidden="1" customWidth="1"/>
    <col min="10" max="10" width="33" style="20" hidden="1" customWidth="1"/>
    <col min="11" max="11" width="19.85546875" style="15" hidden="1" customWidth="1"/>
    <col min="12" max="12" width="3.5703125" style="15" hidden="1" customWidth="1"/>
    <col min="13" max="13" width="18.5703125" style="15" hidden="1" customWidth="1"/>
    <col min="14" max="14" width="76.140625" style="5" hidden="1" customWidth="1"/>
    <col min="15" max="15" width="16.5703125" style="15" hidden="1" customWidth="1"/>
    <col min="16" max="16" width="2.140625" style="5" hidden="1" customWidth="1"/>
    <col min="17" max="17" width="18.7109375" style="15" hidden="1" customWidth="1"/>
    <col min="18" max="18" width="17.7109375" style="15" hidden="1" customWidth="1"/>
    <col min="19" max="19" width="66.42578125" style="5" hidden="1" customWidth="1"/>
    <col min="20" max="20" width="3" style="5" hidden="1" customWidth="1"/>
    <col min="21" max="22" width="18.42578125" style="15" hidden="1" customWidth="1"/>
    <col min="23" max="23" width="101.5703125" style="5" hidden="1" customWidth="1"/>
    <col min="24" max="24" width="4" style="5" customWidth="1"/>
    <col min="25" max="26" width="18.42578125" style="15" hidden="1" customWidth="1"/>
    <col min="27" max="27" width="101.5703125" style="5" hidden="1" customWidth="1"/>
    <col min="28" max="28" width="0" style="5" hidden="1" customWidth="1"/>
    <col min="29" max="30" width="18.42578125" style="15" customWidth="1"/>
    <col min="31" max="31" width="101.5703125" style="5" customWidth="1"/>
    <col min="32" max="16384" width="9.140625" style="5"/>
  </cols>
  <sheetData>
    <row r="1" spans="1:31" ht="15.75" thickBot="1" x14ac:dyDescent="0.3">
      <c r="B1" s="254"/>
      <c r="C1" s="157"/>
      <c r="D1" s="7"/>
      <c r="E1" s="7"/>
      <c r="F1" s="8"/>
      <c r="G1" s="9"/>
      <c r="H1" s="8"/>
      <c r="I1" s="157"/>
      <c r="J1" s="11"/>
    </row>
    <row r="2" spans="1:31" ht="24" customHeight="1" thickTop="1" x14ac:dyDescent="0.25">
      <c r="B2" s="1002"/>
      <c r="C2" s="1006" t="s">
        <v>488</v>
      </c>
      <c r="D2" s="1007"/>
      <c r="E2" s="1007"/>
      <c r="F2" s="1007"/>
      <c r="G2" s="1007"/>
      <c r="H2" s="1007"/>
      <c r="I2" s="1007"/>
      <c r="J2" s="1008"/>
      <c r="X2" s="730"/>
    </row>
    <row r="3" spans="1:31" ht="24" customHeight="1" thickBot="1" x14ac:dyDescent="0.3">
      <c r="A3" s="13"/>
      <c r="B3" s="1003"/>
      <c r="C3" s="1009" t="s">
        <v>1191</v>
      </c>
      <c r="D3" s="1010"/>
      <c r="E3" s="1010"/>
      <c r="F3" s="1010"/>
      <c r="G3" s="1010"/>
      <c r="H3" s="1010"/>
      <c r="I3" s="1010"/>
      <c r="J3" s="1011"/>
    </row>
    <row r="4" spans="1:31" ht="16.5" thickTop="1" thickBot="1" x14ac:dyDescent="0.3">
      <c r="B4" s="276"/>
      <c r="C4" s="277"/>
      <c r="D4" s="278"/>
      <c r="E4" s="278"/>
      <c r="F4" s="279"/>
      <c r="G4" s="280"/>
      <c r="H4" s="279"/>
      <c r="I4" s="277"/>
      <c r="J4" s="281"/>
      <c r="Q4" s="1023">
        <v>45108</v>
      </c>
      <c r="R4" s="1019"/>
      <c r="S4" s="1019"/>
      <c r="U4" s="1018" t="s">
        <v>816</v>
      </c>
      <c r="V4" s="1019"/>
      <c r="W4" s="1019"/>
      <c r="Y4" s="1018" t="s">
        <v>1322</v>
      </c>
      <c r="Z4" s="1019"/>
      <c r="AA4" s="1019"/>
      <c r="AC4" s="1018" t="s">
        <v>1401</v>
      </c>
      <c r="AD4" s="1019"/>
      <c r="AE4" s="1019"/>
    </row>
    <row r="5" spans="1:31"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c r="U5" s="499" t="s">
        <v>1223</v>
      </c>
      <c r="V5" s="500" t="s">
        <v>543</v>
      </c>
      <c r="W5" s="501" t="s">
        <v>542</v>
      </c>
      <c r="Y5" s="499" t="s">
        <v>1323</v>
      </c>
      <c r="Z5" s="500" t="s">
        <v>543</v>
      </c>
      <c r="AA5" s="501" t="s">
        <v>542</v>
      </c>
      <c r="AC5" s="499" t="s">
        <v>1402</v>
      </c>
      <c r="AD5" s="500" t="s">
        <v>543</v>
      </c>
      <c r="AE5" s="501" t="s">
        <v>542</v>
      </c>
    </row>
    <row r="6" spans="1:31" ht="56.25" customHeight="1" x14ac:dyDescent="0.25">
      <c r="B6" s="1000" t="s">
        <v>520</v>
      </c>
      <c r="C6" s="1004" t="s">
        <v>23</v>
      </c>
      <c r="D6" s="1005"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c r="U6" s="503" t="s">
        <v>894</v>
      </c>
      <c r="V6" s="156" t="s">
        <v>544</v>
      </c>
      <c r="W6" s="541" t="s">
        <v>893</v>
      </c>
      <c r="Y6" s="795">
        <v>0.3</v>
      </c>
      <c r="Z6" s="156" t="s">
        <v>544</v>
      </c>
      <c r="AA6" s="796" t="s">
        <v>1387</v>
      </c>
      <c r="AC6" s="795">
        <v>0.33</v>
      </c>
      <c r="AD6" s="822" t="s">
        <v>544</v>
      </c>
      <c r="AE6" s="796" t="s">
        <v>1905</v>
      </c>
    </row>
    <row r="7" spans="1:31" ht="44.25" customHeight="1" x14ac:dyDescent="0.25">
      <c r="B7" s="1000"/>
      <c r="C7" s="1004"/>
      <c r="D7" s="1005"/>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c r="U7" s="503" t="s">
        <v>1254</v>
      </c>
      <c r="V7" s="156" t="s">
        <v>544</v>
      </c>
      <c r="W7" s="502" t="s">
        <v>1226</v>
      </c>
      <c r="Y7" s="795">
        <v>0.25</v>
      </c>
      <c r="Z7" s="156" t="s">
        <v>544</v>
      </c>
      <c r="AA7" s="797" t="s">
        <v>1390</v>
      </c>
      <c r="AC7" s="795">
        <v>0.52</v>
      </c>
      <c r="AD7" s="822" t="s">
        <v>544</v>
      </c>
      <c r="AE7" s="797" t="s">
        <v>1819</v>
      </c>
    </row>
    <row r="8" spans="1:31" ht="45" customHeight="1" x14ac:dyDescent="0.25">
      <c r="B8" s="1000"/>
      <c r="C8" s="1004" t="s">
        <v>24</v>
      </c>
      <c r="D8" s="1005"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c r="U8" s="476" t="s">
        <v>483</v>
      </c>
      <c r="V8" s="156" t="s">
        <v>544</v>
      </c>
      <c r="W8" s="502" t="s">
        <v>895</v>
      </c>
      <c r="Y8" s="798" t="s">
        <v>483</v>
      </c>
      <c r="Z8" s="156" t="s">
        <v>544</v>
      </c>
      <c r="AA8" s="797" t="s">
        <v>1392</v>
      </c>
      <c r="AC8" s="798" t="s">
        <v>483</v>
      </c>
      <c r="AD8" s="822" t="s">
        <v>544</v>
      </c>
      <c r="AE8" s="797" t="s">
        <v>1828</v>
      </c>
    </row>
    <row r="9" spans="1:31" ht="60" customHeight="1" x14ac:dyDescent="0.25">
      <c r="B9" s="1000"/>
      <c r="C9" s="1004"/>
      <c r="D9" s="1005"/>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c r="U9" s="503" t="s">
        <v>1256</v>
      </c>
      <c r="V9" s="156" t="s">
        <v>544</v>
      </c>
      <c r="W9" s="502" t="s">
        <v>1255</v>
      </c>
      <c r="Y9" s="795">
        <v>1.34</v>
      </c>
      <c r="Z9" s="156" t="s">
        <v>544</v>
      </c>
      <c r="AA9" s="797" t="s">
        <v>1391</v>
      </c>
      <c r="AC9" s="795">
        <v>1.9</v>
      </c>
      <c r="AD9" s="822" t="s">
        <v>545</v>
      </c>
      <c r="AE9" s="797" t="s">
        <v>1820</v>
      </c>
    </row>
    <row r="10" spans="1:31" ht="90" x14ac:dyDescent="0.25">
      <c r="B10" s="259" t="s">
        <v>521</v>
      </c>
      <c r="C10" s="257" t="s">
        <v>25</v>
      </c>
      <c r="D10" s="80" t="s">
        <v>81</v>
      </c>
      <c r="E10" s="84" t="s">
        <v>480</v>
      </c>
      <c r="F10" s="246" t="s">
        <v>522</v>
      </c>
      <c r="G10" s="65">
        <v>0.1</v>
      </c>
      <c r="H10" s="248" t="s">
        <v>485</v>
      </c>
      <c r="I10" s="40" t="s">
        <v>486</v>
      </c>
      <c r="J10" s="36" t="s">
        <v>42</v>
      </c>
      <c r="K10" s="490" t="s">
        <v>535</v>
      </c>
      <c r="L10" s="498"/>
      <c r="M10" s="493" t="s">
        <v>547</v>
      </c>
      <c r="N10" s="479" t="s">
        <v>551</v>
      </c>
      <c r="O10" s="509" t="s">
        <v>545</v>
      </c>
      <c r="Q10" s="476" t="s">
        <v>1301</v>
      </c>
      <c r="R10" s="156" t="s">
        <v>544</v>
      </c>
      <c r="S10" s="731" t="s">
        <v>1314</v>
      </c>
      <c r="U10" s="476" t="s">
        <v>1301</v>
      </c>
      <c r="V10" s="156" t="s">
        <v>544</v>
      </c>
      <c r="W10" s="502" t="s">
        <v>1300</v>
      </c>
      <c r="Y10" s="476" t="s">
        <v>1301</v>
      </c>
      <c r="Z10" s="156" t="s">
        <v>544</v>
      </c>
      <c r="AA10" s="502" t="s">
        <v>1314</v>
      </c>
      <c r="AC10" s="821" t="s">
        <v>1301</v>
      </c>
      <c r="AD10" s="822" t="s">
        <v>544</v>
      </c>
      <c r="AE10" s="797" t="s">
        <v>1314</v>
      </c>
    </row>
    <row r="11" spans="1:31" ht="29.25" customHeight="1" x14ac:dyDescent="0.25">
      <c r="B11" s="1000" t="s">
        <v>442</v>
      </c>
      <c r="C11" s="1001" t="s">
        <v>26</v>
      </c>
      <c r="D11" s="1001"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c r="U11" s="476" t="s">
        <v>497</v>
      </c>
      <c r="V11" s="156" t="s">
        <v>544</v>
      </c>
      <c r="W11" s="502" t="s">
        <v>794</v>
      </c>
      <c r="Y11" s="476" t="s">
        <v>497</v>
      </c>
      <c r="Z11" s="156" t="s">
        <v>544</v>
      </c>
      <c r="AA11" s="502" t="s">
        <v>794</v>
      </c>
      <c r="AC11" s="821" t="s">
        <v>497</v>
      </c>
      <c r="AD11" s="822" t="s">
        <v>544</v>
      </c>
      <c r="AE11" s="797" t="s">
        <v>794</v>
      </c>
    </row>
    <row r="12" spans="1:31" ht="78" customHeight="1" x14ac:dyDescent="0.25">
      <c r="B12" s="1000"/>
      <c r="C12" s="1001"/>
      <c r="D12" s="1001"/>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c r="U12" s="727">
        <v>2.3E-3</v>
      </c>
      <c r="V12" s="156" t="s">
        <v>544</v>
      </c>
      <c r="W12" s="478" t="s">
        <v>796</v>
      </c>
      <c r="Y12" s="810">
        <v>3.0999999999999999E-3</v>
      </c>
      <c r="Z12" s="156" t="s">
        <v>544</v>
      </c>
      <c r="AA12" s="478" t="s">
        <v>796</v>
      </c>
      <c r="AC12" s="810">
        <v>4.7000000000000002E-3</v>
      </c>
      <c r="AD12" s="822" t="s">
        <v>545</v>
      </c>
      <c r="AE12" s="824" t="s">
        <v>1829</v>
      </c>
    </row>
    <row r="13" spans="1:31" ht="89.25" x14ac:dyDescent="0.25">
      <c r="B13" s="1000"/>
      <c r="C13" s="1001" t="s">
        <v>27</v>
      </c>
      <c r="D13" s="1001"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c r="U13" s="476" t="s">
        <v>896</v>
      </c>
      <c r="V13" s="156" t="s">
        <v>545</v>
      </c>
      <c r="W13" s="502" t="s">
        <v>1317</v>
      </c>
      <c r="Y13" s="476" t="s">
        <v>896</v>
      </c>
      <c r="Z13" s="156" t="s">
        <v>545</v>
      </c>
      <c r="AA13" s="502" t="s">
        <v>1317</v>
      </c>
      <c r="AC13" s="821" t="s">
        <v>1423</v>
      </c>
      <c r="AD13" s="954" t="s">
        <v>75</v>
      </c>
      <c r="AE13" s="797" t="s">
        <v>1424</v>
      </c>
    </row>
    <row r="14" spans="1:31" ht="60" x14ac:dyDescent="0.25">
      <c r="B14" s="1000"/>
      <c r="C14" s="1001"/>
      <c r="D14" s="1001"/>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c r="U14" s="505" t="s">
        <v>190</v>
      </c>
      <c r="V14" s="481" t="s">
        <v>544</v>
      </c>
      <c r="W14" s="502" t="s">
        <v>192</v>
      </c>
      <c r="Y14" s="505" t="s">
        <v>190</v>
      </c>
      <c r="Z14" s="481" t="s">
        <v>544</v>
      </c>
      <c r="AA14" s="502" t="s">
        <v>192</v>
      </c>
      <c r="AC14" s="809" t="s">
        <v>190</v>
      </c>
      <c r="AD14" s="823" t="s">
        <v>544</v>
      </c>
      <c r="AE14" s="797" t="s">
        <v>192</v>
      </c>
    </row>
    <row r="15" spans="1:31" ht="75.75" customHeight="1" x14ac:dyDescent="0.25">
      <c r="B15" s="1000"/>
      <c r="C15" s="1001"/>
      <c r="D15" s="1001"/>
      <c r="E15" s="257" t="s">
        <v>438</v>
      </c>
      <c r="F15" s="811"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c r="U15" s="505" t="s">
        <v>1299</v>
      </c>
      <c r="V15" s="156" t="s">
        <v>545</v>
      </c>
      <c r="W15" s="502" t="s">
        <v>1298</v>
      </c>
      <c r="Y15" s="505" t="s">
        <v>1324</v>
      </c>
      <c r="Z15" s="156" t="s">
        <v>545</v>
      </c>
      <c r="AA15" s="502" t="s">
        <v>1325</v>
      </c>
      <c r="AC15" s="809" t="s">
        <v>1818</v>
      </c>
      <c r="AD15" s="822" t="s">
        <v>545</v>
      </c>
      <c r="AE15" s="797" t="s">
        <v>1817</v>
      </c>
    </row>
    <row r="16" spans="1:31" ht="30" x14ac:dyDescent="0.25">
      <c r="B16" s="1000"/>
      <c r="C16" s="1001"/>
      <c r="D16" s="1001"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c r="U16" s="476" t="s">
        <v>799</v>
      </c>
      <c r="V16" s="156" t="s">
        <v>545</v>
      </c>
      <c r="W16" s="502" t="s">
        <v>1315</v>
      </c>
      <c r="Y16" s="476" t="s">
        <v>799</v>
      </c>
      <c r="Z16" s="156" t="s">
        <v>545</v>
      </c>
      <c r="AA16" s="502" t="s">
        <v>1315</v>
      </c>
      <c r="AC16" s="821" t="s">
        <v>799</v>
      </c>
      <c r="AD16" s="822" t="s">
        <v>545</v>
      </c>
      <c r="AE16" s="797" t="s">
        <v>1315</v>
      </c>
    </row>
    <row r="17" spans="2:31" ht="35.25" customHeight="1" x14ac:dyDescent="0.25">
      <c r="B17" s="1000"/>
      <c r="C17" s="1001"/>
      <c r="D17" s="1001"/>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c r="U17" s="506">
        <v>0.92908000000000002</v>
      </c>
      <c r="V17" s="156" t="s">
        <v>544</v>
      </c>
      <c r="W17" s="502" t="s">
        <v>1321</v>
      </c>
      <c r="Y17" s="799">
        <v>0.8135</v>
      </c>
      <c r="Z17" s="156" t="s">
        <v>545</v>
      </c>
      <c r="AA17" s="502" t="s">
        <v>1388</v>
      </c>
      <c r="AC17" s="799">
        <v>0.82640000000000002</v>
      </c>
      <c r="AD17" s="822" t="s">
        <v>545</v>
      </c>
      <c r="AE17" s="797" t="s">
        <v>1388</v>
      </c>
    </row>
    <row r="18" spans="2:31" ht="135" x14ac:dyDescent="0.25">
      <c r="B18" s="1000"/>
      <c r="C18" s="1004" t="s">
        <v>28</v>
      </c>
      <c r="D18" s="257" t="s">
        <v>8</v>
      </c>
      <c r="E18" s="257" t="s">
        <v>480</v>
      </c>
      <c r="F18" s="261" t="s">
        <v>93</v>
      </c>
      <c r="G18" s="260">
        <v>2.5000000000000001E-2</v>
      </c>
      <c r="H18" s="257" t="s">
        <v>1302</v>
      </c>
      <c r="I18" s="57" t="s">
        <v>502</v>
      </c>
      <c r="J18" s="58" t="s">
        <v>97</v>
      </c>
      <c r="K18" s="490" t="s">
        <v>536</v>
      </c>
      <c r="L18" s="498"/>
      <c r="M18" s="493" t="s">
        <v>555</v>
      </c>
      <c r="N18" s="477" t="s">
        <v>732</v>
      </c>
      <c r="O18" s="509" t="s">
        <v>545</v>
      </c>
      <c r="Q18" s="505" t="s">
        <v>595</v>
      </c>
      <c r="R18" s="156" t="s">
        <v>545</v>
      </c>
      <c r="S18" s="502" t="s">
        <v>596</v>
      </c>
      <c r="U18" s="505" t="s">
        <v>1307</v>
      </c>
      <c r="V18" s="156" t="s">
        <v>545</v>
      </c>
      <c r="W18" s="502" t="s">
        <v>1306</v>
      </c>
      <c r="Y18" s="809" t="s">
        <v>1393</v>
      </c>
      <c r="Z18" s="156" t="s">
        <v>545</v>
      </c>
      <c r="AA18" s="797" t="s">
        <v>1394</v>
      </c>
      <c r="AC18" s="809" t="s">
        <v>1895</v>
      </c>
      <c r="AD18" s="822" t="s">
        <v>545</v>
      </c>
      <c r="AE18" s="797" t="s">
        <v>1896</v>
      </c>
    </row>
    <row r="19" spans="2:31" ht="89.25" x14ac:dyDescent="0.25">
      <c r="B19" s="1000"/>
      <c r="C19" s="1004"/>
      <c r="D19" s="257" t="s">
        <v>9</v>
      </c>
      <c r="E19" s="257" t="s">
        <v>480</v>
      </c>
      <c r="F19" s="258" t="s">
        <v>104</v>
      </c>
      <c r="G19" s="152">
        <v>2.5000000000000001E-2</v>
      </c>
      <c r="H19" s="257" t="s">
        <v>1303</v>
      </c>
      <c r="I19" s="57" t="s">
        <v>503</v>
      </c>
      <c r="J19" s="58" t="s">
        <v>97</v>
      </c>
      <c r="K19" s="490" t="s">
        <v>536</v>
      </c>
      <c r="L19" s="498"/>
      <c r="M19" s="493" t="s">
        <v>766</v>
      </c>
      <c r="N19" s="477" t="s">
        <v>737</v>
      </c>
      <c r="O19" s="509" t="s">
        <v>544</v>
      </c>
      <c r="Q19" s="505" t="s">
        <v>607</v>
      </c>
      <c r="R19" s="156" t="s">
        <v>544</v>
      </c>
      <c r="S19" s="502" t="s">
        <v>608</v>
      </c>
      <c r="U19" s="505" t="s">
        <v>1308</v>
      </c>
      <c r="V19" s="156" t="s">
        <v>544</v>
      </c>
      <c r="W19" s="732" t="s">
        <v>503</v>
      </c>
      <c r="Y19" s="809" t="s">
        <v>1395</v>
      </c>
      <c r="Z19" s="156" t="s">
        <v>544</v>
      </c>
      <c r="AA19" s="797" t="s">
        <v>1396</v>
      </c>
      <c r="AC19" s="809" t="s">
        <v>1897</v>
      </c>
      <c r="AD19" s="822" t="s">
        <v>544</v>
      </c>
      <c r="AE19" s="797" t="s">
        <v>1898</v>
      </c>
    </row>
    <row r="20" spans="2:31" ht="89.25" x14ac:dyDescent="0.25">
      <c r="B20" s="1000"/>
      <c r="C20" s="1004"/>
      <c r="D20" s="257" t="s">
        <v>10</v>
      </c>
      <c r="E20" s="257" t="s">
        <v>480</v>
      </c>
      <c r="F20" s="258" t="s">
        <v>110</v>
      </c>
      <c r="G20" s="152">
        <v>2.5000000000000001E-2</v>
      </c>
      <c r="H20" s="257" t="s">
        <v>1304</v>
      </c>
      <c r="I20" s="57" t="s">
        <v>524</v>
      </c>
      <c r="J20" s="58" t="s">
        <v>97</v>
      </c>
      <c r="K20" s="490" t="s">
        <v>536</v>
      </c>
      <c r="L20" s="498"/>
      <c r="M20" s="493" t="s">
        <v>767</v>
      </c>
      <c r="N20" s="477" t="s">
        <v>738</v>
      </c>
      <c r="O20" s="509" t="s">
        <v>544</v>
      </c>
      <c r="Q20" s="505" t="s">
        <v>616</v>
      </c>
      <c r="R20" s="156" t="s">
        <v>545</v>
      </c>
      <c r="S20" s="502" t="s">
        <v>617</v>
      </c>
      <c r="U20" s="505" t="s">
        <v>1310</v>
      </c>
      <c r="V20" s="156" t="s">
        <v>544</v>
      </c>
      <c r="W20" s="502" t="s">
        <v>1309</v>
      </c>
      <c r="Y20" s="809" t="s">
        <v>1397</v>
      </c>
      <c r="Z20" s="156" t="s">
        <v>545</v>
      </c>
      <c r="AA20" s="797" t="s">
        <v>1398</v>
      </c>
      <c r="AC20" s="809" t="s">
        <v>1899</v>
      </c>
      <c r="AD20" s="822" t="s">
        <v>544</v>
      </c>
      <c r="AE20" s="797" t="s">
        <v>1900</v>
      </c>
    </row>
    <row r="21" spans="2:31" ht="89.25" x14ac:dyDescent="0.25">
      <c r="B21" s="1000"/>
      <c r="C21" s="1004"/>
      <c r="D21" s="257" t="s">
        <v>11</v>
      </c>
      <c r="E21" s="257" t="s">
        <v>480</v>
      </c>
      <c r="F21" s="258" t="s">
        <v>115</v>
      </c>
      <c r="G21" s="152">
        <v>2.5000000000000001E-2</v>
      </c>
      <c r="H21" s="257" t="s">
        <v>1305</v>
      </c>
      <c r="I21" s="57" t="s">
        <v>504</v>
      </c>
      <c r="J21" s="58" t="s">
        <v>97</v>
      </c>
      <c r="K21" s="490" t="s">
        <v>536</v>
      </c>
      <c r="L21" s="498"/>
      <c r="M21" s="493" t="s">
        <v>768</v>
      </c>
      <c r="N21" s="477" t="s">
        <v>739</v>
      </c>
      <c r="O21" s="509" t="s">
        <v>544</v>
      </c>
      <c r="Q21" s="505" t="s">
        <v>625</v>
      </c>
      <c r="R21" s="156" t="s">
        <v>544</v>
      </c>
      <c r="S21" s="502" t="s">
        <v>626</v>
      </c>
      <c r="U21" s="505" t="s">
        <v>1312</v>
      </c>
      <c r="V21" s="156" t="s">
        <v>544</v>
      </c>
      <c r="W21" s="502" t="s">
        <v>1311</v>
      </c>
      <c r="Y21" s="809" t="s">
        <v>1399</v>
      </c>
      <c r="Z21" s="156" t="s">
        <v>544</v>
      </c>
      <c r="AA21" s="797" t="s">
        <v>1400</v>
      </c>
      <c r="AC21" s="809" t="s">
        <v>1901</v>
      </c>
      <c r="AD21" s="822" t="s">
        <v>544</v>
      </c>
      <c r="AE21" s="797" t="s">
        <v>1902</v>
      </c>
    </row>
    <row r="22" spans="2:31" ht="45" x14ac:dyDescent="0.25">
      <c r="B22" s="1000"/>
      <c r="C22" s="1004"/>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c r="U22" s="476" t="s">
        <v>372</v>
      </c>
      <c r="V22" s="156" t="s">
        <v>544</v>
      </c>
      <c r="W22" s="478" t="s">
        <v>194</v>
      </c>
      <c r="Y22" s="476" t="s">
        <v>1345</v>
      </c>
      <c r="Z22" s="156" t="s">
        <v>545</v>
      </c>
      <c r="AA22" s="502" t="s">
        <v>1346</v>
      </c>
      <c r="AC22" s="821" t="s">
        <v>372</v>
      </c>
      <c r="AD22" s="822" t="s">
        <v>544</v>
      </c>
      <c r="AE22" s="797" t="s">
        <v>1425</v>
      </c>
    </row>
    <row r="23" spans="2:31" ht="45" x14ac:dyDescent="0.25">
      <c r="B23" s="1000"/>
      <c r="C23" s="1001"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c r="U23" s="505" t="s">
        <v>800</v>
      </c>
      <c r="V23" s="156" t="s">
        <v>544</v>
      </c>
      <c r="W23" s="502" t="s">
        <v>897</v>
      </c>
      <c r="Y23" s="505" t="s">
        <v>800</v>
      </c>
      <c r="Z23" s="156" t="s">
        <v>544</v>
      </c>
      <c r="AA23" s="502" t="s">
        <v>897</v>
      </c>
      <c r="AC23" s="809" t="s">
        <v>800</v>
      </c>
      <c r="AD23" s="822" t="s">
        <v>544</v>
      </c>
      <c r="AE23" s="797" t="s">
        <v>1427</v>
      </c>
    </row>
    <row r="24" spans="2:31" ht="60" x14ac:dyDescent="0.25">
      <c r="B24" s="1000"/>
      <c r="C24" s="1001"/>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c r="U24" s="476" t="s">
        <v>802</v>
      </c>
      <c r="V24" s="156" t="s">
        <v>544</v>
      </c>
      <c r="W24" s="478" t="s">
        <v>801</v>
      </c>
      <c r="Y24" s="476" t="s">
        <v>802</v>
      </c>
      <c r="Z24" s="156" t="s">
        <v>544</v>
      </c>
      <c r="AA24" s="478" t="s">
        <v>801</v>
      </c>
      <c r="AC24" s="821" t="s">
        <v>802</v>
      </c>
      <c r="AD24" s="822" t="s">
        <v>544</v>
      </c>
      <c r="AE24" s="824" t="s">
        <v>801</v>
      </c>
    </row>
    <row r="25" spans="2:31" ht="30" x14ac:dyDescent="0.25">
      <c r="B25" s="1000"/>
      <c r="C25" s="1001"/>
      <c r="D25" s="1020"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c r="U25" s="476" t="s">
        <v>803</v>
      </c>
      <c r="V25" s="156" t="s">
        <v>544</v>
      </c>
      <c r="W25" s="478" t="s">
        <v>403</v>
      </c>
      <c r="Y25" s="476" t="s">
        <v>803</v>
      </c>
      <c r="Z25" s="156" t="s">
        <v>544</v>
      </c>
      <c r="AA25" s="478" t="s">
        <v>403</v>
      </c>
      <c r="AC25" s="821" t="s">
        <v>803</v>
      </c>
      <c r="AD25" s="822" t="s">
        <v>544</v>
      </c>
      <c r="AE25" s="824" t="s">
        <v>403</v>
      </c>
    </row>
    <row r="26" spans="2:31" ht="89.25" x14ac:dyDescent="0.25">
      <c r="B26" s="1000"/>
      <c r="C26" s="1001"/>
      <c r="D26" s="1021"/>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c r="U26" s="476" t="s">
        <v>804</v>
      </c>
      <c r="V26" s="156" t="s">
        <v>545</v>
      </c>
      <c r="W26" s="502" t="s">
        <v>1318</v>
      </c>
      <c r="Y26" s="505" t="s">
        <v>1389</v>
      </c>
      <c r="Z26" s="156" t="s">
        <v>545</v>
      </c>
      <c r="AA26" s="502" t="s">
        <v>1318</v>
      </c>
      <c r="AC26" s="809" t="s">
        <v>1389</v>
      </c>
      <c r="AD26" s="822" t="s">
        <v>545</v>
      </c>
      <c r="AE26" s="797" t="s">
        <v>1426</v>
      </c>
    </row>
    <row r="27" spans="2:31" ht="90" x14ac:dyDescent="0.25">
      <c r="B27" s="1000"/>
      <c r="C27" s="1001"/>
      <c r="D27" s="1022"/>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c r="U27" s="476" t="s">
        <v>804</v>
      </c>
      <c r="V27" s="156" t="s">
        <v>545</v>
      </c>
      <c r="W27" s="502" t="s">
        <v>1319</v>
      </c>
      <c r="Y27" s="505" t="s">
        <v>1389</v>
      </c>
      <c r="Z27" s="156" t="s">
        <v>545</v>
      </c>
      <c r="AA27" s="502" t="s">
        <v>1319</v>
      </c>
      <c r="AC27" s="809" t="s">
        <v>1389</v>
      </c>
      <c r="AD27" s="822" t="s">
        <v>545</v>
      </c>
      <c r="AE27" s="797" t="s">
        <v>1319</v>
      </c>
    </row>
    <row r="28" spans="2:31" ht="38.25" x14ac:dyDescent="0.25">
      <c r="B28" s="1012" t="s">
        <v>443</v>
      </c>
      <c r="C28" s="1014" t="s">
        <v>29</v>
      </c>
      <c r="D28" s="1015"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c r="U28" s="476">
        <v>0</v>
      </c>
      <c r="V28" s="156" t="s">
        <v>544</v>
      </c>
      <c r="W28" s="478" t="s">
        <v>898</v>
      </c>
      <c r="Y28" s="476">
        <v>3</v>
      </c>
      <c r="Z28" s="156" t="s">
        <v>544</v>
      </c>
      <c r="AA28" s="478" t="s">
        <v>1347</v>
      </c>
      <c r="AC28" s="821">
        <v>3</v>
      </c>
      <c r="AD28" s="822" t="s">
        <v>544</v>
      </c>
      <c r="AE28" s="824" t="s">
        <v>1347</v>
      </c>
    </row>
    <row r="29" spans="2:31" ht="153" x14ac:dyDescent="0.25">
      <c r="B29" s="1012"/>
      <c r="C29" s="1014"/>
      <c r="D29" s="1015"/>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c r="U29" s="503">
        <v>0</v>
      </c>
      <c r="V29" s="156" t="s">
        <v>544</v>
      </c>
      <c r="W29" s="478" t="s">
        <v>1316</v>
      </c>
      <c r="Y29" s="503">
        <v>0.11</v>
      </c>
      <c r="Z29" s="156" t="s">
        <v>545</v>
      </c>
      <c r="AA29" s="478" t="s">
        <v>1348</v>
      </c>
      <c r="AC29" s="795">
        <v>0.38</v>
      </c>
      <c r="AD29" s="822" t="s">
        <v>545</v>
      </c>
      <c r="AE29" s="797" t="s">
        <v>1463</v>
      </c>
    </row>
    <row r="30" spans="2:31" ht="66" customHeight="1" x14ac:dyDescent="0.25">
      <c r="B30" s="1012"/>
      <c r="C30" s="1014"/>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c r="U30" s="505" t="s">
        <v>17</v>
      </c>
      <c r="V30" s="156" t="s">
        <v>544</v>
      </c>
      <c r="W30" s="502" t="s">
        <v>809</v>
      </c>
      <c r="Y30" s="505" t="s">
        <v>17</v>
      </c>
      <c r="Z30" s="156" t="s">
        <v>544</v>
      </c>
      <c r="AA30" s="502" t="s">
        <v>809</v>
      </c>
      <c r="AC30" s="809" t="s">
        <v>17</v>
      </c>
      <c r="AD30" s="822" t="s">
        <v>544</v>
      </c>
      <c r="AE30" s="797" t="s">
        <v>809</v>
      </c>
    </row>
    <row r="31" spans="2:31" ht="63.75" x14ac:dyDescent="0.25">
      <c r="B31" s="1012"/>
      <c r="C31" s="1014"/>
      <c r="D31" s="1015"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c r="U31" s="503">
        <v>0.06</v>
      </c>
      <c r="V31" s="156" t="s">
        <v>545</v>
      </c>
      <c r="W31" s="502" t="s">
        <v>1320</v>
      </c>
      <c r="Y31" s="503">
        <v>0</v>
      </c>
      <c r="Z31" s="156" t="s">
        <v>545</v>
      </c>
      <c r="AA31" s="502" t="s">
        <v>1349</v>
      </c>
      <c r="AC31" s="999">
        <f>8/26</f>
        <v>0.30769230769230771</v>
      </c>
      <c r="AD31" s="822" t="s">
        <v>545</v>
      </c>
      <c r="AE31" s="797" t="s">
        <v>1903</v>
      </c>
    </row>
    <row r="32" spans="2:31" ht="67.5" customHeight="1" x14ac:dyDescent="0.25">
      <c r="B32" s="1012"/>
      <c r="C32" s="1014"/>
      <c r="D32" s="1015"/>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c r="U32" s="476" t="s">
        <v>812</v>
      </c>
      <c r="V32" s="156" t="s">
        <v>544</v>
      </c>
      <c r="W32" s="502" t="s">
        <v>1313</v>
      </c>
      <c r="Y32" s="476" t="s">
        <v>812</v>
      </c>
      <c r="Z32" s="156" t="s">
        <v>544</v>
      </c>
      <c r="AA32" s="502" t="s">
        <v>1350</v>
      </c>
      <c r="AC32" s="821" t="s">
        <v>812</v>
      </c>
      <c r="AD32" s="822" t="s">
        <v>544</v>
      </c>
      <c r="AE32" s="797" t="s">
        <v>1350</v>
      </c>
    </row>
    <row r="33" spans="2:31" ht="90.75" customHeight="1" x14ac:dyDescent="0.25">
      <c r="B33" s="1012"/>
      <c r="C33" s="1014"/>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c r="U33" s="505" t="s">
        <v>517</v>
      </c>
      <c r="V33" s="156" t="s">
        <v>544</v>
      </c>
      <c r="W33" s="502" t="s">
        <v>899</v>
      </c>
      <c r="Y33" s="505" t="s">
        <v>517</v>
      </c>
      <c r="Z33" s="156" t="s">
        <v>544</v>
      </c>
      <c r="AA33" s="502" t="s">
        <v>899</v>
      </c>
      <c r="AC33" s="809" t="s">
        <v>1428</v>
      </c>
      <c r="AD33" s="822" t="s">
        <v>544</v>
      </c>
      <c r="AE33" s="797" t="s">
        <v>1429</v>
      </c>
    </row>
    <row r="34" spans="2:31" ht="38.25" x14ac:dyDescent="0.25">
      <c r="B34" s="1012"/>
      <c r="C34" s="1014" t="s">
        <v>30</v>
      </c>
      <c r="D34" s="1017"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c r="U34" s="543" t="s">
        <v>75</v>
      </c>
      <c r="V34" s="156" t="s">
        <v>544</v>
      </c>
      <c r="W34" s="483" t="s">
        <v>900</v>
      </c>
      <c r="Y34" s="543" t="s">
        <v>1352</v>
      </c>
      <c r="Z34" s="156" t="s">
        <v>545</v>
      </c>
      <c r="AA34" s="483" t="s">
        <v>1351</v>
      </c>
      <c r="AC34" s="825" t="s">
        <v>75</v>
      </c>
      <c r="AD34" s="954" t="s">
        <v>75</v>
      </c>
      <c r="AE34" s="826" t="s">
        <v>1430</v>
      </c>
    </row>
    <row r="35" spans="2:31" ht="69.75" customHeight="1" x14ac:dyDescent="0.25">
      <c r="B35" s="1012"/>
      <c r="C35" s="1014"/>
      <c r="D35" s="1017"/>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c r="U35" s="542" t="s">
        <v>75</v>
      </c>
      <c r="V35" s="156" t="s">
        <v>544</v>
      </c>
      <c r="W35" s="483" t="s">
        <v>900</v>
      </c>
      <c r="Y35" s="542" t="s">
        <v>1353</v>
      </c>
      <c r="Z35" s="156" t="s">
        <v>544</v>
      </c>
      <c r="AA35" s="483" t="s">
        <v>1351</v>
      </c>
      <c r="AC35" s="825" t="s">
        <v>75</v>
      </c>
      <c r="AD35" s="954" t="s">
        <v>75</v>
      </c>
      <c r="AE35" s="826" t="s">
        <v>1430</v>
      </c>
    </row>
    <row r="36" spans="2:31" ht="85.5" customHeight="1" thickBot="1" x14ac:dyDescent="0.3">
      <c r="B36" s="1013"/>
      <c r="C36" s="1016"/>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c r="U36" s="508" t="s">
        <v>814</v>
      </c>
      <c r="V36" s="484" t="s">
        <v>544</v>
      </c>
      <c r="W36" s="507" t="s">
        <v>901</v>
      </c>
      <c r="Y36" s="508" t="s">
        <v>814</v>
      </c>
      <c r="Z36" s="484" t="s">
        <v>544</v>
      </c>
      <c r="AA36" s="507" t="s">
        <v>1354</v>
      </c>
      <c r="AC36" s="827" t="s">
        <v>814</v>
      </c>
      <c r="AD36" s="828" t="s">
        <v>544</v>
      </c>
      <c r="AE36" s="829" t="s">
        <v>1431</v>
      </c>
    </row>
    <row r="37" spans="2:31" ht="15.75" thickTop="1" x14ac:dyDescent="0.25">
      <c r="B37" s="255"/>
    </row>
    <row r="38" spans="2:31" x14ac:dyDescent="0.25">
      <c r="B38" s="255"/>
      <c r="G38" s="117"/>
    </row>
    <row r="39" spans="2:31" x14ac:dyDescent="0.25">
      <c r="B39" s="255"/>
    </row>
    <row r="45" spans="2:31" ht="16.5" x14ac:dyDescent="0.25">
      <c r="D45" s="145" t="s">
        <v>146</v>
      </c>
      <c r="E45" s="145"/>
      <c r="F45" s="119" t="s">
        <v>147</v>
      </c>
      <c r="G45" s="120">
        <v>1.5503859081368867E-2</v>
      </c>
      <c r="H45" s="120"/>
    </row>
    <row r="46" spans="2:31" ht="16.5" x14ac:dyDescent="0.25">
      <c r="D46" s="145" t="s">
        <v>148</v>
      </c>
      <c r="E46" s="145"/>
      <c r="F46" s="119" t="s">
        <v>149</v>
      </c>
      <c r="G46" s="120">
        <v>2.8659209114078599E-3</v>
      </c>
      <c r="H46" s="120"/>
    </row>
    <row r="47" spans="2:31" ht="16.5" x14ac:dyDescent="0.25">
      <c r="D47" s="145" t="s">
        <v>150</v>
      </c>
      <c r="E47" s="145"/>
      <c r="F47" s="119" t="s">
        <v>151</v>
      </c>
      <c r="G47" s="123">
        <v>4.6909576497520034E-2</v>
      </c>
      <c r="H47" s="123"/>
    </row>
    <row r="48" spans="2:31"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7">
    <mergeCell ref="AC4:AE4"/>
    <mergeCell ref="D13:D15"/>
    <mergeCell ref="D16:D17"/>
    <mergeCell ref="C18:C22"/>
    <mergeCell ref="C23:C27"/>
    <mergeCell ref="Y4:AA4"/>
    <mergeCell ref="D25:D27"/>
    <mergeCell ref="Q4:S4"/>
    <mergeCell ref="U4:W4"/>
    <mergeCell ref="B28:B36"/>
    <mergeCell ref="C28:C33"/>
    <mergeCell ref="D28:D29"/>
    <mergeCell ref="D31:D32"/>
    <mergeCell ref="C34:C36"/>
    <mergeCell ref="D34:D35"/>
    <mergeCell ref="B11:B27"/>
    <mergeCell ref="C11:C12"/>
    <mergeCell ref="D11:D12"/>
    <mergeCell ref="C13:C17"/>
    <mergeCell ref="B2:B3"/>
    <mergeCell ref="B6:B9"/>
    <mergeCell ref="C6:C7"/>
    <mergeCell ref="D6:D7"/>
    <mergeCell ref="C8:C9"/>
    <mergeCell ref="D8:D9"/>
    <mergeCell ref="C2:J2"/>
    <mergeCell ref="C3:J3"/>
  </mergeCells>
  <conditionalFormatting sqref="O1:O1048576">
    <cfRule type="cellIs" dxfId="62" priority="61" operator="equal">
      <formula>"-"</formula>
    </cfRule>
    <cfRule type="cellIs" dxfId="61" priority="62" operator="equal">
      <formula>"TERCAPAI"</formula>
    </cfRule>
    <cfRule type="cellIs" dxfId="60" priority="63" operator="equal">
      <formula>"TIDAK TERCAPAI"</formula>
    </cfRule>
  </conditionalFormatting>
  <conditionalFormatting sqref="R1:R3">
    <cfRule type="cellIs" dxfId="59" priority="67" operator="equal">
      <formula>"-"</formula>
    </cfRule>
    <cfRule type="cellIs" dxfId="58" priority="68" operator="equal">
      <formula>"TERCAPAI"</formula>
    </cfRule>
    <cfRule type="cellIs" dxfId="57" priority="69" operator="equal">
      <formula>"TIDAK TERCAPAI"</formula>
    </cfRule>
  </conditionalFormatting>
  <conditionalFormatting sqref="R5:R9 R11:R1048576">
    <cfRule type="cellIs" dxfId="56" priority="64" operator="equal">
      <formula>"-"</formula>
    </cfRule>
    <cfRule type="cellIs" dxfId="55" priority="65" operator="equal">
      <formula>"TERCAPAI"</formula>
    </cfRule>
    <cfRule type="cellIs" dxfId="54" priority="66" operator="equal">
      <formula>"TIDAK TERCAPAI"</formula>
    </cfRule>
  </conditionalFormatting>
  <conditionalFormatting sqref="V1:V3">
    <cfRule type="cellIs" dxfId="53" priority="58" operator="equal">
      <formula>"-"</formula>
    </cfRule>
    <cfRule type="cellIs" dxfId="52" priority="59" operator="equal">
      <formula>"TERCAPAI"</formula>
    </cfRule>
    <cfRule type="cellIs" dxfId="51" priority="60" operator="equal">
      <formula>"TIDAK TERCAPAI"</formula>
    </cfRule>
  </conditionalFormatting>
  <conditionalFormatting sqref="V5:V27 V36:V1048576 V30:V33">
    <cfRule type="cellIs" dxfId="50" priority="46" operator="equal">
      <formula>"-"</formula>
    </cfRule>
    <cfRule type="cellIs" dxfId="49" priority="47" operator="equal">
      <formula>"TERCAPAI"</formula>
    </cfRule>
    <cfRule type="cellIs" dxfId="48" priority="48" operator="equal">
      <formula>"TIDAK TERCAPAI"</formula>
    </cfRule>
  </conditionalFormatting>
  <conditionalFormatting sqref="V34:V35">
    <cfRule type="cellIs" dxfId="47" priority="43" operator="equal">
      <formula>"-"</formula>
    </cfRule>
    <cfRule type="cellIs" dxfId="46" priority="44" operator="equal">
      <formula>"TERCAPAI"</formula>
    </cfRule>
    <cfRule type="cellIs" dxfId="45" priority="45" operator="equal">
      <formula>"TIDAK TERCAPAI"</formula>
    </cfRule>
  </conditionalFormatting>
  <conditionalFormatting sqref="V28:V29">
    <cfRule type="cellIs" dxfId="44" priority="40" operator="equal">
      <formula>"-"</formula>
    </cfRule>
    <cfRule type="cellIs" dxfId="43" priority="41" operator="equal">
      <formula>"TERCAPAI"</formula>
    </cfRule>
    <cfRule type="cellIs" dxfId="42" priority="42" operator="equal">
      <formula>"TIDAK TERCAPAI"</formula>
    </cfRule>
  </conditionalFormatting>
  <conditionalFormatting sqref="R10">
    <cfRule type="cellIs" dxfId="41" priority="37" operator="equal">
      <formula>"-"</formula>
    </cfRule>
    <cfRule type="cellIs" dxfId="40" priority="38" operator="equal">
      <formula>"TERCAPAI"</formula>
    </cfRule>
    <cfRule type="cellIs" dxfId="39" priority="39" operator="equal">
      <formula>"TIDAK TERCAPAI"</formula>
    </cfRule>
  </conditionalFormatting>
  <conditionalFormatting sqref="Z1:Z3">
    <cfRule type="cellIs" dxfId="38" priority="34" operator="equal">
      <formula>"-"</formula>
    </cfRule>
    <cfRule type="cellIs" dxfId="37" priority="35" operator="equal">
      <formula>"TERCAPAI"</formula>
    </cfRule>
    <cfRule type="cellIs" dxfId="36" priority="36" operator="equal">
      <formula>"TIDAK TERCAPAI"</formula>
    </cfRule>
  </conditionalFormatting>
  <conditionalFormatting sqref="Z36:Z1048576 Z30:Z33 Z5:Z27">
    <cfRule type="cellIs" dxfId="35" priority="31" operator="equal">
      <formula>"-"</formula>
    </cfRule>
    <cfRule type="cellIs" dxfId="34" priority="32" operator="equal">
      <formula>"TERCAPAI"</formula>
    </cfRule>
    <cfRule type="cellIs" dxfId="33" priority="33" operator="equal">
      <formula>"TIDAK TERCAPAI"</formula>
    </cfRule>
  </conditionalFormatting>
  <conditionalFormatting sqref="Z34:Z35">
    <cfRule type="cellIs" dxfId="32" priority="28" operator="equal">
      <formula>"-"</formula>
    </cfRule>
    <cfRule type="cellIs" dxfId="31" priority="29" operator="equal">
      <formula>"TERCAPAI"</formula>
    </cfRule>
    <cfRule type="cellIs" dxfId="30" priority="30" operator="equal">
      <formula>"TIDAK TERCAPAI"</formula>
    </cfRule>
  </conditionalFormatting>
  <conditionalFormatting sqref="Z28">
    <cfRule type="cellIs" dxfId="29" priority="25" operator="equal">
      <formula>"-"</formula>
    </cfRule>
    <cfRule type="cellIs" dxfId="28" priority="26" operator="equal">
      <formula>"TERCAPAI"</formula>
    </cfRule>
    <cfRule type="cellIs" dxfId="27" priority="27" operator="equal">
      <formula>"TIDAK TERCAPAI"</formula>
    </cfRule>
  </conditionalFormatting>
  <conditionalFormatting sqref="Z29">
    <cfRule type="cellIs" dxfId="26" priority="22" operator="equal">
      <formula>"-"</formula>
    </cfRule>
    <cfRule type="cellIs" dxfId="25" priority="23" operator="equal">
      <formula>"TERCAPAI"</formula>
    </cfRule>
    <cfRule type="cellIs" dxfId="24" priority="24" operator="equal">
      <formula>"TIDAK TERCAPAI"</formula>
    </cfRule>
  </conditionalFormatting>
  <conditionalFormatting sqref="AD1:AD3">
    <cfRule type="cellIs" dxfId="23" priority="19" operator="equal">
      <formula>"-"</formula>
    </cfRule>
    <cfRule type="cellIs" dxfId="22" priority="20" operator="equal">
      <formula>"TERCAPAI"</formula>
    </cfRule>
    <cfRule type="cellIs" dxfId="21" priority="21" operator="equal">
      <formula>"TIDAK TERCAPAI"</formula>
    </cfRule>
  </conditionalFormatting>
  <conditionalFormatting sqref="AD36:AD1048576 AD30:AD33 AD5:AD27">
    <cfRule type="cellIs" dxfId="20" priority="16" operator="equal">
      <formula>"-"</formula>
    </cfRule>
    <cfRule type="cellIs" dxfId="19" priority="17" operator="equal">
      <formula>"TERCAPAI"</formula>
    </cfRule>
    <cfRule type="cellIs" dxfId="18" priority="18" operator="equal">
      <formula>"TIDAK TERCAPAI"</formula>
    </cfRule>
  </conditionalFormatting>
  <conditionalFormatting sqref="AD34">
    <cfRule type="cellIs" dxfId="17" priority="13" operator="equal">
      <formula>"-"</formula>
    </cfRule>
    <cfRule type="cellIs" dxfId="16" priority="14" operator="equal">
      <formula>"TERCAPAI"</formula>
    </cfRule>
    <cfRule type="cellIs" dxfId="15" priority="15" operator="equal">
      <formula>"TIDAK TERCAPAI"</formula>
    </cfRule>
  </conditionalFormatting>
  <conditionalFormatting sqref="AD28">
    <cfRule type="cellIs" dxfId="14" priority="10" operator="equal">
      <formula>"-"</formula>
    </cfRule>
    <cfRule type="cellIs" dxfId="13" priority="11" operator="equal">
      <formula>"TERCAPAI"</formula>
    </cfRule>
    <cfRule type="cellIs" dxfId="12" priority="12" operator="equal">
      <formula>"TIDAK TERCAPAI"</formula>
    </cfRule>
  </conditionalFormatting>
  <conditionalFormatting sqref="AD29">
    <cfRule type="cellIs" dxfId="11" priority="7" operator="equal">
      <formula>"-"</formula>
    </cfRule>
    <cfRule type="cellIs" dxfId="10" priority="8" operator="equal">
      <formula>"TERCAPAI"</formula>
    </cfRule>
    <cfRule type="cellIs" dxfId="9" priority="9" operator="equal">
      <formula>"TIDAK TERCAPAI"</formula>
    </cfRule>
  </conditionalFormatting>
  <conditionalFormatting sqref="AD35">
    <cfRule type="cellIs" dxfId="8" priority="1" operator="equal">
      <formula>"-"</formula>
    </cfRule>
    <cfRule type="cellIs" dxfId="7" priority="2" operator="equal">
      <formula>"TERCAPAI"</formula>
    </cfRule>
    <cfRule type="cellIs" dxfId="6" priority="3" operator="equal">
      <formula>"TIDAK TERCAPAI"</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zoomScale="70" zoomScaleNormal="70" workbookViewId="0">
      <pane ySplit="10" topLeftCell="A14" activePane="bottomLeft" state="frozen"/>
      <selection activeCell="C1" sqref="C1"/>
      <selection pane="bottomLeft" activeCell="C12" sqref="C12"/>
    </sheetView>
  </sheetViews>
  <sheetFormatPr defaultRowHeight="15" x14ac:dyDescent="0.25"/>
  <cols>
    <col min="1" max="1" width="5.85546875" customWidth="1"/>
    <col min="2" max="2" width="4.28515625" customWidth="1"/>
    <col min="3" max="3" width="19" customWidth="1"/>
    <col min="4" max="5" width="14.85546875" style="556" customWidth="1"/>
    <col min="6" max="6" width="70.5703125" customWidth="1"/>
    <col min="7" max="7" width="36.85546875" customWidth="1"/>
    <col min="8" max="8" width="7" bestFit="1" customWidth="1"/>
    <col min="9" max="9" width="29.42578125" customWidth="1"/>
    <col min="10" max="10" width="19" customWidth="1"/>
    <col min="11" max="11" width="26.140625" customWidth="1"/>
    <col min="12" max="12" width="19.28515625" customWidth="1"/>
  </cols>
  <sheetData>
    <row r="1" spans="2:12" x14ac:dyDescent="0.25">
      <c r="B1" s="1066" t="s">
        <v>956</v>
      </c>
      <c r="C1" s="1066"/>
      <c r="D1" s="1066"/>
      <c r="E1" s="1066"/>
      <c r="F1" s="1066"/>
      <c r="G1" s="1066"/>
      <c r="H1" s="1066"/>
      <c r="I1" s="1066"/>
      <c r="J1" s="1066"/>
      <c r="K1" s="1066"/>
    </row>
    <row r="2" spans="2:12" x14ac:dyDescent="0.25">
      <c r="B2" s="1066" t="s">
        <v>253</v>
      </c>
      <c r="C2" s="1066"/>
      <c r="D2" s="1066"/>
      <c r="E2" s="1066"/>
      <c r="F2" s="1066"/>
      <c r="G2" s="1066"/>
      <c r="H2" s="1066"/>
      <c r="I2" s="1066"/>
      <c r="J2" s="1066"/>
      <c r="K2" s="1066"/>
    </row>
    <row r="3" spans="2:12" ht="23.25" customHeight="1" x14ac:dyDescent="0.25">
      <c r="B3" s="1120" t="s">
        <v>957</v>
      </c>
      <c r="C3" s="1120"/>
      <c r="D3" s="1120"/>
      <c r="E3" s="1120"/>
      <c r="F3" s="1120"/>
      <c r="G3" s="1120"/>
      <c r="H3" s="1120"/>
      <c r="I3" s="1120"/>
      <c r="J3" s="1120"/>
      <c r="K3" s="1120"/>
      <c r="L3" s="1120"/>
    </row>
    <row r="4" spans="2:12" ht="23.25" customHeight="1" x14ac:dyDescent="0.25">
      <c r="B4" s="813"/>
      <c r="C4" s="813" t="s">
        <v>958</v>
      </c>
      <c r="D4" s="554" t="s">
        <v>959</v>
      </c>
      <c r="E4" s="813"/>
      <c r="F4" s="813"/>
      <c r="G4" s="813"/>
      <c r="H4" s="813"/>
      <c r="I4" s="813"/>
      <c r="J4" s="813"/>
      <c r="K4" s="813"/>
      <c r="L4" s="813"/>
    </row>
    <row r="5" spans="2:12" ht="23.25" customHeight="1" x14ac:dyDescent="0.25">
      <c r="B5" s="813"/>
      <c r="C5" s="813"/>
      <c r="D5" s="554" t="s">
        <v>960</v>
      </c>
      <c r="E5" s="813"/>
      <c r="F5" s="813"/>
      <c r="G5" s="813"/>
      <c r="H5" s="813"/>
      <c r="I5" s="813"/>
      <c r="J5" s="813"/>
      <c r="K5" s="813"/>
      <c r="L5" s="813"/>
    </row>
    <row r="6" spans="2:12" ht="18.75" x14ac:dyDescent="0.3">
      <c r="B6" s="1115" t="s">
        <v>961</v>
      </c>
      <c r="C6" s="1115"/>
      <c r="D6" s="1115" t="s">
        <v>1403</v>
      </c>
      <c r="E6" s="1115"/>
      <c r="F6" s="1115"/>
      <c r="G6" s="555" t="s">
        <v>908</v>
      </c>
      <c r="H6" s="555">
        <f>COUNTIF($H$12:$H$956,G6)</f>
        <v>6</v>
      </c>
      <c r="I6" s="555"/>
      <c r="J6" s="555"/>
      <c r="K6" s="555"/>
      <c r="L6" s="555"/>
    </row>
    <row r="7" spans="2:12" ht="18.75" x14ac:dyDescent="0.3">
      <c r="B7" s="1115" t="s">
        <v>962</v>
      </c>
      <c r="C7" s="1115"/>
      <c r="D7" s="1115" t="s">
        <v>1404</v>
      </c>
      <c r="E7" s="1115"/>
      <c r="F7" s="1115"/>
      <c r="G7" s="555" t="s">
        <v>909</v>
      </c>
      <c r="H7" s="555">
        <f>COUNTIF($H$12:$H$956,G7)</f>
        <v>1</v>
      </c>
      <c r="I7" s="555"/>
      <c r="J7" s="555"/>
      <c r="K7" s="555"/>
      <c r="L7" s="555"/>
    </row>
    <row r="8" spans="2:12" ht="5.25" customHeight="1" thickBot="1" x14ac:dyDescent="0.3"/>
    <row r="9" spans="2:12" ht="15.75" customHeight="1" thickTop="1" thickBot="1" x14ac:dyDescent="0.3">
      <c r="B9" s="1116" t="s">
        <v>819</v>
      </c>
      <c r="C9" s="1116" t="s">
        <v>963</v>
      </c>
      <c r="D9" s="1117" t="s">
        <v>964</v>
      </c>
      <c r="E9" s="1117" t="s">
        <v>965</v>
      </c>
      <c r="F9" s="1119" t="s">
        <v>966</v>
      </c>
      <c r="G9" s="1119" t="s">
        <v>967</v>
      </c>
      <c r="H9" s="1117" t="s">
        <v>968</v>
      </c>
      <c r="I9" s="1119" t="s">
        <v>969</v>
      </c>
      <c r="J9" s="1119" t="s">
        <v>970</v>
      </c>
      <c r="K9" s="1119" t="s">
        <v>971</v>
      </c>
      <c r="L9" s="1116" t="s">
        <v>542</v>
      </c>
    </row>
    <row r="10" spans="2:12" ht="36" customHeight="1" thickTop="1" thickBot="1" x14ac:dyDescent="0.3">
      <c r="B10" s="1116"/>
      <c r="C10" s="1116"/>
      <c r="D10" s="1118"/>
      <c r="E10" s="1118"/>
      <c r="F10" s="1116"/>
      <c r="G10" s="1116"/>
      <c r="H10" s="1118"/>
      <c r="I10" s="1116"/>
      <c r="J10" s="1116"/>
      <c r="K10" s="1116"/>
      <c r="L10" s="1116"/>
    </row>
    <row r="11" spans="2:12" ht="4.5" customHeight="1" thickTop="1" thickBot="1" x14ac:dyDescent="0.3">
      <c r="B11" s="557"/>
      <c r="C11" s="558"/>
      <c r="D11" s="558"/>
      <c r="E11" s="558"/>
      <c r="F11" s="559"/>
      <c r="G11" s="560"/>
      <c r="H11" s="560"/>
      <c r="I11" s="561"/>
      <c r="J11" s="561"/>
      <c r="K11" s="561"/>
      <c r="L11" s="561"/>
    </row>
    <row r="12" spans="2:12" ht="165" customHeight="1" thickTop="1" thickBot="1" x14ac:dyDescent="0.3">
      <c r="B12" s="562">
        <v>1</v>
      </c>
      <c r="C12" s="814" t="s">
        <v>1405</v>
      </c>
      <c r="D12" s="770" t="s">
        <v>1406</v>
      </c>
      <c r="E12" s="770" t="s">
        <v>1407</v>
      </c>
      <c r="F12" s="563"/>
      <c r="G12" s="564" t="s">
        <v>1408</v>
      </c>
      <c r="H12" s="563" t="s">
        <v>909</v>
      </c>
      <c r="I12" s="563" t="s">
        <v>1409</v>
      </c>
      <c r="J12" s="562"/>
      <c r="K12" s="562"/>
      <c r="L12" s="562"/>
    </row>
    <row r="13" spans="2:12" ht="5.25" customHeight="1" thickTop="1" thickBot="1" x14ac:dyDescent="0.3">
      <c r="B13" s="557"/>
      <c r="C13" s="558"/>
      <c r="D13" s="558"/>
      <c r="E13" s="558"/>
      <c r="F13" s="559"/>
      <c r="G13" s="565"/>
      <c r="H13" s="565"/>
      <c r="I13" s="561"/>
      <c r="J13" s="561"/>
      <c r="K13" s="561"/>
      <c r="L13" s="561"/>
    </row>
    <row r="14" spans="2:12" ht="164.25" customHeight="1" thickTop="1" thickBot="1" x14ac:dyDescent="0.3">
      <c r="B14" s="562">
        <v>2</v>
      </c>
      <c r="C14" s="814" t="s">
        <v>1405</v>
      </c>
      <c r="D14" s="770" t="s">
        <v>1406</v>
      </c>
      <c r="E14" s="770" t="s">
        <v>1407</v>
      </c>
      <c r="F14" s="562"/>
      <c r="G14" s="564" t="s">
        <v>1410</v>
      </c>
      <c r="H14" s="563" t="s">
        <v>908</v>
      </c>
      <c r="I14" s="563" t="s">
        <v>1411</v>
      </c>
      <c r="J14" s="562"/>
      <c r="K14" s="562"/>
      <c r="L14" s="562"/>
    </row>
    <row r="15" spans="2:12" ht="5.25" customHeight="1" thickTop="1" thickBot="1" x14ac:dyDescent="0.3">
      <c r="B15" s="557"/>
      <c r="C15" s="558"/>
      <c r="D15" s="558"/>
      <c r="E15" s="558"/>
      <c r="F15" s="559"/>
      <c r="G15" s="565"/>
      <c r="H15" s="565"/>
      <c r="I15" s="561"/>
      <c r="J15" s="561"/>
      <c r="K15" s="561"/>
      <c r="L15" s="561"/>
    </row>
    <row r="16" spans="2:12" ht="208.5" customHeight="1" thickTop="1" thickBot="1" x14ac:dyDescent="0.3">
      <c r="B16" s="562">
        <v>3</v>
      </c>
      <c r="C16" s="814" t="s">
        <v>1405</v>
      </c>
      <c r="D16" s="770" t="s">
        <v>1406</v>
      </c>
      <c r="E16" s="770" t="s">
        <v>1407</v>
      </c>
      <c r="F16" s="562"/>
      <c r="G16" s="564" t="s">
        <v>1412</v>
      </c>
      <c r="H16" s="563" t="s">
        <v>908</v>
      </c>
      <c r="I16" s="563" t="s">
        <v>1413</v>
      </c>
      <c r="J16" s="562"/>
      <c r="K16" s="562"/>
      <c r="L16" s="562"/>
    </row>
    <row r="17" spans="2:12" ht="4.5" customHeight="1" thickTop="1" thickBot="1" x14ac:dyDescent="0.3">
      <c r="B17" s="557"/>
      <c r="C17" s="558"/>
      <c r="D17" s="558"/>
      <c r="E17" s="558"/>
      <c r="F17" s="559"/>
      <c r="G17" s="565"/>
      <c r="H17" s="565"/>
      <c r="I17" s="561"/>
      <c r="J17" s="561"/>
      <c r="K17" s="561"/>
      <c r="L17" s="561"/>
    </row>
    <row r="18" spans="2:12" ht="163.5" customHeight="1" thickTop="1" thickBot="1" x14ac:dyDescent="0.3">
      <c r="B18" s="562">
        <v>4</v>
      </c>
      <c r="C18" s="814" t="s">
        <v>1405</v>
      </c>
      <c r="D18" s="770" t="s">
        <v>1406</v>
      </c>
      <c r="E18" s="770" t="s">
        <v>1407</v>
      </c>
      <c r="F18" s="562"/>
      <c r="G18" s="564" t="s">
        <v>1414</v>
      </c>
      <c r="H18" s="563" t="s">
        <v>908</v>
      </c>
      <c r="I18" s="563" t="s">
        <v>1415</v>
      </c>
      <c r="J18" s="562"/>
      <c r="K18" s="562"/>
      <c r="L18" s="562"/>
    </row>
    <row r="19" spans="2:12" ht="6" customHeight="1" thickTop="1" thickBot="1" x14ac:dyDescent="0.3">
      <c r="B19" s="557"/>
      <c r="C19" s="558"/>
      <c r="D19" s="558"/>
      <c r="E19" s="558"/>
      <c r="F19" s="559"/>
      <c r="G19" s="565"/>
      <c r="H19" s="565"/>
      <c r="I19" s="561"/>
      <c r="J19" s="561"/>
      <c r="K19" s="561"/>
      <c r="L19" s="561"/>
    </row>
    <row r="20" spans="2:12" ht="170.25" customHeight="1" thickTop="1" thickBot="1" x14ac:dyDescent="0.3">
      <c r="B20" s="562">
        <v>5</v>
      </c>
      <c r="C20" s="814" t="s">
        <v>1405</v>
      </c>
      <c r="D20" s="770" t="s">
        <v>1406</v>
      </c>
      <c r="E20" s="770" t="s">
        <v>1407</v>
      </c>
      <c r="F20" s="562"/>
      <c r="G20" s="564" t="s">
        <v>1416</v>
      </c>
      <c r="H20" s="563" t="s">
        <v>908</v>
      </c>
      <c r="I20" s="563" t="s">
        <v>1417</v>
      </c>
      <c r="J20" s="562"/>
      <c r="K20" s="562"/>
      <c r="L20" s="562"/>
    </row>
    <row r="21" spans="2:12" ht="6" customHeight="1" thickTop="1" thickBot="1" x14ac:dyDescent="0.3">
      <c r="B21" s="557"/>
      <c r="C21" s="558"/>
      <c r="D21" s="558"/>
      <c r="E21" s="558"/>
      <c r="F21" s="559"/>
      <c r="G21" s="565"/>
      <c r="H21" s="565"/>
      <c r="I21" s="561"/>
      <c r="J21" s="561"/>
      <c r="K21" s="561"/>
      <c r="L21" s="561"/>
    </row>
    <row r="22" spans="2:12" ht="173.25" customHeight="1" thickTop="1" thickBot="1" x14ac:dyDescent="0.3">
      <c r="B22" s="562">
        <v>6</v>
      </c>
      <c r="C22" s="814" t="s">
        <v>1405</v>
      </c>
      <c r="D22" s="770" t="s">
        <v>1406</v>
      </c>
      <c r="E22" s="770" t="s">
        <v>1407</v>
      </c>
      <c r="F22" s="562"/>
      <c r="G22" s="564" t="s">
        <v>1418</v>
      </c>
      <c r="H22" s="563" t="s">
        <v>908</v>
      </c>
      <c r="I22" s="563" t="s">
        <v>1419</v>
      </c>
      <c r="J22" s="562"/>
      <c r="K22" s="562"/>
      <c r="L22" s="562"/>
    </row>
    <row r="23" spans="2:12" ht="6" customHeight="1" thickTop="1" thickBot="1" x14ac:dyDescent="0.3">
      <c r="B23" s="557"/>
      <c r="C23" s="558"/>
      <c r="D23" s="558"/>
      <c r="E23" s="558"/>
      <c r="F23" s="559"/>
      <c r="G23" s="565"/>
      <c r="H23" s="565"/>
      <c r="I23" s="561"/>
      <c r="J23" s="561"/>
      <c r="K23" s="561"/>
      <c r="L23" s="561"/>
    </row>
    <row r="24" spans="2:12" ht="173.25" customHeight="1" thickTop="1" thickBot="1" x14ac:dyDescent="0.3">
      <c r="B24" s="562">
        <v>7</v>
      </c>
      <c r="C24" s="814" t="s">
        <v>1405</v>
      </c>
      <c r="D24" s="770" t="s">
        <v>1406</v>
      </c>
      <c r="E24" s="770" t="s">
        <v>1407</v>
      </c>
      <c r="F24" s="562"/>
      <c r="G24" s="564" t="s">
        <v>1420</v>
      </c>
      <c r="H24" s="563" t="s">
        <v>908</v>
      </c>
      <c r="I24" s="563" t="s">
        <v>1421</v>
      </c>
      <c r="J24" s="562"/>
      <c r="K24" s="562"/>
      <c r="L24" s="562"/>
    </row>
    <row r="25" spans="2:12" ht="6" customHeight="1" thickTop="1" thickBot="1" x14ac:dyDescent="0.3">
      <c r="B25" s="557"/>
      <c r="C25" s="558"/>
      <c r="D25" s="558"/>
      <c r="E25" s="558"/>
      <c r="F25" s="559"/>
      <c r="G25" s="565"/>
      <c r="H25" s="565"/>
      <c r="I25" s="561"/>
      <c r="J25" s="561"/>
      <c r="K25" s="561"/>
      <c r="L25" s="561"/>
    </row>
    <row r="26" spans="2:12" ht="15.75" thickTop="1" x14ac:dyDescent="0.25"/>
  </sheetData>
  <mergeCells count="18">
    <mergeCell ref="I9:I10"/>
    <mergeCell ref="J9:J10"/>
    <mergeCell ref="K9:K10"/>
    <mergeCell ref="L9:L10"/>
    <mergeCell ref="G9:G10"/>
    <mergeCell ref="H9:H10"/>
    <mergeCell ref="B1:K1"/>
    <mergeCell ref="B2:K2"/>
    <mergeCell ref="B3:L3"/>
    <mergeCell ref="B6:C6"/>
    <mergeCell ref="D6:F6"/>
    <mergeCell ref="B7:C7"/>
    <mergeCell ref="D7:F7"/>
    <mergeCell ref="B9:B10"/>
    <mergeCell ref="C9:C10"/>
    <mergeCell ref="D9:D10"/>
    <mergeCell ref="E9:E10"/>
    <mergeCell ref="F9:F10"/>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1"/>
  <sheetViews>
    <sheetView zoomScale="85" zoomScaleNormal="85" workbookViewId="0">
      <pane xSplit="4" ySplit="8" topLeftCell="E30" activePane="bottomRight" state="frozen"/>
      <selection pane="topRight" activeCell="E1" sqref="E1"/>
      <selection pane="bottomLeft" activeCell="A9" sqref="A9"/>
      <selection pane="bottomRight" activeCell="D46" sqref="D46"/>
    </sheetView>
  </sheetViews>
  <sheetFormatPr defaultRowHeight="15" x14ac:dyDescent="0.25"/>
  <cols>
    <col min="1" max="2" width="4.42578125" customWidth="1"/>
    <col min="3" max="3" width="37.85546875" customWidth="1"/>
    <col min="4" max="4" width="12.85546875" bestFit="1" customWidth="1"/>
    <col min="5" max="5" width="18.42578125" bestFit="1" customWidth="1"/>
    <col min="6" max="8" width="9.85546875" customWidth="1"/>
    <col min="9" max="9" width="16.5703125" customWidth="1"/>
  </cols>
  <sheetData>
    <row r="1" spans="2:9" x14ac:dyDescent="0.25">
      <c r="B1" s="1066" t="s">
        <v>253</v>
      </c>
      <c r="C1" s="1066"/>
      <c r="D1" s="544"/>
    </row>
    <row r="2" spans="2:9" x14ac:dyDescent="0.25">
      <c r="B2" s="1066" t="s">
        <v>817</v>
      </c>
      <c r="C2" s="1066"/>
      <c r="D2" s="544"/>
    </row>
    <row r="4" spans="2:9" ht="18.75" x14ac:dyDescent="0.3">
      <c r="B4" s="1067" t="s">
        <v>902</v>
      </c>
      <c r="C4" s="1067"/>
      <c r="D4" s="1067"/>
      <c r="E4" s="1067"/>
      <c r="F4" s="1067"/>
      <c r="G4" s="1067"/>
      <c r="H4" s="1067"/>
      <c r="I4" s="1067"/>
    </row>
    <row r="5" spans="2:9" x14ac:dyDescent="0.25">
      <c r="B5" s="1068"/>
      <c r="C5" s="1068"/>
      <c r="D5" s="545"/>
    </row>
    <row r="6" spans="2:9" ht="30" customHeight="1" x14ac:dyDescent="0.25">
      <c r="B6" s="1121" t="s">
        <v>819</v>
      </c>
      <c r="C6" s="1121" t="s">
        <v>903</v>
      </c>
      <c r="D6" s="1121" t="s">
        <v>904</v>
      </c>
      <c r="E6" s="1121" t="s">
        <v>905</v>
      </c>
      <c r="F6" s="1123" t="s">
        <v>906</v>
      </c>
      <c r="G6" s="1124"/>
      <c r="H6" s="1125"/>
      <c r="I6" s="1126" t="s">
        <v>907</v>
      </c>
    </row>
    <row r="7" spans="2:9" ht="30" customHeight="1" x14ac:dyDescent="0.25">
      <c r="B7" s="1122"/>
      <c r="C7" s="1122"/>
      <c r="D7" s="1122"/>
      <c r="E7" s="1122"/>
      <c r="F7" s="546" t="s">
        <v>908</v>
      </c>
      <c r="G7" s="546" t="s">
        <v>909</v>
      </c>
      <c r="H7" s="546" t="s">
        <v>910</v>
      </c>
      <c r="I7" s="1127"/>
    </row>
    <row r="8" spans="2:9" ht="4.5" customHeight="1" x14ac:dyDescent="0.25">
      <c r="B8" s="1063"/>
      <c r="C8" s="1064"/>
      <c r="D8" s="1064"/>
      <c r="E8" s="1064"/>
      <c r="F8" s="1064"/>
      <c r="G8" s="1064"/>
      <c r="H8" s="1064"/>
      <c r="I8" s="1065"/>
    </row>
    <row r="9" spans="2:9" x14ac:dyDescent="0.25">
      <c r="B9" s="547">
        <v>1</v>
      </c>
      <c r="C9" s="548" t="s">
        <v>911</v>
      </c>
      <c r="D9" s="1128" t="s">
        <v>912</v>
      </c>
      <c r="E9" s="549" t="s">
        <v>913</v>
      </c>
      <c r="F9" s="550">
        <v>4</v>
      </c>
      <c r="G9" s="550">
        <v>3</v>
      </c>
      <c r="H9" s="550">
        <f>F9+G9</f>
        <v>7</v>
      </c>
      <c r="I9" s="550" t="s">
        <v>914</v>
      </c>
    </row>
    <row r="10" spans="2:9" x14ac:dyDescent="0.25">
      <c r="B10" s="547">
        <v>2</v>
      </c>
      <c r="C10" s="548" t="s">
        <v>915</v>
      </c>
      <c r="D10" s="1072"/>
      <c r="E10" s="549" t="s">
        <v>913</v>
      </c>
      <c r="F10" s="550">
        <v>2</v>
      </c>
      <c r="G10" s="550">
        <v>1</v>
      </c>
      <c r="H10" s="550">
        <f t="shared" ref="H10:H37" si="0">F10+G10</f>
        <v>3</v>
      </c>
      <c r="I10" s="550" t="s">
        <v>914</v>
      </c>
    </row>
    <row r="11" spans="2:9" x14ac:dyDescent="0.25">
      <c r="B11" s="547">
        <v>3</v>
      </c>
      <c r="C11" s="548" t="s">
        <v>916</v>
      </c>
      <c r="D11" s="1072"/>
      <c r="E11" s="549" t="s">
        <v>917</v>
      </c>
      <c r="F11" s="550">
        <v>7</v>
      </c>
      <c r="G11" s="550">
        <v>4</v>
      </c>
      <c r="H11" s="550">
        <f t="shared" si="0"/>
        <v>11</v>
      </c>
      <c r="I11" s="550" t="s">
        <v>914</v>
      </c>
    </row>
    <row r="12" spans="2:9" x14ac:dyDescent="0.25">
      <c r="B12" s="547">
        <v>4</v>
      </c>
      <c r="C12" s="548" t="s">
        <v>918</v>
      </c>
      <c r="D12" s="1072"/>
      <c r="E12" s="549" t="s">
        <v>919</v>
      </c>
      <c r="F12" s="550">
        <v>8</v>
      </c>
      <c r="G12" s="550">
        <v>3</v>
      </c>
      <c r="H12" s="550">
        <f t="shared" si="0"/>
        <v>11</v>
      </c>
      <c r="I12" s="550" t="s">
        <v>914</v>
      </c>
    </row>
    <row r="13" spans="2:9" x14ac:dyDescent="0.25">
      <c r="B13" s="547">
        <v>5</v>
      </c>
      <c r="C13" s="548" t="s">
        <v>918</v>
      </c>
      <c r="D13" s="1129"/>
      <c r="E13" s="549" t="s">
        <v>920</v>
      </c>
      <c r="F13" s="550">
        <v>3</v>
      </c>
      <c r="G13" s="550">
        <v>4</v>
      </c>
      <c r="H13" s="550">
        <f t="shared" si="0"/>
        <v>7</v>
      </c>
      <c r="I13" s="550" t="s">
        <v>914</v>
      </c>
    </row>
    <row r="14" spans="2:9" x14ac:dyDescent="0.25">
      <c r="B14" s="547">
        <v>6</v>
      </c>
      <c r="C14" s="548" t="s">
        <v>921</v>
      </c>
      <c r="D14" s="1130" t="s">
        <v>922</v>
      </c>
      <c r="E14" s="549" t="s">
        <v>923</v>
      </c>
      <c r="F14" s="550">
        <v>3</v>
      </c>
      <c r="G14" s="550">
        <v>2</v>
      </c>
      <c r="H14" s="550">
        <f t="shared" si="0"/>
        <v>5</v>
      </c>
      <c r="I14" s="550" t="s">
        <v>914</v>
      </c>
    </row>
    <row r="15" spans="2:9" x14ac:dyDescent="0.25">
      <c r="B15" s="547">
        <v>7</v>
      </c>
      <c r="C15" s="548" t="s">
        <v>924</v>
      </c>
      <c r="D15" s="1131"/>
      <c r="E15" s="549" t="s">
        <v>925</v>
      </c>
      <c r="F15" s="550">
        <v>3</v>
      </c>
      <c r="G15" s="550">
        <v>2</v>
      </c>
      <c r="H15" s="550">
        <f t="shared" si="0"/>
        <v>5</v>
      </c>
      <c r="I15" s="550" t="s">
        <v>914</v>
      </c>
    </row>
    <row r="16" spans="2:9" x14ac:dyDescent="0.25">
      <c r="B16" s="547">
        <v>8</v>
      </c>
      <c r="C16" s="548" t="s">
        <v>926</v>
      </c>
      <c r="D16" s="1132" t="s">
        <v>427</v>
      </c>
      <c r="E16" s="1135" t="s">
        <v>927</v>
      </c>
      <c r="F16" s="550">
        <v>2</v>
      </c>
      <c r="G16" s="550">
        <v>1</v>
      </c>
      <c r="H16" s="550">
        <f t="shared" si="0"/>
        <v>3</v>
      </c>
      <c r="I16" s="550" t="s">
        <v>914</v>
      </c>
    </row>
    <row r="17" spans="2:9" x14ac:dyDescent="0.25">
      <c r="B17" s="547">
        <v>9</v>
      </c>
      <c r="C17" s="548" t="s">
        <v>928</v>
      </c>
      <c r="D17" s="1133"/>
      <c r="E17" s="1136"/>
      <c r="F17" s="550">
        <v>2</v>
      </c>
      <c r="G17" s="550"/>
      <c r="H17" s="550">
        <f t="shared" si="0"/>
        <v>2</v>
      </c>
      <c r="I17" s="550" t="s">
        <v>914</v>
      </c>
    </row>
    <row r="18" spans="2:9" x14ac:dyDescent="0.25">
      <c r="B18" s="547">
        <v>10</v>
      </c>
      <c r="C18" s="548" t="s">
        <v>929</v>
      </c>
      <c r="D18" s="1133"/>
      <c r="E18" s="1135" t="s">
        <v>930</v>
      </c>
      <c r="F18" s="550">
        <v>1</v>
      </c>
      <c r="G18" s="550">
        <v>2</v>
      </c>
      <c r="H18" s="550">
        <f t="shared" si="0"/>
        <v>3</v>
      </c>
      <c r="I18" s="550" t="s">
        <v>914</v>
      </c>
    </row>
    <row r="19" spans="2:9" x14ac:dyDescent="0.25">
      <c r="B19" s="547">
        <v>11</v>
      </c>
      <c r="C19" s="548" t="s">
        <v>931</v>
      </c>
      <c r="D19" s="1133"/>
      <c r="E19" s="1136"/>
      <c r="F19" s="550"/>
      <c r="G19" s="550">
        <v>3</v>
      </c>
      <c r="H19" s="550">
        <f t="shared" si="0"/>
        <v>3</v>
      </c>
      <c r="I19" s="550" t="s">
        <v>914</v>
      </c>
    </row>
    <row r="20" spans="2:9" x14ac:dyDescent="0.25">
      <c r="B20" s="547">
        <v>12</v>
      </c>
      <c r="C20" s="548" t="s">
        <v>932</v>
      </c>
      <c r="D20" s="1133"/>
      <c r="E20" s="1132" t="s">
        <v>933</v>
      </c>
      <c r="F20" s="550">
        <v>2</v>
      </c>
      <c r="G20" s="550"/>
      <c r="H20" s="550">
        <f t="shared" si="0"/>
        <v>2</v>
      </c>
      <c r="I20" s="550" t="s">
        <v>914</v>
      </c>
    </row>
    <row r="21" spans="2:9" x14ac:dyDescent="0.25">
      <c r="B21" s="547">
        <v>13</v>
      </c>
      <c r="C21" s="548" t="s">
        <v>934</v>
      </c>
      <c r="D21" s="1133"/>
      <c r="E21" s="1133"/>
      <c r="F21" s="550">
        <v>2</v>
      </c>
      <c r="G21" s="550"/>
      <c r="H21" s="550">
        <f t="shared" si="0"/>
        <v>2</v>
      </c>
      <c r="I21" s="550" t="s">
        <v>914</v>
      </c>
    </row>
    <row r="22" spans="2:9" x14ac:dyDescent="0.25">
      <c r="B22" s="547">
        <v>14</v>
      </c>
      <c r="C22" s="548" t="s">
        <v>935</v>
      </c>
      <c r="D22" s="1133"/>
      <c r="E22" s="1133"/>
      <c r="F22" s="550">
        <v>1</v>
      </c>
      <c r="G22" s="550">
        <v>1</v>
      </c>
      <c r="H22" s="550">
        <f t="shared" si="0"/>
        <v>2</v>
      </c>
      <c r="I22" s="550" t="s">
        <v>914</v>
      </c>
    </row>
    <row r="23" spans="2:9" x14ac:dyDescent="0.25">
      <c r="B23" s="547">
        <v>15</v>
      </c>
      <c r="C23" s="548" t="s">
        <v>936</v>
      </c>
      <c r="D23" s="1134"/>
      <c r="E23" s="1134"/>
      <c r="F23" s="550"/>
      <c r="G23" s="550">
        <v>1</v>
      </c>
      <c r="H23" s="550">
        <f t="shared" si="0"/>
        <v>1</v>
      </c>
      <c r="I23" s="550" t="s">
        <v>914</v>
      </c>
    </row>
    <row r="24" spans="2:9" x14ac:dyDescent="0.25">
      <c r="B24" s="547">
        <v>16</v>
      </c>
      <c r="C24" s="548" t="s">
        <v>937</v>
      </c>
      <c r="D24" s="1130" t="s">
        <v>744</v>
      </c>
      <c r="E24" s="551" t="s">
        <v>938</v>
      </c>
      <c r="F24" s="550">
        <v>5</v>
      </c>
      <c r="G24" s="550">
        <v>5</v>
      </c>
      <c r="H24" s="550">
        <f t="shared" si="0"/>
        <v>10</v>
      </c>
      <c r="I24" s="550" t="s">
        <v>914</v>
      </c>
    </row>
    <row r="25" spans="2:9" x14ac:dyDescent="0.25">
      <c r="B25" s="547">
        <v>17</v>
      </c>
      <c r="C25" s="548" t="s">
        <v>939</v>
      </c>
      <c r="D25" s="1133"/>
      <c r="E25" s="551" t="s">
        <v>938</v>
      </c>
      <c r="F25" s="550">
        <v>3</v>
      </c>
      <c r="G25" s="550"/>
      <c r="H25" s="550">
        <f t="shared" si="0"/>
        <v>3</v>
      </c>
      <c r="I25" s="550" t="s">
        <v>914</v>
      </c>
    </row>
    <row r="26" spans="2:9" x14ac:dyDescent="0.25">
      <c r="B26" s="547">
        <v>18</v>
      </c>
      <c r="C26" s="548" t="s">
        <v>940</v>
      </c>
      <c r="D26" s="1134"/>
      <c r="E26" s="551" t="s">
        <v>938</v>
      </c>
      <c r="F26" s="550"/>
      <c r="G26" s="550">
        <v>1</v>
      </c>
      <c r="H26" s="550">
        <f t="shared" si="0"/>
        <v>1</v>
      </c>
      <c r="I26" s="550" t="s">
        <v>914</v>
      </c>
    </row>
    <row r="27" spans="2:9" x14ac:dyDescent="0.25">
      <c r="B27" s="547">
        <v>19</v>
      </c>
      <c r="C27" s="548" t="s">
        <v>918</v>
      </c>
      <c r="D27" s="1132" t="s">
        <v>20</v>
      </c>
      <c r="E27" s="547" t="s">
        <v>941</v>
      </c>
      <c r="F27" s="550">
        <v>2</v>
      </c>
      <c r="G27" s="550">
        <v>6</v>
      </c>
      <c r="H27" s="550">
        <f t="shared" si="0"/>
        <v>8</v>
      </c>
      <c r="I27" s="550" t="s">
        <v>914</v>
      </c>
    </row>
    <row r="28" spans="2:9" x14ac:dyDescent="0.25">
      <c r="B28" s="547">
        <v>20</v>
      </c>
      <c r="C28" s="548" t="s">
        <v>942</v>
      </c>
      <c r="D28" s="1134"/>
      <c r="E28" s="551" t="s">
        <v>943</v>
      </c>
      <c r="F28" s="550">
        <v>7</v>
      </c>
      <c r="G28" s="550">
        <v>3</v>
      </c>
      <c r="H28" s="550">
        <f t="shared" si="0"/>
        <v>10</v>
      </c>
      <c r="I28" s="550" t="s">
        <v>914</v>
      </c>
    </row>
    <row r="29" spans="2:9" x14ac:dyDescent="0.25">
      <c r="B29" s="547">
        <v>21</v>
      </c>
      <c r="C29" s="548" t="s">
        <v>944</v>
      </c>
      <c r="D29" s="1130" t="s">
        <v>945</v>
      </c>
      <c r="E29" s="1141" t="s">
        <v>946</v>
      </c>
      <c r="F29" s="550">
        <v>3</v>
      </c>
      <c r="G29" s="550"/>
      <c r="H29" s="550">
        <f t="shared" si="0"/>
        <v>3</v>
      </c>
      <c r="I29" s="550" t="s">
        <v>914</v>
      </c>
    </row>
    <row r="30" spans="2:9" x14ac:dyDescent="0.25">
      <c r="B30" s="547">
        <v>22</v>
      </c>
      <c r="C30" s="548" t="s">
        <v>947</v>
      </c>
      <c r="D30" s="1140"/>
      <c r="E30" s="1142"/>
      <c r="F30" s="550">
        <v>1</v>
      </c>
      <c r="G30" s="550"/>
      <c r="H30" s="550">
        <f t="shared" si="0"/>
        <v>1</v>
      </c>
      <c r="I30" s="550" t="s">
        <v>914</v>
      </c>
    </row>
    <row r="31" spans="2:9" x14ac:dyDescent="0.25">
      <c r="B31" s="547">
        <v>23</v>
      </c>
      <c r="C31" s="548" t="s">
        <v>948</v>
      </c>
      <c r="D31" s="1140"/>
      <c r="E31" s="1142"/>
      <c r="F31" s="550">
        <v>1</v>
      </c>
      <c r="G31" s="550"/>
      <c r="H31" s="550">
        <f t="shared" si="0"/>
        <v>1</v>
      </c>
      <c r="I31" s="550" t="s">
        <v>914</v>
      </c>
    </row>
    <row r="32" spans="2:9" x14ac:dyDescent="0.25">
      <c r="B32" s="547">
        <v>24</v>
      </c>
      <c r="C32" s="548" t="s">
        <v>949</v>
      </c>
      <c r="D32" s="1131"/>
      <c r="E32" s="1143"/>
      <c r="F32" s="550">
        <v>1</v>
      </c>
      <c r="G32" s="550">
        <v>1</v>
      </c>
      <c r="H32" s="550">
        <f t="shared" si="0"/>
        <v>2</v>
      </c>
      <c r="I32" s="550" t="s">
        <v>914</v>
      </c>
    </row>
    <row r="33" spans="2:9" x14ac:dyDescent="0.25">
      <c r="B33" s="547">
        <v>25</v>
      </c>
      <c r="C33" s="548" t="s">
        <v>950</v>
      </c>
      <c r="D33" s="551" t="s">
        <v>39</v>
      </c>
      <c r="E33" s="552" t="s">
        <v>951</v>
      </c>
      <c r="F33" s="550">
        <v>4</v>
      </c>
      <c r="G33" s="550">
        <v>2</v>
      </c>
      <c r="H33" s="550">
        <f t="shared" si="0"/>
        <v>6</v>
      </c>
      <c r="I33" s="550" t="s">
        <v>914</v>
      </c>
    </row>
    <row r="34" spans="2:9" x14ac:dyDescent="0.25">
      <c r="B34" s="547">
        <v>26</v>
      </c>
      <c r="C34" s="548" t="s">
        <v>952</v>
      </c>
      <c r="D34" s="1132" t="s">
        <v>953</v>
      </c>
      <c r="E34" s="1141">
        <v>45162</v>
      </c>
      <c r="F34" s="550">
        <v>3</v>
      </c>
      <c r="G34" s="550"/>
      <c r="H34" s="550">
        <f t="shared" si="0"/>
        <v>3</v>
      </c>
      <c r="I34" s="550" t="s">
        <v>914</v>
      </c>
    </row>
    <row r="35" spans="2:9" x14ac:dyDescent="0.25">
      <c r="B35" s="547">
        <v>27</v>
      </c>
      <c r="C35" s="548" t="s">
        <v>954</v>
      </c>
      <c r="D35" s="1134"/>
      <c r="E35" s="1143"/>
      <c r="F35" s="550">
        <v>1</v>
      </c>
      <c r="G35" s="550"/>
      <c r="H35" s="550">
        <f t="shared" si="0"/>
        <v>1</v>
      </c>
      <c r="I35" s="550" t="s">
        <v>914</v>
      </c>
    </row>
    <row r="36" spans="2:9" x14ac:dyDescent="0.25">
      <c r="B36" s="547">
        <v>28</v>
      </c>
      <c r="C36" s="548" t="s">
        <v>1356</v>
      </c>
      <c r="D36" s="769" t="s">
        <v>1355</v>
      </c>
      <c r="E36" s="552">
        <v>45191</v>
      </c>
      <c r="F36" s="550">
        <v>4</v>
      </c>
      <c r="G36" s="550">
        <v>3</v>
      </c>
      <c r="H36" s="550">
        <f t="shared" si="0"/>
        <v>7</v>
      </c>
      <c r="I36" s="550" t="s">
        <v>914</v>
      </c>
    </row>
    <row r="37" spans="2:9" x14ac:dyDescent="0.25">
      <c r="B37" s="547">
        <v>29</v>
      </c>
      <c r="C37" s="40" t="s">
        <v>1405</v>
      </c>
      <c r="D37" s="812" t="s">
        <v>1422</v>
      </c>
      <c r="E37" s="552">
        <v>45230</v>
      </c>
      <c r="F37" s="550">
        <v>6</v>
      </c>
      <c r="G37" s="550">
        <v>1</v>
      </c>
      <c r="H37" s="550">
        <f t="shared" si="0"/>
        <v>7</v>
      </c>
      <c r="I37" s="550" t="s">
        <v>914</v>
      </c>
    </row>
    <row r="38" spans="2:9" ht="15.75" customHeight="1" x14ac:dyDescent="0.25">
      <c r="B38" s="547"/>
      <c r="C38" s="548"/>
      <c r="D38" s="551"/>
      <c r="E38" s="551"/>
      <c r="F38" s="550"/>
      <c r="G38" s="550"/>
      <c r="H38" s="550"/>
      <c r="I38" s="550"/>
    </row>
    <row r="39" spans="2:9" x14ac:dyDescent="0.25">
      <c r="B39" s="547"/>
      <c r="C39" s="548"/>
      <c r="D39" s="551"/>
      <c r="E39" s="551"/>
      <c r="F39" s="550"/>
      <c r="G39" s="550"/>
      <c r="H39" s="550"/>
      <c r="I39" s="550"/>
    </row>
    <row r="40" spans="2:9" x14ac:dyDescent="0.25">
      <c r="B40" s="1137" t="s">
        <v>955</v>
      </c>
      <c r="C40" s="1138"/>
      <c r="D40" s="1138"/>
      <c r="E40" s="1139"/>
      <c r="F40" s="553">
        <f>SUM(F9:F37)</f>
        <v>81</v>
      </c>
      <c r="G40" s="553">
        <f>SUM(G9:G28)</f>
        <v>42</v>
      </c>
      <c r="H40" s="553">
        <f>SUM(H9:H39)</f>
        <v>130</v>
      </c>
      <c r="I40" s="550"/>
    </row>
    <row r="41" spans="2:9" ht="6" customHeight="1" x14ac:dyDescent="0.25">
      <c r="B41" s="1063"/>
      <c r="C41" s="1064"/>
      <c r="D41" s="1064"/>
      <c r="E41" s="1064"/>
      <c r="F41" s="1064"/>
      <c r="G41" s="1064"/>
      <c r="H41" s="1064"/>
      <c r="I41" s="1065"/>
    </row>
  </sheetData>
  <mergeCells count="25">
    <mergeCell ref="B40:E40"/>
    <mergeCell ref="B41:I41"/>
    <mergeCell ref="D24:D26"/>
    <mergeCell ref="D27:D28"/>
    <mergeCell ref="D29:D32"/>
    <mergeCell ref="E29:E32"/>
    <mergeCell ref="D34:D35"/>
    <mergeCell ref="E34:E35"/>
    <mergeCell ref="B8:I8"/>
    <mergeCell ref="D9:D13"/>
    <mergeCell ref="D14:D15"/>
    <mergeCell ref="D16:D23"/>
    <mergeCell ref="E16:E17"/>
    <mergeCell ref="E18:E19"/>
    <mergeCell ref="E20:E23"/>
    <mergeCell ref="B1:C1"/>
    <mergeCell ref="B2:C2"/>
    <mergeCell ref="B4:I4"/>
    <mergeCell ref="B5:C5"/>
    <mergeCell ref="B6:B7"/>
    <mergeCell ref="C6:C7"/>
    <mergeCell ref="D6:D7"/>
    <mergeCell ref="E6:E7"/>
    <mergeCell ref="F6:H6"/>
    <mergeCell ref="I6:I7"/>
  </mergeCells>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L8" sqref="L8"/>
    </sheetView>
  </sheetViews>
  <sheetFormatPr defaultRowHeight="12.75" x14ac:dyDescent="0.2"/>
  <cols>
    <col min="1" max="1" width="4.85546875" style="639" customWidth="1"/>
    <col min="2" max="2" width="43.140625" style="639" customWidth="1"/>
    <col min="3" max="3" width="42.42578125" style="639" customWidth="1"/>
    <col min="4" max="4" width="9.7109375" style="639" customWidth="1"/>
    <col min="5" max="6" width="9.7109375" style="639" hidden="1" customWidth="1"/>
    <col min="7" max="7" width="9.7109375" style="639" customWidth="1"/>
    <col min="8" max="8" width="13.28515625" style="639" customWidth="1"/>
    <col min="9" max="9" width="14.42578125" style="639" customWidth="1"/>
    <col min="10" max="10" width="16.42578125" style="639" customWidth="1"/>
    <col min="11" max="11" width="12" style="639" customWidth="1"/>
    <col min="12" max="12" width="17.140625" style="639" customWidth="1"/>
    <col min="13" max="13" width="12.140625" style="639" customWidth="1"/>
    <col min="14" max="256" width="9.140625" style="639"/>
    <col min="257" max="257" width="4.85546875" style="639" customWidth="1"/>
    <col min="258" max="258" width="43.140625" style="639" customWidth="1"/>
    <col min="259" max="259" width="42.42578125" style="639" customWidth="1"/>
    <col min="260" max="260" width="9.7109375" style="639" customWidth="1"/>
    <col min="261" max="262" width="0" style="639" hidden="1" customWidth="1"/>
    <col min="263" max="263" width="9.7109375" style="639" customWidth="1"/>
    <col min="264" max="264" width="13.28515625" style="639" customWidth="1"/>
    <col min="265" max="265" width="14.42578125" style="639" customWidth="1"/>
    <col min="266" max="266" width="16.42578125" style="639" customWidth="1"/>
    <col min="267" max="267" width="12" style="639" customWidth="1"/>
    <col min="268" max="268" width="17.140625" style="639" customWidth="1"/>
    <col min="269" max="269" width="12.140625" style="639" customWidth="1"/>
    <col min="270" max="512" width="9.140625" style="639"/>
    <col min="513" max="513" width="4.85546875" style="639" customWidth="1"/>
    <col min="514" max="514" width="43.140625" style="639" customWidth="1"/>
    <col min="515" max="515" width="42.42578125" style="639" customWidth="1"/>
    <col min="516" max="516" width="9.7109375" style="639" customWidth="1"/>
    <col min="517" max="518" width="0" style="639" hidden="1" customWidth="1"/>
    <col min="519" max="519" width="9.7109375" style="639" customWidth="1"/>
    <col min="520" max="520" width="13.28515625" style="639" customWidth="1"/>
    <col min="521" max="521" width="14.42578125" style="639" customWidth="1"/>
    <col min="522" max="522" width="16.42578125" style="639" customWidth="1"/>
    <col min="523" max="523" width="12" style="639" customWidth="1"/>
    <col min="524" max="524" width="17.140625" style="639" customWidth="1"/>
    <col min="525" max="525" width="12.140625" style="639" customWidth="1"/>
    <col min="526" max="768" width="9.140625" style="639"/>
    <col min="769" max="769" width="4.85546875" style="639" customWidth="1"/>
    <col min="770" max="770" width="43.140625" style="639" customWidth="1"/>
    <col min="771" max="771" width="42.42578125" style="639" customWidth="1"/>
    <col min="772" max="772" width="9.7109375" style="639" customWidth="1"/>
    <col min="773" max="774" width="0" style="639" hidden="1" customWidth="1"/>
    <col min="775" max="775" width="9.7109375" style="639" customWidth="1"/>
    <col min="776" max="776" width="13.28515625" style="639" customWidth="1"/>
    <col min="777" max="777" width="14.42578125" style="639" customWidth="1"/>
    <col min="778" max="778" width="16.42578125" style="639" customWidth="1"/>
    <col min="779" max="779" width="12" style="639" customWidth="1"/>
    <col min="780" max="780" width="17.140625" style="639" customWidth="1"/>
    <col min="781" max="781" width="12.140625" style="639" customWidth="1"/>
    <col min="782" max="1024" width="9.140625" style="639"/>
    <col min="1025" max="1025" width="4.85546875" style="639" customWidth="1"/>
    <col min="1026" max="1026" width="43.140625" style="639" customWidth="1"/>
    <col min="1027" max="1027" width="42.42578125" style="639" customWidth="1"/>
    <col min="1028" max="1028" width="9.7109375" style="639" customWidth="1"/>
    <col min="1029" max="1030" width="0" style="639" hidden="1" customWidth="1"/>
    <col min="1031" max="1031" width="9.7109375" style="639" customWidth="1"/>
    <col min="1032" max="1032" width="13.28515625" style="639" customWidth="1"/>
    <col min="1033" max="1033" width="14.42578125" style="639" customWidth="1"/>
    <col min="1034" max="1034" width="16.42578125" style="639" customWidth="1"/>
    <col min="1035" max="1035" width="12" style="639" customWidth="1"/>
    <col min="1036" max="1036" width="17.140625" style="639" customWidth="1"/>
    <col min="1037" max="1037" width="12.140625" style="639" customWidth="1"/>
    <col min="1038" max="1280" width="9.140625" style="639"/>
    <col min="1281" max="1281" width="4.85546875" style="639" customWidth="1"/>
    <col min="1282" max="1282" width="43.140625" style="639" customWidth="1"/>
    <col min="1283" max="1283" width="42.42578125" style="639" customWidth="1"/>
    <col min="1284" max="1284" width="9.7109375" style="639" customWidth="1"/>
    <col min="1285" max="1286" width="0" style="639" hidden="1" customWidth="1"/>
    <col min="1287" max="1287" width="9.7109375" style="639" customWidth="1"/>
    <col min="1288" max="1288" width="13.28515625" style="639" customWidth="1"/>
    <col min="1289" max="1289" width="14.42578125" style="639" customWidth="1"/>
    <col min="1290" max="1290" width="16.42578125" style="639" customWidth="1"/>
    <col min="1291" max="1291" width="12" style="639" customWidth="1"/>
    <col min="1292" max="1292" width="17.140625" style="639" customWidth="1"/>
    <col min="1293" max="1293" width="12.140625" style="639" customWidth="1"/>
    <col min="1294" max="1536" width="9.140625" style="639"/>
    <col min="1537" max="1537" width="4.85546875" style="639" customWidth="1"/>
    <col min="1538" max="1538" width="43.140625" style="639" customWidth="1"/>
    <col min="1539" max="1539" width="42.42578125" style="639" customWidth="1"/>
    <col min="1540" max="1540" width="9.7109375" style="639" customWidth="1"/>
    <col min="1541" max="1542" width="0" style="639" hidden="1" customWidth="1"/>
    <col min="1543" max="1543" width="9.7109375" style="639" customWidth="1"/>
    <col min="1544" max="1544" width="13.28515625" style="639" customWidth="1"/>
    <col min="1545" max="1545" width="14.42578125" style="639" customWidth="1"/>
    <col min="1546" max="1546" width="16.42578125" style="639" customWidth="1"/>
    <col min="1547" max="1547" width="12" style="639" customWidth="1"/>
    <col min="1548" max="1548" width="17.140625" style="639" customWidth="1"/>
    <col min="1549" max="1549" width="12.140625" style="639" customWidth="1"/>
    <col min="1550" max="1792" width="9.140625" style="639"/>
    <col min="1793" max="1793" width="4.85546875" style="639" customWidth="1"/>
    <col min="1794" max="1794" width="43.140625" style="639" customWidth="1"/>
    <col min="1795" max="1795" width="42.42578125" style="639" customWidth="1"/>
    <col min="1796" max="1796" width="9.7109375" style="639" customWidth="1"/>
    <col min="1797" max="1798" width="0" style="639" hidden="1" customWidth="1"/>
    <col min="1799" max="1799" width="9.7109375" style="639" customWidth="1"/>
    <col min="1800" max="1800" width="13.28515625" style="639" customWidth="1"/>
    <col min="1801" max="1801" width="14.42578125" style="639" customWidth="1"/>
    <col min="1802" max="1802" width="16.42578125" style="639" customWidth="1"/>
    <col min="1803" max="1803" width="12" style="639" customWidth="1"/>
    <col min="1804" max="1804" width="17.140625" style="639" customWidth="1"/>
    <col min="1805" max="1805" width="12.140625" style="639" customWidth="1"/>
    <col min="1806" max="2048" width="9.140625" style="639"/>
    <col min="2049" max="2049" width="4.85546875" style="639" customWidth="1"/>
    <col min="2050" max="2050" width="43.140625" style="639" customWidth="1"/>
    <col min="2051" max="2051" width="42.42578125" style="639" customWidth="1"/>
    <col min="2052" max="2052" width="9.7109375" style="639" customWidth="1"/>
    <col min="2053" max="2054" width="0" style="639" hidden="1" customWidth="1"/>
    <col min="2055" max="2055" width="9.7109375" style="639" customWidth="1"/>
    <col min="2056" max="2056" width="13.28515625" style="639" customWidth="1"/>
    <col min="2057" max="2057" width="14.42578125" style="639" customWidth="1"/>
    <col min="2058" max="2058" width="16.42578125" style="639" customWidth="1"/>
    <col min="2059" max="2059" width="12" style="639" customWidth="1"/>
    <col min="2060" max="2060" width="17.140625" style="639" customWidth="1"/>
    <col min="2061" max="2061" width="12.140625" style="639" customWidth="1"/>
    <col min="2062" max="2304" width="9.140625" style="639"/>
    <col min="2305" max="2305" width="4.85546875" style="639" customWidth="1"/>
    <col min="2306" max="2306" width="43.140625" style="639" customWidth="1"/>
    <col min="2307" max="2307" width="42.42578125" style="639" customWidth="1"/>
    <col min="2308" max="2308" width="9.7109375" style="639" customWidth="1"/>
    <col min="2309" max="2310" width="0" style="639" hidden="1" customWidth="1"/>
    <col min="2311" max="2311" width="9.7109375" style="639" customWidth="1"/>
    <col min="2312" max="2312" width="13.28515625" style="639" customWidth="1"/>
    <col min="2313" max="2313" width="14.42578125" style="639" customWidth="1"/>
    <col min="2314" max="2314" width="16.42578125" style="639" customWidth="1"/>
    <col min="2315" max="2315" width="12" style="639" customWidth="1"/>
    <col min="2316" max="2316" width="17.140625" style="639" customWidth="1"/>
    <col min="2317" max="2317" width="12.140625" style="639" customWidth="1"/>
    <col min="2318" max="2560" width="9.140625" style="639"/>
    <col min="2561" max="2561" width="4.85546875" style="639" customWidth="1"/>
    <col min="2562" max="2562" width="43.140625" style="639" customWidth="1"/>
    <col min="2563" max="2563" width="42.42578125" style="639" customWidth="1"/>
    <col min="2564" max="2564" width="9.7109375" style="639" customWidth="1"/>
    <col min="2565" max="2566" width="0" style="639" hidden="1" customWidth="1"/>
    <col min="2567" max="2567" width="9.7109375" style="639" customWidth="1"/>
    <col min="2568" max="2568" width="13.28515625" style="639" customWidth="1"/>
    <col min="2569" max="2569" width="14.42578125" style="639" customWidth="1"/>
    <col min="2570" max="2570" width="16.42578125" style="639" customWidth="1"/>
    <col min="2571" max="2571" width="12" style="639" customWidth="1"/>
    <col min="2572" max="2572" width="17.140625" style="639" customWidth="1"/>
    <col min="2573" max="2573" width="12.140625" style="639" customWidth="1"/>
    <col min="2574" max="2816" width="9.140625" style="639"/>
    <col min="2817" max="2817" width="4.85546875" style="639" customWidth="1"/>
    <col min="2818" max="2818" width="43.140625" style="639" customWidth="1"/>
    <col min="2819" max="2819" width="42.42578125" style="639" customWidth="1"/>
    <col min="2820" max="2820" width="9.7109375" style="639" customWidth="1"/>
    <col min="2821" max="2822" width="0" style="639" hidden="1" customWidth="1"/>
    <col min="2823" max="2823" width="9.7109375" style="639" customWidth="1"/>
    <col min="2824" max="2824" width="13.28515625" style="639" customWidth="1"/>
    <col min="2825" max="2825" width="14.42578125" style="639" customWidth="1"/>
    <col min="2826" max="2826" width="16.42578125" style="639" customWidth="1"/>
    <col min="2827" max="2827" width="12" style="639" customWidth="1"/>
    <col min="2828" max="2828" width="17.140625" style="639" customWidth="1"/>
    <col min="2829" max="2829" width="12.140625" style="639" customWidth="1"/>
    <col min="2830" max="3072" width="9.140625" style="639"/>
    <col min="3073" max="3073" width="4.85546875" style="639" customWidth="1"/>
    <col min="3074" max="3074" width="43.140625" style="639" customWidth="1"/>
    <col min="3075" max="3075" width="42.42578125" style="639" customWidth="1"/>
    <col min="3076" max="3076" width="9.7109375" style="639" customWidth="1"/>
    <col min="3077" max="3078" width="0" style="639" hidden="1" customWidth="1"/>
    <col min="3079" max="3079" width="9.7109375" style="639" customWidth="1"/>
    <col min="3080" max="3080" width="13.28515625" style="639" customWidth="1"/>
    <col min="3081" max="3081" width="14.42578125" style="639" customWidth="1"/>
    <col min="3082" max="3082" width="16.42578125" style="639" customWidth="1"/>
    <col min="3083" max="3083" width="12" style="639" customWidth="1"/>
    <col min="3084" max="3084" width="17.140625" style="639" customWidth="1"/>
    <col min="3085" max="3085" width="12.140625" style="639" customWidth="1"/>
    <col min="3086" max="3328" width="9.140625" style="639"/>
    <col min="3329" max="3329" width="4.85546875" style="639" customWidth="1"/>
    <col min="3330" max="3330" width="43.140625" style="639" customWidth="1"/>
    <col min="3331" max="3331" width="42.42578125" style="639" customWidth="1"/>
    <col min="3332" max="3332" width="9.7109375" style="639" customWidth="1"/>
    <col min="3333" max="3334" width="0" style="639" hidden="1" customWidth="1"/>
    <col min="3335" max="3335" width="9.7109375" style="639" customWidth="1"/>
    <col min="3336" max="3336" width="13.28515625" style="639" customWidth="1"/>
    <col min="3337" max="3337" width="14.42578125" style="639" customWidth="1"/>
    <col min="3338" max="3338" width="16.42578125" style="639" customWidth="1"/>
    <col min="3339" max="3339" width="12" style="639" customWidth="1"/>
    <col min="3340" max="3340" width="17.140625" style="639" customWidth="1"/>
    <col min="3341" max="3341" width="12.140625" style="639" customWidth="1"/>
    <col min="3342" max="3584" width="9.140625" style="639"/>
    <col min="3585" max="3585" width="4.85546875" style="639" customWidth="1"/>
    <col min="3586" max="3586" width="43.140625" style="639" customWidth="1"/>
    <col min="3587" max="3587" width="42.42578125" style="639" customWidth="1"/>
    <col min="3588" max="3588" width="9.7109375" style="639" customWidth="1"/>
    <col min="3589" max="3590" width="0" style="639" hidden="1" customWidth="1"/>
    <col min="3591" max="3591" width="9.7109375" style="639" customWidth="1"/>
    <col min="3592" max="3592" width="13.28515625" style="639" customWidth="1"/>
    <col min="3593" max="3593" width="14.42578125" style="639" customWidth="1"/>
    <col min="3594" max="3594" width="16.42578125" style="639" customWidth="1"/>
    <col min="3595" max="3595" width="12" style="639" customWidth="1"/>
    <col min="3596" max="3596" width="17.140625" style="639" customWidth="1"/>
    <col min="3597" max="3597" width="12.140625" style="639" customWidth="1"/>
    <col min="3598" max="3840" width="9.140625" style="639"/>
    <col min="3841" max="3841" width="4.85546875" style="639" customWidth="1"/>
    <col min="3842" max="3842" width="43.140625" style="639" customWidth="1"/>
    <col min="3843" max="3843" width="42.42578125" style="639" customWidth="1"/>
    <col min="3844" max="3844" width="9.7109375" style="639" customWidth="1"/>
    <col min="3845" max="3846" width="0" style="639" hidden="1" customWidth="1"/>
    <col min="3847" max="3847" width="9.7109375" style="639" customWidth="1"/>
    <col min="3848" max="3848" width="13.28515625" style="639" customWidth="1"/>
    <col min="3849" max="3849" width="14.42578125" style="639" customWidth="1"/>
    <col min="3850" max="3850" width="16.42578125" style="639" customWidth="1"/>
    <col min="3851" max="3851" width="12" style="639" customWidth="1"/>
    <col min="3852" max="3852" width="17.140625" style="639" customWidth="1"/>
    <col min="3853" max="3853" width="12.140625" style="639" customWidth="1"/>
    <col min="3854" max="4096" width="9.140625" style="639"/>
    <col min="4097" max="4097" width="4.85546875" style="639" customWidth="1"/>
    <col min="4098" max="4098" width="43.140625" style="639" customWidth="1"/>
    <col min="4099" max="4099" width="42.42578125" style="639" customWidth="1"/>
    <col min="4100" max="4100" width="9.7109375" style="639" customWidth="1"/>
    <col min="4101" max="4102" width="0" style="639" hidden="1" customWidth="1"/>
    <col min="4103" max="4103" width="9.7109375" style="639" customWidth="1"/>
    <col min="4104" max="4104" width="13.28515625" style="639" customWidth="1"/>
    <col min="4105" max="4105" width="14.42578125" style="639" customWidth="1"/>
    <col min="4106" max="4106" width="16.42578125" style="639" customWidth="1"/>
    <col min="4107" max="4107" width="12" style="639" customWidth="1"/>
    <col min="4108" max="4108" width="17.140625" style="639" customWidth="1"/>
    <col min="4109" max="4109" width="12.140625" style="639" customWidth="1"/>
    <col min="4110" max="4352" width="9.140625" style="639"/>
    <col min="4353" max="4353" width="4.85546875" style="639" customWidth="1"/>
    <col min="4354" max="4354" width="43.140625" style="639" customWidth="1"/>
    <col min="4355" max="4355" width="42.42578125" style="639" customWidth="1"/>
    <col min="4356" max="4356" width="9.7109375" style="639" customWidth="1"/>
    <col min="4357" max="4358" width="0" style="639" hidden="1" customWidth="1"/>
    <col min="4359" max="4359" width="9.7109375" style="639" customWidth="1"/>
    <col min="4360" max="4360" width="13.28515625" style="639" customWidth="1"/>
    <col min="4361" max="4361" width="14.42578125" style="639" customWidth="1"/>
    <col min="4362" max="4362" width="16.42578125" style="639" customWidth="1"/>
    <col min="4363" max="4363" width="12" style="639" customWidth="1"/>
    <col min="4364" max="4364" width="17.140625" style="639" customWidth="1"/>
    <col min="4365" max="4365" width="12.140625" style="639" customWidth="1"/>
    <col min="4366" max="4608" width="9.140625" style="639"/>
    <col min="4609" max="4609" width="4.85546875" style="639" customWidth="1"/>
    <col min="4610" max="4610" width="43.140625" style="639" customWidth="1"/>
    <col min="4611" max="4611" width="42.42578125" style="639" customWidth="1"/>
    <col min="4612" max="4612" width="9.7109375" style="639" customWidth="1"/>
    <col min="4613" max="4614" width="0" style="639" hidden="1" customWidth="1"/>
    <col min="4615" max="4615" width="9.7109375" style="639" customWidth="1"/>
    <col min="4616" max="4616" width="13.28515625" style="639" customWidth="1"/>
    <col min="4617" max="4617" width="14.42578125" style="639" customWidth="1"/>
    <col min="4618" max="4618" width="16.42578125" style="639" customWidth="1"/>
    <col min="4619" max="4619" width="12" style="639" customWidth="1"/>
    <col min="4620" max="4620" width="17.140625" style="639" customWidth="1"/>
    <col min="4621" max="4621" width="12.140625" style="639" customWidth="1"/>
    <col min="4622" max="4864" width="9.140625" style="639"/>
    <col min="4865" max="4865" width="4.85546875" style="639" customWidth="1"/>
    <col min="4866" max="4866" width="43.140625" style="639" customWidth="1"/>
    <col min="4867" max="4867" width="42.42578125" style="639" customWidth="1"/>
    <col min="4868" max="4868" width="9.7109375" style="639" customWidth="1"/>
    <col min="4869" max="4870" width="0" style="639" hidden="1" customWidth="1"/>
    <col min="4871" max="4871" width="9.7109375" style="639" customWidth="1"/>
    <col min="4872" max="4872" width="13.28515625" style="639" customWidth="1"/>
    <col min="4873" max="4873" width="14.42578125" style="639" customWidth="1"/>
    <col min="4874" max="4874" width="16.42578125" style="639" customWidth="1"/>
    <col min="4875" max="4875" width="12" style="639" customWidth="1"/>
    <col min="4876" max="4876" width="17.140625" style="639" customWidth="1"/>
    <col min="4877" max="4877" width="12.140625" style="639" customWidth="1"/>
    <col min="4878" max="5120" width="9.140625" style="639"/>
    <col min="5121" max="5121" width="4.85546875" style="639" customWidth="1"/>
    <col min="5122" max="5122" width="43.140625" style="639" customWidth="1"/>
    <col min="5123" max="5123" width="42.42578125" style="639" customWidth="1"/>
    <col min="5124" max="5124" width="9.7109375" style="639" customWidth="1"/>
    <col min="5125" max="5126" width="0" style="639" hidden="1" customWidth="1"/>
    <col min="5127" max="5127" width="9.7109375" style="639" customWidth="1"/>
    <col min="5128" max="5128" width="13.28515625" style="639" customWidth="1"/>
    <col min="5129" max="5129" width="14.42578125" style="639" customWidth="1"/>
    <col min="5130" max="5130" width="16.42578125" style="639" customWidth="1"/>
    <col min="5131" max="5131" width="12" style="639" customWidth="1"/>
    <col min="5132" max="5132" width="17.140625" style="639" customWidth="1"/>
    <col min="5133" max="5133" width="12.140625" style="639" customWidth="1"/>
    <col min="5134" max="5376" width="9.140625" style="639"/>
    <col min="5377" max="5377" width="4.85546875" style="639" customWidth="1"/>
    <col min="5378" max="5378" width="43.140625" style="639" customWidth="1"/>
    <col min="5379" max="5379" width="42.42578125" style="639" customWidth="1"/>
    <col min="5380" max="5380" width="9.7109375" style="639" customWidth="1"/>
    <col min="5381" max="5382" width="0" style="639" hidden="1" customWidth="1"/>
    <col min="5383" max="5383" width="9.7109375" style="639" customWidth="1"/>
    <col min="5384" max="5384" width="13.28515625" style="639" customWidth="1"/>
    <col min="5385" max="5385" width="14.42578125" style="639" customWidth="1"/>
    <col min="5386" max="5386" width="16.42578125" style="639" customWidth="1"/>
    <col min="5387" max="5387" width="12" style="639" customWidth="1"/>
    <col min="5388" max="5388" width="17.140625" style="639" customWidth="1"/>
    <col min="5389" max="5389" width="12.140625" style="639" customWidth="1"/>
    <col min="5390" max="5632" width="9.140625" style="639"/>
    <col min="5633" max="5633" width="4.85546875" style="639" customWidth="1"/>
    <col min="5634" max="5634" width="43.140625" style="639" customWidth="1"/>
    <col min="5635" max="5635" width="42.42578125" style="639" customWidth="1"/>
    <col min="5636" max="5636" width="9.7109375" style="639" customWidth="1"/>
    <col min="5637" max="5638" width="0" style="639" hidden="1" customWidth="1"/>
    <col min="5639" max="5639" width="9.7109375" style="639" customWidth="1"/>
    <col min="5640" max="5640" width="13.28515625" style="639" customWidth="1"/>
    <col min="5641" max="5641" width="14.42578125" style="639" customWidth="1"/>
    <col min="5642" max="5642" width="16.42578125" style="639" customWidth="1"/>
    <col min="5643" max="5643" width="12" style="639" customWidth="1"/>
    <col min="5644" max="5644" width="17.140625" style="639" customWidth="1"/>
    <col min="5645" max="5645" width="12.140625" style="639" customWidth="1"/>
    <col min="5646" max="5888" width="9.140625" style="639"/>
    <col min="5889" max="5889" width="4.85546875" style="639" customWidth="1"/>
    <col min="5890" max="5890" width="43.140625" style="639" customWidth="1"/>
    <col min="5891" max="5891" width="42.42578125" style="639" customWidth="1"/>
    <col min="5892" max="5892" width="9.7109375" style="639" customWidth="1"/>
    <col min="5893" max="5894" width="0" style="639" hidden="1" customWidth="1"/>
    <col min="5895" max="5895" width="9.7109375" style="639" customWidth="1"/>
    <col min="5896" max="5896" width="13.28515625" style="639" customWidth="1"/>
    <col min="5897" max="5897" width="14.42578125" style="639" customWidth="1"/>
    <col min="5898" max="5898" width="16.42578125" style="639" customWidth="1"/>
    <col min="5899" max="5899" width="12" style="639" customWidth="1"/>
    <col min="5900" max="5900" width="17.140625" style="639" customWidth="1"/>
    <col min="5901" max="5901" width="12.140625" style="639" customWidth="1"/>
    <col min="5902" max="6144" width="9.140625" style="639"/>
    <col min="6145" max="6145" width="4.85546875" style="639" customWidth="1"/>
    <col min="6146" max="6146" width="43.140625" style="639" customWidth="1"/>
    <col min="6147" max="6147" width="42.42578125" style="639" customWidth="1"/>
    <col min="6148" max="6148" width="9.7109375" style="639" customWidth="1"/>
    <col min="6149" max="6150" width="0" style="639" hidden="1" customWidth="1"/>
    <col min="6151" max="6151" width="9.7109375" style="639" customWidth="1"/>
    <col min="6152" max="6152" width="13.28515625" style="639" customWidth="1"/>
    <col min="6153" max="6153" width="14.42578125" style="639" customWidth="1"/>
    <col min="6154" max="6154" width="16.42578125" style="639" customWidth="1"/>
    <col min="6155" max="6155" width="12" style="639" customWidth="1"/>
    <col min="6156" max="6156" width="17.140625" style="639" customWidth="1"/>
    <col min="6157" max="6157" width="12.140625" style="639" customWidth="1"/>
    <col min="6158" max="6400" width="9.140625" style="639"/>
    <col min="6401" max="6401" width="4.85546875" style="639" customWidth="1"/>
    <col min="6402" max="6402" width="43.140625" style="639" customWidth="1"/>
    <col min="6403" max="6403" width="42.42578125" style="639" customWidth="1"/>
    <col min="6404" max="6404" width="9.7109375" style="639" customWidth="1"/>
    <col min="6405" max="6406" width="0" style="639" hidden="1" customWidth="1"/>
    <col min="6407" max="6407" width="9.7109375" style="639" customWidth="1"/>
    <col min="6408" max="6408" width="13.28515625" style="639" customWidth="1"/>
    <col min="6409" max="6409" width="14.42578125" style="639" customWidth="1"/>
    <col min="6410" max="6410" width="16.42578125" style="639" customWidth="1"/>
    <col min="6411" max="6411" width="12" style="639" customWidth="1"/>
    <col min="6412" max="6412" width="17.140625" style="639" customWidth="1"/>
    <col min="6413" max="6413" width="12.140625" style="639" customWidth="1"/>
    <col min="6414" max="6656" width="9.140625" style="639"/>
    <col min="6657" max="6657" width="4.85546875" style="639" customWidth="1"/>
    <col min="6658" max="6658" width="43.140625" style="639" customWidth="1"/>
    <col min="6659" max="6659" width="42.42578125" style="639" customWidth="1"/>
    <col min="6660" max="6660" width="9.7109375" style="639" customWidth="1"/>
    <col min="6661" max="6662" width="0" style="639" hidden="1" customWidth="1"/>
    <col min="6663" max="6663" width="9.7109375" style="639" customWidth="1"/>
    <col min="6664" max="6664" width="13.28515625" style="639" customWidth="1"/>
    <col min="6665" max="6665" width="14.42578125" style="639" customWidth="1"/>
    <col min="6666" max="6666" width="16.42578125" style="639" customWidth="1"/>
    <col min="6667" max="6667" width="12" style="639" customWidth="1"/>
    <col min="6668" max="6668" width="17.140625" style="639" customWidth="1"/>
    <col min="6669" max="6669" width="12.140625" style="639" customWidth="1"/>
    <col min="6670" max="6912" width="9.140625" style="639"/>
    <col min="6913" max="6913" width="4.85546875" style="639" customWidth="1"/>
    <col min="6914" max="6914" width="43.140625" style="639" customWidth="1"/>
    <col min="6915" max="6915" width="42.42578125" style="639" customWidth="1"/>
    <col min="6916" max="6916" width="9.7109375" style="639" customWidth="1"/>
    <col min="6917" max="6918" width="0" style="639" hidden="1" customWidth="1"/>
    <col min="6919" max="6919" width="9.7109375" style="639" customWidth="1"/>
    <col min="6920" max="6920" width="13.28515625" style="639" customWidth="1"/>
    <col min="6921" max="6921" width="14.42578125" style="639" customWidth="1"/>
    <col min="6922" max="6922" width="16.42578125" style="639" customWidth="1"/>
    <col min="6923" max="6923" width="12" style="639" customWidth="1"/>
    <col min="6924" max="6924" width="17.140625" style="639" customWidth="1"/>
    <col min="6925" max="6925" width="12.140625" style="639" customWidth="1"/>
    <col min="6926" max="7168" width="9.140625" style="639"/>
    <col min="7169" max="7169" width="4.85546875" style="639" customWidth="1"/>
    <col min="7170" max="7170" width="43.140625" style="639" customWidth="1"/>
    <col min="7171" max="7171" width="42.42578125" style="639" customWidth="1"/>
    <col min="7172" max="7172" width="9.7109375" style="639" customWidth="1"/>
    <col min="7173" max="7174" width="0" style="639" hidden="1" customWidth="1"/>
    <col min="7175" max="7175" width="9.7109375" style="639" customWidth="1"/>
    <col min="7176" max="7176" width="13.28515625" style="639" customWidth="1"/>
    <col min="7177" max="7177" width="14.42578125" style="639" customWidth="1"/>
    <col min="7178" max="7178" width="16.42578125" style="639" customWidth="1"/>
    <col min="7179" max="7179" width="12" style="639" customWidth="1"/>
    <col min="7180" max="7180" width="17.140625" style="639" customWidth="1"/>
    <col min="7181" max="7181" width="12.140625" style="639" customWidth="1"/>
    <col min="7182" max="7424" width="9.140625" style="639"/>
    <col min="7425" max="7425" width="4.85546875" style="639" customWidth="1"/>
    <col min="7426" max="7426" width="43.140625" style="639" customWidth="1"/>
    <col min="7427" max="7427" width="42.42578125" style="639" customWidth="1"/>
    <col min="7428" max="7428" width="9.7109375" style="639" customWidth="1"/>
    <col min="7429" max="7430" width="0" style="639" hidden="1" customWidth="1"/>
    <col min="7431" max="7431" width="9.7109375" style="639" customWidth="1"/>
    <col min="7432" max="7432" width="13.28515625" style="639" customWidth="1"/>
    <col min="7433" max="7433" width="14.42578125" style="639" customWidth="1"/>
    <col min="7434" max="7434" width="16.42578125" style="639" customWidth="1"/>
    <col min="7435" max="7435" width="12" style="639" customWidth="1"/>
    <col min="7436" max="7436" width="17.140625" style="639" customWidth="1"/>
    <col min="7437" max="7437" width="12.140625" style="639" customWidth="1"/>
    <col min="7438" max="7680" width="9.140625" style="639"/>
    <col min="7681" max="7681" width="4.85546875" style="639" customWidth="1"/>
    <col min="7682" max="7682" width="43.140625" style="639" customWidth="1"/>
    <col min="7683" max="7683" width="42.42578125" style="639" customWidth="1"/>
    <col min="7684" max="7684" width="9.7109375" style="639" customWidth="1"/>
    <col min="7685" max="7686" width="0" style="639" hidden="1" customWidth="1"/>
    <col min="7687" max="7687" width="9.7109375" style="639" customWidth="1"/>
    <col min="7688" max="7688" width="13.28515625" style="639" customWidth="1"/>
    <col min="7689" max="7689" width="14.42578125" style="639" customWidth="1"/>
    <col min="7690" max="7690" width="16.42578125" style="639" customWidth="1"/>
    <col min="7691" max="7691" width="12" style="639" customWidth="1"/>
    <col min="7692" max="7692" width="17.140625" style="639" customWidth="1"/>
    <col min="7693" max="7693" width="12.140625" style="639" customWidth="1"/>
    <col min="7694" max="7936" width="9.140625" style="639"/>
    <col min="7937" max="7937" width="4.85546875" style="639" customWidth="1"/>
    <col min="7938" max="7938" width="43.140625" style="639" customWidth="1"/>
    <col min="7939" max="7939" width="42.42578125" style="639" customWidth="1"/>
    <col min="7940" max="7940" width="9.7109375" style="639" customWidth="1"/>
    <col min="7941" max="7942" width="0" style="639" hidden="1" customWidth="1"/>
    <col min="7943" max="7943" width="9.7109375" style="639" customWidth="1"/>
    <col min="7944" max="7944" width="13.28515625" style="639" customWidth="1"/>
    <col min="7945" max="7945" width="14.42578125" style="639" customWidth="1"/>
    <col min="7946" max="7946" width="16.42578125" style="639" customWidth="1"/>
    <col min="7947" max="7947" width="12" style="639" customWidth="1"/>
    <col min="7948" max="7948" width="17.140625" style="639" customWidth="1"/>
    <col min="7949" max="7949" width="12.140625" style="639" customWidth="1"/>
    <col min="7950" max="8192" width="9.140625" style="639"/>
    <col min="8193" max="8193" width="4.85546875" style="639" customWidth="1"/>
    <col min="8194" max="8194" width="43.140625" style="639" customWidth="1"/>
    <col min="8195" max="8195" width="42.42578125" style="639" customWidth="1"/>
    <col min="8196" max="8196" width="9.7109375" style="639" customWidth="1"/>
    <col min="8197" max="8198" width="0" style="639" hidden="1" customWidth="1"/>
    <col min="8199" max="8199" width="9.7109375" style="639" customWidth="1"/>
    <col min="8200" max="8200" width="13.28515625" style="639" customWidth="1"/>
    <col min="8201" max="8201" width="14.42578125" style="639" customWidth="1"/>
    <col min="8202" max="8202" width="16.42578125" style="639" customWidth="1"/>
    <col min="8203" max="8203" width="12" style="639" customWidth="1"/>
    <col min="8204" max="8204" width="17.140625" style="639" customWidth="1"/>
    <col min="8205" max="8205" width="12.140625" style="639" customWidth="1"/>
    <col min="8206" max="8448" width="9.140625" style="639"/>
    <col min="8449" max="8449" width="4.85546875" style="639" customWidth="1"/>
    <col min="8450" max="8450" width="43.140625" style="639" customWidth="1"/>
    <col min="8451" max="8451" width="42.42578125" style="639" customWidth="1"/>
    <col min="8452" max="8452" width="9.7109375" style="639" customWidth="1"/>
    <col min="8453" max="8454" width="0" style="639" hidden="1" customWidth="1"/>
    <col min="8455" max="8455" width="9.7109375" style="639" customWidth="1"/>
    <col min="8456" max="8456" width="13.28515625" style="639" customWidth="1"/>
    <col min="8457" max="8457" width="14.42578125" style="639" customWidth="1"/>
    <col min="8458" max="8458" width="16.42578125" style="639" customWidth="1"/>
    <col min="8459" max="8459" width="12" style="639" customWidth="1"/>
    <col min="8460" max="8460" width="17.140625" style="639" customWidth="1"/>
    <col min="8461" max="8461" width="12.140625" style="639" customWidth="1"/>
    <col min="8462" max="8704" width="9.140625" style="639"/>
    <col min="8705" max="8705" width="4.85546875" style="639" customWidth="1"/>
    <col min="8706" max="8706" width="43.140625" style="639" customWidth="1"/>
    <col min="8707" max="8707" width="42.42578125" style="639" customWidth="1"/>
    <col min="8708" max="8708" width="9.7109375" style="639" customWidth="1"/>
    <col min="8709" max="8710" width="0" style="639" hidden="1" customWidth="1"/>
    <col min="8711" max="8711" width="9.7109375" style="639" customWidth="1"/>
    <col min="8712" max="8712" width="13.28515625" style="639" customWidth="1"/>
    <col min="8713" max="8713" width="14.42578125" style="639" customWidth="1"/>
    <col min="8714" max="8714" width="16.42578125" style="639" customWidth="1"/>
    <col min="8715" max="8715" width="12" style="639" customWidth="1"/>
    <col min="8716" max="8716" width="17.140625" style="639" customWidth="1"/>
    <col min="8717" max="8717" width="12.140625" style="639" customWidth="1"/>
    <col min="8718" max="8960" width="9.140625" style="639"/>
    <col min="8961" max="8961" width="4.85546875" style="639" customWidth="1"/>
    <col min="8962" max="8962" width="43.140625" style="639" customWidth="1"/>
    <col min="8963" max="8963" width="42.42578125" style="639" customWidth="1"/>
    <col min="8964" max="8964" width="9.7109375" style="639" customWidth="1"/>
    <col min="8965" max="8966" width="0" style="639" hidden="1" customWidth="1"/>
    <col min="8967" max="8967" width="9.7109375" style="639" customWidth="1"/>
    <col min="8968" max="8968" width="13.28515625" style="639" customWidth="1"/>
    <col min="8969" max="8969" width="14.42578125" style="639" customWidth="1"/>
    <col min="8970" max="8970" width="16.42578125" style="639" customWidth="1"/>
    <col min="8971" max="8971" width="12" style="639" customWidth="1"/>
    <col min="8972" max="8972" width="17.140625" style="639" customWidth="1"/>
    <col min="8973" max="8973" width="12.140625" style="639" customWidth="1"/>
    <col min="8974" max="9216" width="9.140625" style="639"/>
    <col min="9217" max="9217" width="4.85546875" style="639" customWidth="1"/>
    <col min="9218" max="9218" width="43.140625" style="639" customWidth="1"/>
    <col min="9219" max="9219" width="42.42578125" style="639" customWidth="1"/>
    <col min="9220" max="9220" width="9.7109375" style="639" customWidth="1"/>
    <col min="9221" max="9222" width="0" style="639" hidden="1" customWidth="1"/>
    <col min="9223" max="9223" width="9.7109375" style="639" customWidth="1"/>
    <col min="9224" max="9224" width="13.28515625" style="639" customWidth="1"/>
    <col min="9225" max="9225" width="14.42578125" style="639" customWidth="1"/>
    <col min="9226" max="9226" width="16.42578125" style="639" customWidth="1"/>
    <col min="9227" max="9227" width="12" style="639" customWidth="1"/>
    <col min="9228" max="9228" width="17.140625" style="639" customWidth="1"/>
    <col min="9229" max="9229" width="12.140625" style="639" customWidth="1"/>
    <col min="9230" max="9472" width="9.140625" style="639"/>
    <col min="9473" max="9473" width="4.85546875" style="639" customWidth="1"/>
    <col min="9474" max="9474" width="43.140625" style="639" customWidth="1"/>
    <col min="9475" max="9475" width="42.42578125" style="639" customWidth="1"/>
    <col min="9476" max="9476" width="9.7109375" style="639" customWidth="1"/>
    <col min="9477" max="9478" width="0" style="639" hidden="1" customWidth="1"/>
    <col min="9479" max="9479" width="9.7109375" style="639" customWidth="1"/>
    <col min="9480" max="9480" width="13.28515625" style="639" customWidth="1"/>
    <col min="9481" max="9481" width="14.42578125" style="639" customWidth="1"/>
    <col min="9482" max="9482" width="16.42578125" style="639" customWidth="1"/>
    <col min="9483" max="9483" width="12" style="639" customWidth="1"/>
    <col min="9484" max="9484" width="17.140625" style="639" customWidth="1"/>
    <col min="9485" max="9485" width="12.140625" style="639" customWidth="1"/>
    <col min="9486" max="9728" width="9.140625" style="639"/>
    <col min="9729" max="9729" width="4.85546875" style="639" customWidth="1"/>
    <col min="9730" max="9730" width="43.140625" style="639" customWidth="1"/>
    <col min="9731" max="9731" width="42.42578125" style="639" customWidth="1"/>
    <col min="9732" max="9732" width="9.7109375" style="639" customWidth="1"/>
    <col min="9733" max="9734" width="0" style="639" hidden="1" customWidth="1"/>
    <col min="9735" max="9735" width="9.7109375" style="639" customWidth="1"/>
    <col min="9736" max="9736" width="13.28515625" style="639" customWidth="1"/>
    <col min="9737" max="9737" width="14.42578125" style="639" customWidth="1"/>
    <col min="9738" max="9738" width="16.42578125" style="639" customWidth="1"/>
    <col min="9739" max="9739" width="12" style="639" customWidth="1"/>
    <col min="9740" max="9740" width="17.140625" style="639" customWidth="1"/>
    <col min="9741" max="9741" width="12.140625" style="639" customWidth="1"/>
    <col min="9742" max="9984" width="9.140625" style="639"/>
    <col min="9985" max="9985" width="4.85546875" style="639" customWidth="1"/>
    <col min="9986" max="9986" width="43.140625" style="639" customWidth="1"/>
    <col min="9987" max="9987" width="42.42578125" style="639" customWidth="1"/>
    <col min="9988" max="9988" width="9.7109375" style="639" customWidth="1"/>
    <col min="9989" max="9990" width="0" style="639" hidden="1" customWidth="1"/>
    <col min="9991" max="9991" width="9.7109375" style="639" customWidth="1"/>
    <col min="9992" max="9992" width="13.28515625" style="639" customWidth="1"/>
    <col min="9993" max="9993" width="14.42578125" style="639" customWidth="1"/>
    <col min="9994" max="9994" width="16.42578125" style="639" customWidth="1"/>
    <col min="9995" max="9995" width="12" style="639" customWidth="1"/>
    <col min="9996" max="9996" width="17.140625" style="639" customWidth="1"/>
    <col min="9997" max="9997" width="12.140625" style="639" customWidth="1"/>
    <col min="9998" max="10240" width="9.140625" style="639"/>
    <col min="10241" max="10241" width="4.85546875" style="639" customWidth="1"/>
    <col min="10242" max="10242" width="43.140625" style="639" customWidth="1"/>
    <col min="10243" max="10243" width="42.42578125" style="639" customWidth="1"/>
    <col min="10244" max="10244" width="9.7109375" style="639" customWidth="1"/>
    <col min="10245" max="10246" width="0" style="639" hidden="1" customWidth="1"/>
    <col min="10247" max="10247" width="9.7109375" style="639" customWidth="1"/>
    <col min="10248" max="10248" width="13.28515625" style="639" customWidth="1"/>
    <col min="10249" max="10249" width="14.42578125" style="639" customWidth="1"/>
    <col min="10250" max="10250" width="16.42578125" style="639" customWidth="1"/>
    <col min="10251" max="10251" width="12" style="639" customWidth="1"/>
    <col min="10252" max="10252" width="17.140625" style="639" customWidth="1"/>
    <col min="10253" max="10253" width="12.140625" style="639" customWidth="1"/>
    <col min="10254" max="10496" width="9.140625" style="639"/>
    <col min="10497" max="10497" width="4.85546875" style="639" customWidth="1"/>
    <col min="10498" max="10498" width="43.140625" style="639" customWidth="1"/>
    <col min="10499" max="10499" width="42.42578125" style="639" customWidth="1"/>
    <col min="10500" max="10500" width="9.7109375" style="639" customWidth="1"/>
    <col min="10501" max="10502" width="0" style="639" hidden="1" customWidth="1"/>
    <col min="10503" max="10503" width="9.7109375" style="639" customWidth="1"/>
    <col min="10504" max="10504" width="13.28515625" style="639" customWidth="1"/>
    <col min="10505" max="10505" width="14.42578125" style="639" customWidth="1"/>
    <col min="10506" max="10506" width="16.42578125" style="639" customWidth="1"/>
    <col min="10507" max="10507" width="12" style="639" customWidth="1"/>
    <col min="10508" max="10508" width="17.140625" style="639" customWidth="1"/>
    <col min="10509" max="10509" width="12.140625" style="639" customWidth="1"/>
    <col min="10510" max="10752" width="9.140625" style="639"/>
    <col min="10753" max="10753" width="4.85546875" style="639" customWidth="1"/>
    <col min="10754" max="10754" width="43.140625" style="639" customWidth="1"/>
    <col min="10755" max="10755" width="42.42578125" style="639" customWidth="1"/>
    <col min="10756" max="10756" width="9.7109375" style="639" customWidth="1"/>
    <col min="10757" max="10758" width="0" style="639" hidden="1" customWidth="1"/>
    <col min="10759" max="10759" width="9.7109375" style="639" customWidth="1"/>
    <col min="10760" max="10760" width="13.28515625" style="639" customWidth="1"/>
    <col min="10761" max="10761" width="14.42578125" style="639" customWidth="1"/>
    <col min="10762" max="10762" width="16.42578125" style="639" customWidth="1"/>
    <col min="10763" max="10763" width="12" style="639" customWidth="1"/>
    <col min="10764" max="10764" width="17.140625" style="639" customWidth="1"/>
    <col min="10765" max="10765" width="12.140625" style="639" customWidth="1"/>
    <col min="10766" max="11008" width="9.140625" style="639"/>
    <col min="11009" max="11009" width="4.85546875" style="639" customWidth="1"/>
    <col min="11010" max="11010" width="43.140625" style="639" customWidth="1"/>
    <col min="11011" max="11011" width="42.42578125" style="639" customWidth="1"/>
    <col min="11012" max="11012" width="9.7109375" style="639" customWidth="1"/>
    <col min="11013" max="11014" width="0" style="639" hidden="1" customWidth="1"/>
    <col min="11015" max="11015" width="9.7109375" style="639" customWidth="1"/>
    <col min="11016" max="11016" width="13.28515625" style="639" customWidth="1"/>
    <col min="11017" max="11017" width="14.42578125" style="639" customWidth="1"/>
    <col min="11018" max="11018" width="16.42578125" style="639" customWidth="1"/>
    <col min="11019" max="11019" width="12" style="639" customWidth="1"/>
    <col min="11020" max="11020" width="17.140625" style="639" customWidth="1"/>
    <col min="11021" max="11021" width="12.140625" style="639" customWidth="1"/>
    <col min="11022" max="11264" width="9.140625" style="639"/>
    <col min="11265" max="11265" width="4.85546875" style="639" customWidth="1"/>
    <col min="11266" max="11266" width="43.140625" style="639" customWidth="1"/>
    <col min="11267" max="11267" width="42.42578125" style="639" customWidth="1"/>
    <col min="11268" max="11268" width="9.7109375" style="639" customWidth="1"/>
    <col min="11269" max="11270" width="0" style="639" hidden="1" customWidth="1"/>
    <col min="11271" max="11271" width="9.7109375" style="639" customWidth="1"/>
    <col min="11272" max="11272" width="13.28515625" style="639" customWidth="1"/>
    <col min="11273" max="11273" width="14.42578125" style="639" customWidth="1"/>
    <col min="11274" max="11274" width="16.42578125" style="639" customWidth="1"/>
    <col min="11275" max="11275" width="12" style="639" customWidth="1"/>
    <col min="11276" max="11276" width="17.140625" style="639" customWidth="1"/>
    <col min="11277" max="11277" width="12.140625" style="639" customWidth="1"/>
    <col min="11278" max="11520" width="9.140625" style="639"/>
    <col min="11521" max="11521" width="4.85546875" style="639" customWidth="1"/>
    <col min="11522" max="11522" width="43.140625" style="639" customWidth="1"/>
    <col min="11523" max="11523" width="42.42578125" style="639" customWidth="1"/>
    <col min="11524" max="11524" width="9.7109375" style="639" customWidth="1"/>
    <col min="11525" max="11526" width="0" style="639" hidden="1" customWidth="1"/>
    <col min="11527" max="11527" width="9.7109375" style="639" customWidth="1"/>
    <col min="11528" max="11528" width="13.28515625" style="639" customWidth="1"/>
    <col min="11529" max="11529" width="14.42578125" style="639" customWidth="1"/>
    <col min="11530" max="11530" width="16.42578125" style="639" customWidth="1"/>
    <col min="11531" max="11531" width="12" style="639" customWidth="1"/>
    <col min="11532" max="11532" width="17.140625" style="639" customWidth="1"/>
    <col min="11533" max="11533" width="12.140625" style="639" customWidth="1"/>
    <col min="11534" max="11776" width="9.140625" style="639"/>
    <col min="11777" max="11777" width="4.85546875" style="639" customWidth="1"/>
    <col min="11778" max="11778" width="43.140625" style="639" customWidth="1"/>
    <col min="11779" max="11779" width="42.42578125" style="639" customWidth="1"/>
    <col min="11780" max="11780" width="9.7109375" style="639" customWidth="1"/>
    <col min="11781" max="11782" width="0" style="639" hidden="1" customWidth="1"/>
    <col min="11783" max="11783" width="9.7109375" style="639" customWidth="1"/>
    <col min="11784" max="11784" width="13.28515625" style="639" customWidth="1"/>
    <col min="11785" max="11785" width="14.42578125" style="639" customWidth="1"/>
    <col min="11786" max="11786" width="16.42578125" style="639" customWidth="1"/>
    <col min="11787" max="11787" width="12" style="639" customWidth="1"/>
    <col min="11788" max="11788" width="17.140625" style="639" customWidth="1"/>
    <col min="11789" max="11789" width="12.140625" style="639" customWidth="1"/>
    <col min="11790" max="12032" width="9.140625" style="639"/>
    <col min="12033" max="12033" width="4.85546875" style="639" customWidth="1"/>
    <col min="12034" max="12034" width="43.140625" style="639" customWidth="1"/>
    <col min="12035" max="12035" width="42.42578125" style="639" customWidth="1"/>
    <col min="12036" max="12036" width="9.7109375" style="639" customWidth="1"/>
    <col min="12037" max="12038" width="0" style="639" hidden="1" customWidth="1"/>
    <col min="12039" max="12039" width="9.7109375" style="639" customWidth="1"/>
    <col min="12040" max="12040" width="13.28515625" style="639" customWidth="1"/>
    <col min="12041" max="12041" width="14.42578125" style="639" customWidth="1"/>
    <col min="12042" max="12042" width="16.42578125" style="639" customWidth="1"/>
    <col min="12043" max="12043" width="12" style="639" customWidth="1"/>
    <col min="12044" max="12044" width="17.140625" style="639" customWidth="1"/>
    <col min="12045" max="12045" width="12.140625" style="639" customWidth="1"/>
    <col min="12046" max="12288" width="9.140625" style="639"/>
    <col min="12289" max="12289" width="4.85546875" style="639" customWidth="1"/>
    <col min="12290" max="12290" width="43.140625" style="639" customWidth="1"/>
    <col min="12291" max="12291" width="42.42578125" style="639" customWidth="1"/>
    <col min="12292" max="12292" width="9.7109375" style="639" customWidth="1"/>
    <col min="12293" max="12294" width="0" style="639" hidden="1" customWidth="1"/>
    <col min="12295" max="12295" width="9.7109375" style="639" customWidth="1"/>
    <col min="12296" max="12296" width="13.28515625" style="639" customWidth="1"/>
    <col min="12297" max="12297" width="14.42578125" style="639" customWidth="1"/>
    <col min="12298" max="12298" width="16.42578125" style="639" customWidth="1"/>
    <col min="12299" max="12299" width="12" style="639" customWidth="1"/>
    <col min="12300" max="12300" width="17.140625" style="639" customWidth="1"/>
    <col min="12301" max="12301" width="12.140625" style="639" customWidth="1"/>
    <col min="12302" max="12544" width="9.140625" style="639"/>
    <col min="12545" max="12545" width="4.85546875" style="639" customWidth="1"/>
    <col min="12546" max="12546" width="43.140625" style="639" customWidth="1"/>
    <col min="12547" max="12547" width="42.42578125" style="639" customWidth="1"/>
    <col min="12548" max="12548" width="9.7109375" style="639" customWidth="1"/>
    <col min="12549" max="12550" width="0" style="639" hidden="1" customWidth="1"/>
    <col min="12551" max="12551" width="9.7109375" style="639" customWidth="1"/>
    <col min="12552" max="12552" width="13.28515625" style="639" customWidth="1"/>
    <col min="12553" max="12553" width="14.42578125" style="639" customWidth="1"/>
    <col min="12554" max="12554" width="16.42578125" style="639" customWidth="1"/>
    <col min="12555" max="12555" width="12" style="639" customWidth="1"/>
    <col min="12556" max="12556" width="17.140625" style="639" customWidth="1"/>
    <col min="12557" max="12557" width="12.140625" style="639" customWidth="1"/>
    <col min="12558" max="12800" width="9.140625" style="639"/>
    <col min="12801" max="12801" width="4.85546875" style="639" customWidth="1"/>
    <col min="12802" max="12802" width="43.140625" style="639" customWidth="1"/>
    <col min="12803" max="12803" width="42.42578125" style="639" customWidth="1"/>
    <col min="12804" max="12804" width="9.7109375" style="639" customWidth="1"/>
    <col min="12805" max="12806" width="0" style="639" hidden="1" customWidth="1"/>
    <col min="12807" max="12807" width="9.7109375" style="639" customWidth="1"/>
    <col min="12808" max="12808" width="13.28515625" style="639" customWidth="1"/>
    <col min="12809" max="12809" width="14.42578125" style="639" customWidth="1"/>
    <col min="12810" max="12810" width="16.42578125" style="639" customWidth="1"/>
    <col min="12811" max="12811" width="12" style="639" customWidth="1"/>
    <col min="12812" max="12812" width="17.140625" style="639" customWidth="1"/>
    <col min="12813" max="12813" width="12.140625" style="639" customWidth="1"/>
    <col min="12814" max="13056" width="9.140625" style="639"/>
    <col min="13057" max="13057" width="4.85546875" style="639" customWidth="1"/>
    <col min="13058" max="13058" width="43.140625" style="639" customWidth="1"/>
    <col min="13059" max="13059" width="42.42578125" style="639" customWidth="1"/>
    <col min="13060" max="13060" width="9.7109375" style="639" customWidth="1"/>
    <col min="13061" max="13062" width="0" style="639" hidden="1" customWidth="1"/>
    <col min="13063" max="13063" width="9.7109375" style="639" customWidth="1"/>
    <col min="13064" max="13064" width="13.28515625" style="639" customWidth="1"/>
    <col min="13065" max="13065" width="14.42578125" style="639" customWidth="1"/>
    <col min="13066" max="13066" width="16.42578125" style="639" customWidth="1"/>
    <col min="13067" max="13067" width="12" style="639" customWidth="1"/>
    <col min="13068" max="13068" width="17.140625" style="639" customWidth="1"/>
    <col min="13069" max="13069" width="12.140625" style="639" customWidth="1"/>
    <col min="13070" max="13312" width="9.140625" style="639"/>
    <col min="13313" max="13313" width="4.85546875" style="639" customWidth="1"/>
    <col min="13314" max="13314" width="43.140625" style="639" customWidth="1"/>
    <col min="13315" max="13315" width="42.42578125" style="639" customWidth="1"/>
    <col min="13316" max="13316" width="9.7109375" style="639" customWidth="1"/>
    <col min="13317" max="13318" width="0" style="639" hidden="1" customWidth="1"/>
    <col min="13319" max="13319" width="9.7109375" style="639" customWidth="1"/>
    <col min="13320" max="13320" width="13.28515625" style="639" customWidth="1"/>
    <col min="13321" max="13321" width="14.42578125" style="639" customWidth="1"/>
    <col min="13322" max="13322" width="16.42578125" style="639" customWidth="1"/>
    <col min="13323" max="13323" width="12" style="639" customWidth="1"/>
    <col min="13324" max="13324" width="17.140625" style="639" customWidth="1"/>
    <col min="13325" max="13325" width="12.140625" style="639" customWidth="1"/>
    <col min="13326" max="13568" width="9.140625" style="639"/>
    <col min="13569" max="13569" width="4.85546875" style="639" customWidth="1"/>
    <col min="13570" max="13570" width="43.140625" style="639" customWidth="1"/>
    <col min="13571" max="13571" width="42.42578125" style="639" customWidth="1"/>
    <col min="13572" max="13572" width="9.7109375" style="639" customWidth="1"/>
    <col min="13573" max="13574" width="0" style="639" hidden="1" customWidth="1"/>
    <col min="13575" max="13575" width="9.7109375" style="639" customWidth="1"/>
    <col min="13576" max="13576" width="13.28515625" style="639" customWidth="1"/>
    <col min="13577" max="13577" width="14.42578125" style="639" customWidth="1"/>
    <col min="13578" max="13578" width="16.42578125" style="639" customWidth="1"/>
    <col min="13579" max="13579" width="12" style="639" customWidth="1"/>
    <col min="13580" max="13580" width="17.140625" style="639" customWidth="1"/>
    <col min="13581" max="13581" width="12.140625" style="639" customWidth="1"/>
    <col min="13582" max="13824" width="9.140625" style="639"/>
    <col min="13825" max="13825" width="4.85546875" style="639" customWidth="1"/>
    <col min="13826" max="13826" width="43.140625" style="639" customWidth="1"/>
    <col min="13827" max="13827" width="42.42578125" style="639" customWidth="1"/>
    <col min="13828" max="13828" width="9.7109375" style="639" customWidth="1"/>
    <col min="13829" max="13830" width="0" style="639" hidden="1" customWidth="1"/>
    <col min="13831" max="13831" width="9.7109375" style="639" customWidth="1"/>
    <col min="13832" max="13832" width="13.28515625" style="639" customWidth="1"/>
    <col min="13833" max="13833" width="14.42578125" style="639" customWidth="1"/>
    <col min="13834" max="13834" width="16.42578125" style="639" customWidth="1"/>
    <col min="13835" max="13835" width="12" style="639" customWidth="1"/>
    <col min="13836" max="13836" width="17.140625" style="639" customWidth="1"/>
    <col min="13837" max="13837" width="12.140625" style="639" customWidth="1"/>
    <col min="13838" max="14080" width="9.140625" style="639"/>
    <col min="14081" max="14081" width="4.85546875" style="639" customWidth="1"/>
    <col min="14082" max="14082" width="43.140625" style="639" customWidth="1"/>
    <col min="14083" max="14083" width="42.42578125" style="639" customWidth="1"/>
    <col min="14084" max="14084" width="9.7109375" style="639" customWidth="1"/>
    <col min="14085" max="14086" width="0" style="639" hidden="1" customWidth="1"/>
    <col min="14087" max="14087" width="9.7109375" style="639" customWidth="1"/>
    <col min="14088" max="14088" width="13.28515625" style="639" customWidth="1"/>
    <col min="14089" max="14089" width="14.42578125" style="639" customWidth="1"/>
    <col min="14090" max="14090" width="16.42578125" style="639" customWidth="1"/>
    <col min="14091" max="14091" width="12" style="639" customWidth="1"/>
    <col min="14092" max="14092" width="17.140625" style="639" customWidth="1"/>
    <col min="14093" max="14093" width="12.140625" style="639" customWidth="1"/>
    <col min="14094" max="14336" width="9.140625" style="639"/>
    <col min="14337" max="14337" width="4.85546875" style="639" customWidth="1"/>
    <col min="14338" max="14338" width="43.140625" style="639" customWidth="1"/>
    <col min="14339" max="14339" width="42.42578125" style="639" customWidth="1"/>
    <col min="14340" max="14340" width="9.7109375" style="639" customWidth="1"/>
    <col min="14341" max="14342" width="0" style="639" hidden="1" customWidth="1"/>
    <col min="14343" max="14343" width="9.7109375" style="639" customWidth="1"/>
    <col min="14344" max="14344" width="13.28515625" style="639" customWidth="1"/>
    <col min="14345" max="14345" width="14.42578125" style="639" customWidth="1"/>
    <col min="14346" max="14346" width="16.42578125" style="639" customWidth="1"/>
    <col min="14347" max="14347" width="12" style="639" customWidth="1"/>
    <col min="14348" max="14348" width="17.140625" style="639" customWidth="1"/>
    <col min="14349" max="14349" width="12.140625" style="639" customWidth="1"/>
    <col min="14350" max="14592" width="9.140625" style="639"/>
    <col min="14593" max="14593" width="4.85546875" style="639" customWidth="1"/>
    <col min="14594" max="14594" width="43.140625" style="639" customWidth="1"/>
    <col min="14595" max="14595" width="42.42578125" style="639" customWidth="1"/>
    <col min="14596" max="14596" width="9.7109375" style="639" customWidth="1"/>
    <col min="14597" max="14598" width="0" style="639" hidden="1" customWidth="1"/>
    <col min="14599" max="14599" width="9.7109375" style="639" customWidth="1"/>
    <col min="14600" max="14600" width="13.28515625" style="639" customWidth="1"/>
    <col min="14601" max="14601" width="14.42578125" style="639" customWidth="1"/>
    <col min="14602" max="14602" width="16.42578125" style="639" customWidth="1"/>
    <col min="14603" max="14603" width="12" style="639" customWidth="1"/>
    <col min="14604" max="14604" width="17.140625" style="639" customWidth="1"/>
    <col min="14605" max="14605" width="12.140625" style="639" customWidth="1"/>
    <col min="14606" max="14848" width="9.140625" style="639"/>
    <col min="14849" max="14849" width="4.85546875" style="639" customWidth="1"/>
    <col min="14850" max="14850" width="43.140625" style="639" customWidth="1"/>
    <col min="14851" max="14851" width="42.42578125" style="639" customWidth="1"/>
    <col min="14852" max="14852" width="9.7109375" style="639" customWidth="1"/>
    <col min="14853" max="14854" width="0" style="639" hidden="1" customWidth="1"/>
    <col min="14855" max="14855" width="9.7109375" style="639" customWidth="1"/>
    <col min="14856" max="14856" width="13.28515625" style="639" customWidth="1"/>
    <col min="14857" max="14857" width="14.42578125" style="639" customWidth="1"/>
    <col min="14858" max="14858" width="16.42578125" style="639" customWidth="1"/>
    <col min="14859" max="14859" width="12" style="639" customWidth="1"/>
    <col min="14860" max="14860" width="17.140625" style="639" customWidth="1"/>
    <col min="14861" max="14861" width="12.140625" style="639" customWidth="1"/>
    <col min="14862" max="15104" width="9.140625" style="639"/>
    <col min="15105" max="15105" width="4.85546875" style="639" customWidth="1"/>
    <col min="15106" max="15106" width="43.140625" style="639" customWidth="1"/>
    <col min="15107" max="15107" width="42.42578125" style="639" customWidth="1"/>
    <col min="15108" max="15108" width="9.7109375" style="639" customWidth="1"/>
    <col min="15109" max="15110" width="0" style="639" hidden="1" customWidth="1"/>
    <col min="15111" max="15111" width="9.7109375" style="639" customWidth="1"/>
    <col min="15112" max="15112" width="13.28515625" style="639" customWidth="1"/>
    <col min="15113" max="15113" width="14.42578125" style="639" customWidth="1"/>
    <col min="15114" max="15114" width="16.42578125" style="639" customWidth="1"/>
    <col min="15115" max="15115" width="12" style="639" customWidth="1"/>
    <col min="15116" max="15116" width="17.140625" style="639" customWidth="1"/>
    <col min="15117" max="15117" width="12.140625" style="639" customWidth="1"/>
    <col min="15118" max="15360" width="9.140625" style="639"/>
    <col min="15361" max="15361" width="4.85546875" style="639" customWidth="1"/>
    <col min="15362" max="15362" width="43.140625" style="639" customWidth="1"/>
    <col min="15363" max="15363" width="42.42578125" style="639" customWidth="1"/>
    <col min="15364" max="15364" width="9.7109375" style="639" customWidth="1"/>
    <col min="15365" max="15366" width="0" style="639" hidden="1" customWidth="1"/>
    <col min="15367" max="15367" width="9.7109375" style="639" customWidth="1"/>
    <col min="15368" max="15368" width="13.28515625" style="639" customWidth="1"/>
    <col min="15369" max="15369" width="14.42578125" style="639" customWidth="1"/>
    <col min="15370" max="15370" width="16.42578125" style="639" customWidth="1"/>
    <col min="15371" max="15371" width="12" style="639" customWidth="1"/>
    <col min="15372" max="15372" width="17.140625" style="639" customWidth="1"/>
    <col min="15373" max="15373" width="12.140625" style="639" customWidth="1"/>
    <col min="15374" max="15616" width="9.140625" style="639"/>
    <col min="15617" max="15617" width="4.85546875" style="639" customWidth="1"/>
    <col min="15618" max="15618" width="43.140625" style="639" customWidth="1"/>
    <col min="15619" max="15619" width="42.42578125" style="639" customWidth="1"/>
    <col min="15620" max="15620" width="9.7109375" style="639" customWidth="1"/>
    <col min="15621" max="15622" width="0" style="639" hidden="1" customWidth="1"/>
    <col min="15623" max="15623" width="9.7109375" style="639" customWidth="1"/>
    <col min="15624" max="15624" width="13.28515625" style="639" customWidth="1"/>
    <col min="15625" max="15625" width="14.42578125" style="639" customWidth="1"/>
    <col min="15626" max="15626" width="16.42578125" style="639" customWidth="1"/>
    <col min="15627" max="15627" width="12" style="639" customWidth="1"/>
    <col min="15628" max="15628" width="17.140625" style="639" customWidth="1"/>
    <col min="15629" max="15629" width="12.140625" style="639" customWidth="1"/>
    <col min="15630" max="15872" width="9.140625" style="639"/>
    <col min="15873" max="15873" width="4.85546875" style="639" customWidth="1"/>
    <col min="15874" max="15874" width="43.140625" style="639" customWidth="1"/>
    <col min="15875" max="15875" width="42.42578125" style="639" customWidth="1"/>
    <col min="15876" max="15876" width="9.7109375" style="639" customWidth="1"/>
    <col min="15877" max="15878" width="0" style="639" hidden="1" customWidth="1"/>
    <col min="15879" max="15879" width="9.7109375" style="639" customWidth="1"/>
    <col min="15880" max="15880" width="13.28515625" style="639" customWidth="1"/>
    <col min="15881" max="15881" width="14.42578125" style="639" customWidth="1"/>
    <col min="15882" max="15882" width="16.42578125" style="639" customWidth="1"/>
    <col min="15883" max="15883" width="12" style="639" customWidth="1"/>
    <col min="15884" max="15884" width="17.140625" style="639" customWidth="1"/>
    <col min="15885" max="15885" width="12.140625" style="639" customWidth="1"/>
    <col min="15886" max="16128" width="9.140625" style="639"/>
    <col min="16129" max="16129" width="4.85546875" style="639" customWidth="1"/>
    <col min="16130" max="16130" width="43.140625" style="639" customWidth="1"/>
    <col min="16131" max="16131" width="42.42578125" style="639" customWidth="1"/>
    <col min="16132" max="16132" width="9.7109375" style="639" customWidth="1"/>
    <col min="16133" max="16134" width="0" style="639" hidden="1" customWidth="1"/>
    <col min="16135" max="16135" width="9.7109375" style="639" customWidth="1"/>
    <col min="16136" max="16136" width="13.28515625" style="639" customWidth="1"/>
    <col min="16137" max="16137" width="14.42578125" style="639" customWidth="1"/>
    <col min="16138" max="16138" width="16.42578125" style="639" customWidth="1"/>
    <col min="16139" max="16139" width="12" style="639" customWidth="1"/>
    <col min="16140" max="16140" width="17.140625" style="639" customWidth="1"/>
    <col min="16141" max="16141" width="12.140625" style="639" customWidth="1"/>
    <col min="16142" max="16384" width="9.140625" style="639"/>
  </cols>
  <sheetData>
    <row r="1" spans="1:12" ht="16.5" x14ac:dyDescent="0.2">
      <c r="A1" s="817" t="s">
        <v>1191</v>
      </c>
      <c r="B1" s="636"/>
      <c r="C1" s="636"/>
      <c r="D1" s="636"/>
      <c r="E1" s="636"/>
      <c r="F1" s="636"/>
      <c r="G1" s="637"/>
      <c r="H1" s="638"/>
    </row>
    <row r="2" spans="1:12" ht="16.5" x14ac:dyDescent="0.2">
      <c r="A2" s="817" t="s">
        <v>1192</v>
      </c>
      <c r="B2" s="636"/>
      <c r="C2" s="636"/>
      <c r="D2" s="636"/>
      <c r="E2" s="636"/>
      <c r="F2" s="636"/>
      <c r="G2" s="637"/>
      <c r="H2" s="638"/>
    </row>
    <row r="3" spans="1:12" ht="16.5" x14ac:dyDescent="0.2">
      <c r="A3" s="1147" t="s">
        <v>1193</v>
      </c>
      <c r="B3" s="1147"/>
      <c r="C3" s="1147"/>
      <c r="D3" s="1147"/>
      <c r="E3" s="1147"/>
      <c r="F3" s="1147"/>
      <c r="G3" s="1147"/>
      <c r="H3" s="1147"/>
      <c r="I3" s="1147"/>
      <c r="J3" s="1147"/>
    </row>
    <row r="4" spans="1:12" x14ac:dyDescent="0.2">
      <c r="A4" s="1148" t="s">
        <v>1465</v>
      </c>
      <c r="B4" s="1148"/>
      <c r="C4" s="1148"/>
      <c r="D4" s="1148"/>
      <c r="E4" s="1148"/>
      <c r="F4" s="1148"/>
      <c r="G4" s="1148"/>
      <c r="H4" s="1148"/>
      <c r="I4" s="1148"/>
      <c r="J4" s="1148"/>
    </row>
    <row r="5" spans="1:12" ht="16.5" x14ac:dyDescent="0.2">
      <c r="A5" s="1149" t="s">
        <v>1464</v>
      </c>
      <c r="B5" s="1149"/>
      <c r="C5" s="1149"/>
      <c r="D5" s="1149"/>
      <c r="E5" s="1149"/>
      <c r="F5" s="1149"/>
      <c r="G5" s="1149"/>
      <c r="H5" s="1149"/>
    </row>
    <row r="6" spans="1:12" ht="44.25" customHeight="1" x14ac:dyDescent="0.2">
      <c r="A6" s="640" t="s">
        <v>819</v>
      </c>
      <c r="B6" s="640" t="s">
        <v>1194</v>
      </c>
      <c r="C6" s="640" t="s">
        <v>1195</v>
      </c>
      <c r="D6" s="640" t="s">
        <v>1196</v>
      </c>
      <c r="E6" s="640" t="s">
        <v>1197</v>
      </c>
      <c r="F6" s="640" t="s">
        <v>1198</v>
      </c>
      <c r="G6" s="641" t="s">
        <v>1199</v>
      </c>
      <c r="H6" s="642" t="s">
        <v>1200</v>
      </c>
      <c r="I6" s="643" t="s">
        <v>1201</v>
      </c>
      <c r="J6" s="643" t="s">
        <v>70</v>
      </c>
      <c r="K6" s="644"/>
      <c r="L6" s="643" t="s">
        <v>1202</v>
      </c>
    </row>
    <row r="7" spans="1:12" ht="17.100000000000001" customHeight="1" x14ac:dyDescent="0.3">
      <c r="A7" s="645">
        <v>1</v>
      </c>
      <c r="B7" s="646" t="s">
        <v>1466</v>
      </c>
      <c r="C7" s="831" t="s">
        <v>1467</v>
      </c>
      <c r="D7" s="645" t="s">
        <v>1203</v>
      </c>
      <c r="E7" s="776">
        <v>0</v>
      </c>
      <c r="F7" s="776">
        <v>6</v>
      </c>
      <c r="G7" s="776">
        <v>6</v>
      </c>
      <c r="H7" s="1150" t="s">
        <v>1204</v>
      </c>
      <c r="I7" s="647">
        <f t="shared" ref="I7:I28" si="0">G7*L7</f>
        <v>18000000</v>
      </c>
      <c r="J7" s="1152" t="s">
        <v>1205</v>
      </c>
      <c r="L7" s="832">
        <v>3000000</v>
      </c>
    </row>
    <row r="8" spans="1:12" ht="17.100000000000001" customHeight="1" x14ac:dyDescent="0.3">
      <c r="A8" s="645">
        <v>2</v>
      </c>
      <c r="B8" s="833" t="s">
        <v>1366</v>
      </c>
      <c r="C8" s="775" t="s">
        <v>1367</v>
      </c>
      <c r="D8" s="645" t="s">
        <v>1203</v>
      </c>
      <c r="E8" s="776">
        <v>2</v>
      </c>
      <c r="F8" s="776">
        <v>10</v>
      </c>
      <c r="G8" s="776">
        <v>8</v>
      </c>
      <c r="H8" s="1151"/>
      <c r="I8" s="647">
        <f t="shared" si="0"/>
        <v>700000</v>
      </c>
      <c r="J8" s="1153"/>
      <c r="L8" s="832">
        <v>87500</v>
      </c>
    </row>
    <row r="9" spans="1:12" ht="17.100000000000001" customHeight="1" x14ac:dyDescent="0.3">
      <c r="A9" s="645">
        <v>3</v>
      </c>
      <c r="B9" s="833" t="s">
        <v>1468</v>
      </c>
      <c r="C9" s="775" t="s">
        <v>1469</v>
      </c>
      <c r="D9" s="645" t="s">
        <v>1203</v>
      </c>
      <c r="E9" s="776">
        <v>2</v>
      </c>
      <c r="F9" s="776">
        <v>6</v>
      </c>
      <c r="G9" s="776">
        <v>4</v>
      </c>
      <c r="H9" s="1151"/>
      <c r="I9" s="647">
        <f t="shared" si="0"/>
        <v>127000</v>
      </c>
      <c r="J9" s="1153"/>
      <c r="L9" s="832">
        <v>31750</v>
      </c>
    </row>
    <row r="10" spans="1:12" ht="17.100000000000001" customHeight="1" x14ac:dyDescent="0.3">
      <c r="A10" s="645">
        <v>4</v>
      </c>
      <c r="B10" s="833" t="s">
        <v>1470</v>
      </c>
      <c r="C10" s="775" t="s">
        <v>1471</v>
      </c>
      <c r="D10" s="645" t="s">
        <v>1203</v>
      </c>
      <c r="E10" s="776">
        <v>3</v>
      </c>
      <c r="F10" s="776">
        <v>6</v>
      </c>
      <c r="G10" s="776">
        <v>3</v>
      </c>
      <c r="H10" s="1151"/>
      <c r="I10" s="647">
        <f t="shared" si="0"/>
        <v>126750</v>
      </c>
      <c r="J10" s="1153"/>
      <c r="L10" s="832">
        <v>42250</v>
      </c>
    </row>
    <row r="11" spans="1:12" ht="17.100000000000001" customHeight="1" x14ac:dyDescent="0.3">
      <c r="A11" s="645">
        <v>5</v>
      </c>
      <c r="B11" s="646" t="s">
        <v>1472</v>
      </c>
      <c r="C11" s="646" t="s">
        <v>1473</v>
      </c>
      <c r="D11" s="645" t="s">
        <v>1203</v>
      </c>
      <c r="E11" s="776">
        <v>0</v>
      </c>
      <c r="F11" s="776">
        <v>2</v>
      </c>
      <c r="G11" s="776">
        <v>2</v>
      </c>
      <c r="H11" s="1151"/>
      <c r="I11" s="647">
        <f t="shared" si="0"/>
        <v>800000</v>
      </c>
      <c r="J11" s="1153"/>
      <c r="L11" s="832">
        <v>400000</v>
      </c>
    </row>
    <row r="12" spans="1:12" ht="17.100000000000001" customHeight="1" x14ac:dyDescent="0.3">
      <c r="A12" s="645">
        <v>6</v>
      </c>
      <c r="B12" s="646" t="s">
        <v>1474</v>
      </c>
      <c r="C12" s="646" t="s">
        <v>1475</v>
      </c>
      <c r="D12" s="645" t="s">
        <v>1203</v>
      </c>
      <c r="E12" s="776">
        <v>0</v>
      </c>
      <c r="F12" s="776">
        <v>2</v>
      </c>
      <c r="G12" s="776">
        <v>2</v>
      </c>
      <c r="H12" s="1151"/>
      <c r="I12" s="647">
        <f t="shared" si="0"/>
        <v>700000</v>
      </c>
      <c r="J12" s="1153"/>
      <c r="L12" s="832">
        <v>350000</v>
      </c>
    </row>
    <row r="13" spans="1:12" ht="17.100000000000001" customHeight="1" x14ac:dyDescent="0.3">
      <c r="A13" s="645">
        <v>7</v>
      </c>
      <c r="B13" s="833" t="s">
        <v>1476</v>
      </c>
      <c r="C13" s="775" t="s">
        <v>1477</v>
      </c>
      <c r="D13" s="645" t="s">
        <v>1203</v>
      </c>
      <c r="E13" s="776">
        <v>3</v>
      </c>
      <c r="F13" s="776">
        <v>8</v>
      </c>
      <c r="G13" s="776">
        <v>5</v>
      </c>
      <c r="H13" s="1151"/>
      <c r="I13" s="647">
        <f t="shared" si="0"/>
        <v>175000</v>
      </c>
      <c r="J13" s="1153"/>
      <c r="L13" s="832">
        <v>35000</v>
      </c>
    </row>
    <row r="14" spans="1:12" ht="17.100000000000001" customHeight="1" x14ac:dyDescent="0.3">
      <c r="A14" s="645">
        <v>8</v>
      </c>
      <c r="B14" s="833" t="s">
        <v>1478</v>
      </c>
      <c r="C14" s="775" t="s">
        <v>1479</v>
      </c>
      <c r="D14" s="645" t="s">
        <v>1203</v>
      </c>
      <c r="E14" s="776">
        <v>5</v>
      </c>
      <c r="F14" s="776">
        <v>25</v>
      </c>
      <c r="G14" s="776">
        <v>20</v>
      </c>
      <c r="H14" s="1151"/>
      <c r="I14" s="647">
        <f t="shared" si="0"/>
        <v>200000</v>
      </c>
      <c r="J14" s="1153"/>
      <c r="L14" s="832">
        <v>10000</v>
      </c>
    </row>
    <row r="15" spans="1:12" ht="17.100000000000001" customHeight="1" x14ac:dyDescent="0.3">
      <c r="A15" s="645">
        <v>9</v>
      </c>
      <c r="B15" s="833" t="s">
        <v>1480</v>
      </c>
      <c r="C15" s="775" t="s">
        <v>1481</v>
      </c>
      <c r="D15" s="645" t="s">
        <v>1203</v>
      </c>
      <c r="E15" s="776">
        <v>5</v>
      </c>
      <c r="F15" s="776">
        <v>15</v>
      </c>
      <c r="G15" s="776">
        <v>10</v>
      </c>
      <c r="H15" s="1151"/>
      <c r="I15" s="647">
        <f t="shared" si="0"/>
        <v>360000</v>
      </c>
      <c r="J15" s="1153"/>
      <c r="L15" s="832">
        <v>36000</v>
      </c>
    </row>
    <row r="16" spans="1:12" ht="17.100000000000001" customHeight="1" x14ac:dyDescent="0.3">
      <c r="A16" s="645">
        <v>10</v>
      </c>
      <c r="B16" s="833" t="s">
        <v>1482</v>
      </c>
      <c r="C16" s="775" t="s">
        <v>1483</v>
      </c>
      <c r="D16" s="645" t="s">
        <v>1203</v>
      </c>
      <c r="E16" s="776">
        <v>5</v>
      </c>
      <c r="F16" s="776">
        <v>15</v>
      </c>
      <c r="G16" s="776">
        <v>10</v>
      </c>
      <c r="H16" s="1151"/>
      <c r="I16" s="647">
        <f t="shared" si="0"/>
        <v>360000</v>
      </c>
      <c r="J16" s="1153"/>
      <c r="L16" s="832">
        <v>36000</v>
      </c>
    </row>
    <row r="17" spans="1:12" ht="17.100000000000001" customHeight="1" x14ac:dyDescent="0.3">
      <c r="A17" s="645">
        <v>11</v>
      </c>
      <c r="B17" s="833" t="s">
        <v>1484</v>
      </c>
      <c r="C17" s="775" t="s">
        <v>1485</v>
      </c>
      <c r="D17" s="645" t="s">
        <v>1203</v>
      </c>
      <c r="E17" s="776">
        <v>1</v>
      </c>
      <c r="F17" s="776">
        <v>6</v>
      </c>
      <c r="G17" s="776">
        <v>5</v>
      </c>
      <c r="H17" s="1151"/>
      <c r="I17" s="647">
        <f t="shared" si="0"/>
        <v>1250000</v>
      </c>
      <c r="J17" s="1153"/>
      <c r="L17" s="832">
        <v>250000</v>
      </c>
    </row>
    <row r="18" spans="1:12" ht="17.100000000000001" customHeight="1" x14ac:dyDescent="0.3">
      <c r="A18" s="645">
        <v>12</v>
      </c>
      <c r="B18" s="834" t="s">
        <v>1486</v>
      </c>
      <c r="C18" s="835" t="s">
        <v>1487</v>
      </c>
      <c r="D18" s="645" t="s">
        <v>1203</v>
      </c>
      <c r="E18" s="776">
        <v>0</v>
      </c>
      <c r="F18" s="776">
        <v>2</v>
      </c>
      <c r="G18" s="776">
        <v>2</v>
      </c>
      <c r="H18" s="1151"/>
      <c r="I18" s="647">
        <f t="shared" si="0"/>
        <v>90000</v>
      </c>
      <c r="J18" s="1153"/>
      <c r="L18" s="832">
        <v>45000</v>
      </c>
    </row>
    <row r="19" spans="1:12" ht="17.100000000000001" customHeight="1" x14ac:dyDescent="0.3">
      <c r="A19" s="645">
        <v>13</v>
      </c>
      <c r="B19" s="834" t="s">
        <v>1488</v>
      </c>
      <c r="C19" s="834" t="s">
        <v>1489</v>
      </c>
      <c r="D19" s="645" t="s">
        <v>1203</v>
      </c>
      <c r="E19" s="776">
        <v>0</v>
      </c>
      <c r="F19" s="776">
        <v>2</v>
      </c>
      <c r="G19" s="776">
        <v>2</v>
      </c>
      <c r="H19" s="1151"/>
      <c r="I19" s="647">
        <f t="shared" si="0"/>
        <v>80000</v>
      </c>
      <c r="J19" s="1153"/>
      <c r="L19" s="832">
        <v>40000</v>
      </c>
    </row>
    <row r="20" spans="1:12" ht="17.100000000000001" customHeight="1" x14ac:dyDescent="0.3">
      <c r="A20" s="645">
        <v>14</v>
      </c>
      <c r="B20" s="836" t="s">
        <v>1490</v>
      </c>
      <c r="C20" s="834" t="s">
        <v>1491</v>
      </c>
      <c r="D20" s="645" t="s">
        <v>1203</v>
      </c>
      <c r="E20" s="776">
        <v>0</v>
      </c>
      <c r="F20" s="776">
        <v>2</v>
      </c>
      <c r="G20" s="776">
        <v>2</v>
      </c>
      <c r="H20" s="1151"/>
      <c r="I20" s="647">
        <f t="shared" si="0"/>
        <v>70000</v>
      </c>
      <c r="J20" s="1153"/>
      <c r="L20" s="832">
        <v>35000</v>
      </c>
    </row>
    <row r="21" spans="1:12" ht="17.100000000000001" customHeight="1" x14ac:dyDescent="0.3">
      <c r="A21" s="645">
        <v>15</v>
      </c>
      <c r="B21" s="836" t="s">
        <v>1492</v>
      </c>
      <c r="C21" s="834" t="s">
        <v>1493</v>
      </c>
      <c r="D21" s="645" t="s">
        <v>1203</v>
      </c>
      <c r="E21" s="776">
        <v>0</v>
      </c>
      <c r="F21" s="776">
        <v>1</v>
      </c>
      <c r="G21" s="776">
        <v>1</v>
      </c>
      <c r="H21" s="1151"/>
      <c r="I21" s="647">
        <f t="shared" si="0"/>
        <v>70000</v>
      </c>
      <c r="J21" s="1153"/>
      <c r="L21" s="832">
        <v>70000</v>
      </c>
    </row>
    <row r="22" spans="1:12" ht="17.100000000000001" customHeight="1" x14ac:dyDescent="0.3">
      <c r="A22" s="645">
        <v>17</v>
      </c>
      <c r="B22" s="836" t="s">
        <v>1494</v>
      </c>
      <c r="C22" s="834" t="s">
        <v>1495</v>
      </c>
      <c r="D22" s="645" t="s">
        <v>1203</v>
      </c>
      <c r="E22" s="776">
        <v>0</v>
      </c>
      <c r="F22" s="776">
        <v>2</v>
      </c>
      <c r="G22" s="776">
        <v>2</v>
      </c>
      <c r="H22" s="1151"/>
      <c r="I22" s="647">
        <f t="shared" si="0"/>
        <v>35000</v>
      </c>
      <c r="J22" s="1153"/>
      <c r="L22" s="832">
        <v>17500</v>
      </c>
    </row>
    <row r="23" spans="1:12" ht="17.100000000000001" customHeight="1" x14ac:dyDescent="0.3">
      <c r="A23" s="645">
        <v>18</v>
      </c>
      <c r="B23" s="834" t="s">
        <v>1496</v>
      </c>
      <c r="C23" s="834" t="s">
        <v>1497</v>
      </c>
      <c r="D23" s="645" t="s">
        <v>1203</v>
      </c>
      <c r="E23" s="776">
        <v>6</v>
      </c>
      <c r="F23" s="837">
        <v>15</v>
      </c>
      <c r="G23" s="776">
        <v>6</v>
      </c>
      <c r="H23" s="1151"/>
      <c r="I23" s="647">
        <f t="shared" si="0"/>
        <v>210000</v>
      </c>
      <c r="J23" s="1153"/>
      <c r="L23" s="832">
        <v>35000</v>
      </c>
    </row>
    <row r="24" spans="1:12" ht="17.100000000000001" customHeight="1" x14ac:dyDescent="0.3">
      <c r="A24" s="645">
        <v>19</v>
      </c>
      <c r="B24" s="646" t="s">
        <v>1498</v>
      </c>
      <c r="C24" s="646" t="s">
        <v>1499</v>
      </c>
      <c r="D24" s="645" t="s">
        <v>1203</v>
      </c>
      <c r="E24" s="776">
        <v>6</v>
      </c>
      <c r="F24" s="837">
        <v>30</v>
      </c>
      <c r="G24" s="776">
        <v>6</v>
      </c>
      <c r="H24" s="1151"/>
      <c r="I24" s="647">
        <f t="shared" si="0"/>
        <v>210000</v>
      </c>
      <c r="J24" s="1153"/>
      <c r="L24" s="832">
        <v>35000</v>
      </c>
    </row>
    <row r="25" spans="1:12" ht="17.100000000000001" customHeight="1" x14ac:dyDescent="0.3">
      <c r="A25" s="645">
        <v>20</v>
      </c>
      <c r="B25" s="646" t="s">
        <v>1500</v>
      </c>
      <c r="C25" s="646" t="s">
        <v>1501</v>
      </c>
      <c r="D25" s="645" t="s">
        <v>1203</v>
      </c>
      <c r="E25" s="776">
        <v>6</v>
      </c>
      <c r="F25" s="837">
        <v>30</v>
      </c>
      <c r="G25" s="776">
        <v>6</v>
      </c>
      <c r="H25" s="1151"/>
      <c r="I25" s="647">
        <f t="shared" si="0"/>
        <v>300000</v>
      </c>
      <c r="J25" s="1153"/>
      <c r="L25" s="832">
        <v>50000</v>
      </c>
    </row>
    <row r="26" spans="1:12" ht="17.100000000000001" customHeight="1" x14ac:dyDescent="0.3">
      <c r="A26" s="645">
        <v>21</v>
      </c>
      <c r="B26" s="646" t="s">
        <v>1502</v>
      </c>
      <c r="C26" s="646" t="s">
        <v>1503</v>
      </c>
      <c r="D26" s="645" t="s">
        <v>1203</v>
      </c>
      <c r="E26" s="776">
        <v>6</v>
      </c>
      <c r="F26" s="837"/>
      <c r="G26" s="776">
        <v>6</v>
      </c>
      <c r="H26" s="1151"/>
      <c r="I26" s="647">
        <f t="shared" si="0"/>
        <v>300000</v>
      </c>
      <c r="J26" s="1153"/>
      <c r="L26" s="832">
        <v>50000</v>
      </c>
    </row>
    <row r="27" spans="1:12" ht="17.100000000000001" customHeight="1" x14ac:dyDescent="0.3">
      <c r="A27" s="645">
        <v>22</v>
      </c>
      <c r="B27" s="775" t="s">
        <v>1504</v>
      </c>
      <c r="C27" s="775" t="s">
        <v>1505</v>
      </c>
      <c r="D27" s="645" t="s">
        <v>1203</v>
      </c>
      <c r="E27" s="776">
        <v>8</v>
      </c>
      <c r="F27" s="837"/>
      <c r="G27" s="776">
        <v>8</v>
      </c>
      <c r="H27" s="1151"/>
      <c r="I27" s="647">
        <f t="shared" si="0"/>
        <v>624000</v>
      </c>
      <c r="J27" s="1153"/>
      <c r="L27" s="832">
        <v>78000</v>
      </c>
    </row>
    <row r="28" spans="1:12" ht="17.100000000000001" customHeight="1" x14ac:dyDescent="0.3">
      <c r="A28" s="645">
        <v>23</v>
      </c>
      <c r="B28" s="833" t="s">
        <v>1506</v>
      </c>
      <c r="C28" s="775" t="s">
        <v>1507</v>
      </c>
      <c r="D28" s="645" t="s">
        <v>1203</v>
      </c>
      <c r="E28" s="776">
        <v>4</v>
      </c>
      <c r="F28" s="837"/>
      <c r="G28" s="776">
        <v>4</v>
      </c>
      <c r="H28" s="1151"/>
      <c r="I28" s="647">
        <f t="shared" si="0"/>
        <v>9140000</v>
      </c>
      <c r="J28" s="1153"/>
      <c r="L28" s="832">
        <v>2285000</v>
      </c>
    </row>
    <row r="29" spans="1:12" ht="17.100000000000001" customHeight="1" x14ac:dyDescent="0.2">
      <c r="A29" s="838"/>
      <c r="B29" s="1154" t="s">
        <v>1207</v>
      </c>
      <c r="C29" s="1155"/>
      <c r="D29" s="1155"/>
      <c r="E29" s="1155"/>
      <c r="F29" s="1155"/>
      <c r="G29" s="1155"/>
      <c r="H29" s="1155"/>
      <c r="I29" s="1156"/>
      <c r="J29" s="648">
        <f>SUM(I7:I28)</f>
        <v>33927750</v>
      </c>
      <c r="L29" s="839"/>
    </row>
    <row r="30" spans="1:12" ht="17.100000000000001" customHeight="1" x14ac:dyDescent="0.3">
      <c r="A30" s="645">
        <v>1</v>
      </c>
      <c r="B30" s="646" t="s">
        <v>1508</v>
      </c>
      <c r="C30" s="646" t="s">
        <v>1509</v>
      </c>
      <c r="D30" s="645" t="s">
        <v>1203</v>
      </c>
      <c r="E30" s="776">
        <v>200</v>
      </c>
      <c r="F30" s="833"/>
      <c r="G30" s="776">
        <v>200</v>
      </c>
      <c r="H30" s="1150" t="s">
        <v>1510</v>
      </c>
      <c r="I30" s="647">
        <f t="shared" ref="I30:I45" si="1">G30*L30</f>
        <v>200000</v>
      </c>
      <c r="J30" s="1157" t="s">
        <v>1205</v>
      </c>
      <c r="L30" s="832">
        <v>1000</v>
      </c>
    </row>
    <row r="31" spans="1:12" ht="17.100000000000001" customHeight="1" x14ac:dyDescent="0.3">
      <c r="A31" s="645">
        <v>2</v>
      </c>
      <c r="B31" s="646" t="s">
        <v>1511</v>
      </c>
      <c r="C31" s="646" t="s">
        <v>1512</v>
      </c>
      <c r="D31" s="645" t="s">
        <v>1203</v>
      </c>
      <c r="E31" s="776">
        <v>200</v>
      </c>
      <c r="F31" s="833"/>
      <c r="G31" s="776">
        <v>200</v>
      </c>
      <c r="H31" s="1150"/>
      <c r="I31" s="647">
        <f t="shared" si="1"/>
        <v>400000</v>
      </c>
      <c r="J31" s="1157"/>
      <c r="L31" s="832">
        <v>2000</v>
      </c>
    </row>
    <row r="32" spans="1:12" ht="17.100000000000001" customHeight="1" x14ac:dyDescent="0.3">
      <c r="A32" s="645">
        <v>3</v>
      </c>
      <c r="B32" s="646" t="s">
        <v>1513</v>
      </c>
      <c r="C32" s="646" t="s">
        <v>1514</v>
      </c>
      <c r="D32" s="645" t="s">
        <v>1203</v>
      </c>
      <c r="E32" s="776">
        <v>200</v>
      </c>
      <c r="F32" s="833"/>
      <c r="G32" s="776">
        <v>200</v>
      </c>
      <c r="H32" s="1150"/>
      <c r="I32" s="647">
        <f t="shared" si="1"/>
        <v>40000</v>
      </c>
      <c r="J32" s="1157"/>
      <c r="L32" s="832">
        <v>200</v>
      </c>
    </row>
    <row r="33" spans="1:12" ht="17.100000000000001" customHeight="1" x14ac:dyDescent="0.3">
      <c r="A33" s="645">
        <v>4</v>
      </c>
      <c r="B33" s="646" t="s">
        <v>1515</v>
      </c>
      <c r="C33" s="646" t="s">
        <v>1516</v>
      </c>
      <c r="D33" s="645" t="s">
        <v>1203</v>
      </c>
      <c r="E33" s="776">
        <v>200</v>
      </c>
      <c r="F33" s="833"/>
      <c r="G33" s="776">
        <v>200</v>
      </c>
      <c r="H33" s="1150"/>
      <c r="I33" s="647">
        <f t="shared" si="1"/>
        <v>40000</v>
      </c>
      <c r="J33" s="1157"/>
      <c r="L33" s="832">
        <v>200</v>
      </c>
    </row>
    <row r="34" spans="1:12" ht="17.100000000000001" customHeight="1" x14ac:dyDescent="0.3">
      <c r="A34" s="645">
        <v>5</v>
      </c>
      <c r="B34" s="646" t="s">
        <v>1517</v>
      </c>
      <c r="C34" s="646" t="s">
        <v>1518</v>
      </c>
      <c r="D34" s="645" t="s">
        <v>1203</v>
      </c>
      <c r="E34" s="776">
        <v>100</v>
      </c>
      <c r="F34" s="833"/>
      <c r="G34" s="776">
        <v>100</v>
      </c>
      <c r="H34" s="1150"/>
      <c r="I34" s="647">
        <f t="shared" si="1"/>
        <v>35000</v>
      </c>
      <c r="J34" s="1157"/>
      <c r="L34" s="832">
        <v>350</v>
      </c>
    </row>
    <row r="35" spans="1:12" ht="17.100000000000001" customHeight="1" x14ac:dyDescent="0.3">
      <c r="A35" s="645">
        <v>6</v>
      </c>
      <c r="B35" s="646" t="s">
        <v>1519</v>
      </c>
      <c r="C35" s="646" t="s">
        <v>1520</v>
      </c>
      <c r="D35" s="645" t="s">
        <v>1203</v>
      </c>
      <c r="E35" s="776">
        <v>200</v>
      </c>
      <c r="F35" s="833"/>
      <c r="G35" s="776">
        <v>200</v>
      </c>
      <c r="H35" s="1150"/>
      <c r="I35" s="647">
        <f t="shared" si="1"/>
        <v>70000</v>
      </c>
      <c r="J35" s="1157"/>
      <c r="L35" s="832">
        <v>350</v>
      </c>
    </row>
    <row r="36" spans="1:12" ht="17.100000000000001" customHeight="1" x14ac:dyDescent="0.3">
      <c r="A36" s="645">
        <v>7</v>
      </c>
      <c r="B36" s="646" t="s">
        <v>1521</v>
      </c>
      <c r="C36" s="646" t="s">
        <v>1522</v>
      </c>
      <c r="D36" s="645" t="s">
        <v>1203</v>
      </c>
      <c r="E36" s="776">
        <v>200</v>
      </c>
      <c r="F36" s="833"/>
      <c r="G36" s="776">
        <v>200</v>
      </c>
      <c r="H36" s="1150"/>
      <c r="I36" s="647">
        <f t="shared" si="1"/>
        <v>50000</v>
      </c>
      <c r="J36" s="1157"/>
      <c r="L36" s="832">
        <v>250</v>
      </c>
    </row>
    <row r="37" spans="1:12" ht="17.100000000000001" customHeight="1" x14ac:dyDescent="0.3">
      <c r="A37" s="645">
        <v>8</v>
      </c>
      <c r="B37" s="646" t="s">
        <v>1523</v>
      </c>
      <c r="C37" s="646" t="s">
        <v>1524</v>
      </c>
      <c r="D37" s="645" t="s">
        <v>1203</v>
      </c>
      <c r="E37" s="776">
        <v>100</v>
      </c>
      <c r="F37" s="833"/>
      <c r="G37" s="776">
        <v>100</v>
      </c>
      <c r="H37" s="1150"/>
      <c r="I37" s="647">
        <f t="shared" si="1"/>
        <v>25000</v>
      </c>
      <c r="J37" s="1157"/>
      <c r="L37" s="832">
        <v>250</v>
      </c>
    </row>
    <row r="38" spans="1:12" ht="17.100000000000001" customHeight="1" x14ac:dyDescent="0.3">
      <c r="A38" s="645">
        <v>9</v>
      </c>
      <c r="B38" s="834" t="s">
        <v>1525</v>
      </c>
      <c r="C38" s="834" t="s">
        <v>1526</v>
      </c>
      <c r="D38" s="645" t="s">
        <v>1203</v>
      </c>
      <c r="E38" s="776">
        <v>50</v>
      </c>
      <c r="F38" s="833"/>
      <c r="G38" s="776">
        <v>50</v>
      </c>
      <c r="H38" s="1150"/>
      <c r="I38" s="647">
        <f t="shared" si="1"/>
        <v>0</v>
      </c>
      <c r="J38" s="1157"/>
      <c r="L38" s="840"/>
    </row>
    <row r="39" spans="1:12" ht="17.100000000000001" customHeight="1" x14ac:dyDescent="0.3">
      <c r="A39" s="645">
        <v>10</v>
      </c>
      <c r="B39" s="836" t="s">
        <v>1527</v>
      </c>
      <c r="C39" s="836" t="s">
        <v>1528</v>
      </c>
      <c r="D39" s="645" t="s">
        <v>1203</v>
      </c>
      <c r="E39" s="776">
        <v>7</v>
      </c>
      <c r="F39" s="833"/>
      <c r="G39" s="776">
        <v>7</v>
      </c>
      <c r="H39" s="1150"/>
      <c r="I39" s="647">
        <f t="shared" si="1"/>
        <v>147000</v>
      </c>
      <c r="J39" s="1157"/>
      <c r="L39" s="832">
        <v>21000</v>
      </c>
    </row>
    <row r="40" spans="1:12" ht="17.100000000000001" customHeight="1" x14ac:dyDescent="0.3">
      <c r="A40" s="645">
        <v>11</v>
      </c>
      <c r="B40" s="836" t="s">
        <v>1529</v>
      </c>
      <c r="C40" s="836" t="s">
        <v>1530</v>
      </c>
      <c r="D40" s="645" t="s">
        <v>1203</v>
      </c>
      <c r="E40" s="776">
        <v>7</v>
      </c>
      <c r="F40" s="833"/>
      <c r="G40" s="776">
        <v>7</v>
      </c>
      <c r="H40" s="1150"/>
      <c r="I40" s="647">
        <f t="shared" si="1"/>
        <v>196000</v>
      </c>
      <c r="J40" s="1157"/>
      <c r="L40" s="832">
        <v>28000</v>
      </c>
    </row>
    <row r="41" spans="1:12" ht="17.100000000000001" customHeight="1" x14ac:dyDescent="0.3">
      <c r="A41" s="645">
        <v>12</v>
      </c>
      <c r="B41" s="836" t="s">
        <v>1531</v>
      </c>
      <c r="C41" s="836" t="s">
        <v>1532</v>
      </c>
      <c r="D41" s="645" t="s">
        <v>1203</v>
      </c>
      <c r="E41" s="776">
        <v>6</v>
      </c>
      <c r="F41" s="833"/>
      <c r="G41" s="776">
        <v>6</v>
      </c>
      <c r="H41" s="1150"/>
      <c r="I41" s="647">
        <f t="shared" si="1"/>
        <v>822000</v>
      </c>
      <c r="J41" s="1157"/>
      <c r="L41" s="832">
        <v>137000</v>
      </c>
    </row>
    <row r="42" spans="1:12" ht="17.100000000000001" customHeight="1" x14ac:dyDescent="0.3">
      <c r="A42" s="645">
        <v>13</v>
      </c>
      <c r="B42" s="836" t="s">
        <v>1533</v>
      </c>
      <c r="C42" s="836" t="s">
        <v>1534</v>
      </c>
      <c r="D42" s="645" t="s">
        <v>1203</v>
      </c>
      <c r="E42" s="776">
        <v>5</v>
      </c>
      <c r="F42" s="833"/>
      <c r="G42" s="776">
        <v>5</v>
      </c>
      <c r="H42" s="1150"/>
      <c r="I42" s="647">
        <f t="shared" si="1"/>
        <v>925000</v>
      </c>
      <c r="J42" s="1157"/>
      <c r="L42" s="832">
        <v>185000</v>
      </c>
    </row>
    <row r="43" spans="1:12" ht="17.100000000000001" customHeight="1" x14ac:dyDescent="0.3">
      <c r="A43" s="645">
        <v>14</v>
      </c>
      <c r="B43" s="834" t="s">
        <v>1535</v>
      </c>
      <c r="C43" s="834" t="s">
        <v>1536</v>
      </c>
      <c r="D43" s="645" t="s">
        <v>1203</v>
      </c>
      <c r="E43" s="776">
        <v>10</v>
      </c>
      <c r="F43" s="833"/>
      <c r="G43" s="776">
        <v>10</v>
      </c>
      <c r="H43" s="1150"/>
      <c r="I43" s="647">
        <f t="shared" si="1"/>
        <v>1700000</v>
      </c>
      <c r="J43" s="1157"/>
      <c r="L43" s="832">
        <v>170000</v>
      </c>
    </row>
    <row r="44" spans="1:12" ht="17.100000000000001" customHeight="1" x14ac:dyDescent="0.3">
      <c r="A44" s="645">
        <v>15</v>
      </c>
      <c r="B44" s="836" t="s">
        <v>1537</v>
      </c>
      <c r="C44" s="834" t="s">
        <v>1538</v>
      </c>
      <c r="D44" s="645" t="s">
        <v>1214</v>
      </c>
      <c r="E44" s="776">
        <v>1</v>
      </c>
      <c r="F44" s="833"/>
      <c r="G44" s="776">
        <v>1</v>
      </c>
      <c r="H44" s="1150"/>
      <c r="I44" s="647">
        <f t="shared" si="1"/>
        <v>1150000</v>
      </c>
      <c r="J44" s="1157"/>
      <c r="L44" s="832">
        <v>1150000</v>
      </c>
    </row>
    <row r="45" spans="1:12" ht="17.100000000000001" customHeight="1" x14ac:dyDescent="0.3">
      <c r="A45" s="645">
        <v>16</v>
      </c>
      <c r="B45" s="836" t="s">
        <v>1539</v>
      </c>
      <c r="C45" s="834" t="s">
        <v>1540</v>
      </c>
      <c r="D45" s="645" t="s">
        <v>1541</v>
      </c>
      <c r="E45" s="776">
        <v>1</v>
      </c>
      <c r="F45" s="833"/>
      <c r="G45" s="776">
        <v>1</v>
      </c>
      <c r="H45" s="1150"/>
      <c r="I45" s="647">
        <f t="shared" si="1"/>
        <v>70000</v>
      </c>
      <c r="J45" s="1157"/>
      <c r="L45" s="832">
        <v>70000</v>
      </c>
    </row>
    <row r="46" spans="1:12" ht="17.100000000000001" customHeight="1" x14ac:dyDescent="0.2">
      <c r="A46" s="841"/>
      <c r="B46" s="1158" t="s">
        <v>1207</v>
      </c>
      <c r="C46" s="1158"/>
      <c r="D46" s="1158"/>
      <c r="E46" s="1158"/>
      <c r="F46" s="1158"/>
      <c r="G46" s="1158"/>
      <c r="H46" s="1158"/>
      <c r="I46" s="1158"/>
      <c r="J46" s="648">
        <f>SUM(I30:I45)</f>
        <v>5870000</v>
      </c>
      <c r="L46" s="839"/>
    </row>
    <row r="47" spans="1:12" ht="17.100000000000001" customHeight="1" x14ac:dyDescent="0.3">
      <c r="A47" s="645">
        <v>1</v>
      </c>
      <c r="B47" s="777" t="s">
        <v>1542</v>
      </c>
      <c r="C47" s="777" t="s">
        <v>1543</v>
      </c>
      <c r="D47" s="645" t="s">
        <v>1206</v>
      </c>
      <c r="E47" s="776">
        <v>5</v>
      </c>
      <c r="G47" s="776">
        <v>5</v>
      </c>
      <c r="H47" s="1159" t="s">
        <v>1208</v>
      </c>
      <c r="I47" s="647">
        <f t="shared" ref="I47:I59" si="2">G47*L47</f>
        <v>375000</v>
      </c>
      <c r="J47" s="1161" t="s">
        <v>1205</v>
      </c>
      <c r="L47" s="832">
        <v>75000</v>
      </c>
    </row>
    <row r="48" spans="1:12" ht="17.100000000000001" customHeight="1" x14ac:dyDescent="0.3">
      <c r="A48" s="645">
        <v>2</v>
      </c>
      <c r="B48" s="646" t="s">
        <v>1544</v>
      </c>
      <c r="C48" s="646" t="s">
        <v>1545</v>
      </c>
      <c r="D48" s="645" t="s">
        <v>1203</v>
      </c>
      <c r="E48" s="776">
        <v>10</v>
      </c>
      <c r="G48" s="776">
        <v>10</v>
      </c>
      <c r="H48" s="1160"/>
      <c r="I48" s="647">
        <f t="shared" si="2"/>
        <v>750000</v>
      </c>
      <c r="J48" s="1157"/>
      <c r="L48" s="832">
        <v>75000</v>
      </c>
    </row>
    <row r="49" spans="1:12" ht="17.100000000000001" customHeight="1" x14ac:dyDescent="0.3">
      <c r="A49" s="645">
        <v>3</v>
      </c>
      <c r="B49" s="833" t="s">
        <v>1546</v>
      </c>
      <c r="C49" s="646" t="s">
        <v>1547</v>
      </c>
      <c r="D49" s="645" t="s">
        <v>1203</v>
      </c>
      <c r="E49" s="776">
        <v>1000</v>
      </c>
      <c r="G49" s="776">
        <v>1000</v>
      </c>
      <c r="H49" s="1160"/>
      <c r="I49" s="647">
        <f>G49*L49</f>
        <v>100000</v>
      </c>
      <c r="J49" s="1157"/>
      <c r="L49" s="832">
        <v>100</v>
      </c>
    </row>
    <row r="50" spans="1:12" ht="17.100000000000001" customHeight="1" x14ac:dyDescent="0.3">
      <c r="A50" s="645">
        <v>4</v>
      </c>
      <c r="B50" s="833" t="s">
        <v>1548</v>
      </c>
      <c r="C50" s="646" t="s">
        <v>1549</v>
      </c>
      <c r="D50" s="645" t="s">
        <v>1206</v>
      </c>
      <c r="E50" s="776">
        <v>1</v>
      </c>
      <c r="G50" s="776">
        <v>1</v>
      </c>
      <c r="H50" s="1160"/>
      <c r="I50" s="647">
        <f>G50*L50</f>
        <v>25000</v>
      </c>
      <c r="J50" s="1157"/>
      <c r="L50" s="832">
        <v>25000</v>
      </c>
    </row>
    <row r="51" spans="1:12" ht="17.100000000000001" customHeight="1" x14ac:dyDescent="0.3">
      <c r="A51" s="645">
        <v>5</v>
      </c>
      <c r="B51" s="833" t="s">
        <v>1550</v>
      </c>
      <c r="C51" s="646" t="s">
        <v>1551</v>
      </c>
      <c r="D51" s="645" t="s">
        <v>1203</v>
      </c>
      <c r="E51" s="776">
        <v>1</v>
      </c>
      <c r="G51" s="776">
        <v>1</v>
      </c>
      <c r="H51" s="1160"/>
      <c r="I51" s="647">
        <f>G51*L51</f>
        <v>50000</v>
      </c>
      <c r="J51" s="1157"/>
      <c r="L51" s="832">
        <v>50000</v>
      </c>
    </row>
    <row r="52" spans="1:12" ht="17.100000000000001" customHeight="1" x14ac:dyDescent="0.3">
      <c r="A52" s="645">
        <v>6</v>
      </c>
      <c r="B52" s="842" t="s">
        <v>1552</v>
      </c>
      <c r="C52" s="842" t="s">
        <v>1553</v>
      </c>
      <c r="D52" s="645" t="s">
        <v>1206</v>
      </c>
      <c r="E52" s="776">
        <v>50</v>
      </c>
      <c r="G52" s="776">
        <v>50</v>
      </c>
      <c r="H52" s="1160"/>
      <c r="I52" s="647">
        <f>G52*L52</f>
        <v>5250000</v>
      </c>
      <c r="J52" s="1157"/>
      <c r="L52" s="832">
        <v>105000</v>
      </c>
    </row>
    <row r="53" spans="1:12" ht="17.100000000000001" customHeight="1" x14ac:dyDescent="0.3">
      <c r="A53" s="645">
        <v>7</v>
      </c>
      <c r="B53" s="834" t="s">
        <v>1554</v>
      </c>
      <c r="C53" s="834" t="s">
        <v>1555</v>
      </c>
      <c r="D53" s="645" t="s">
        <v>1203</v>
      </c>
      <c r="E53" s="776">
        <v>1</v>
      </c>
      <c r="G53" s="776">
        <v>1</v>
      </c>
      <c r="H53" s="1160"/>
      <c r="I53" s="647">
        <f t="shared" si="2"/>
        <v>25000</v>
      </c>
      <c r="J53" s="1157"/>
      <c r="L53" s="832">
        <v>25000</v>
      </c>
    </row>
    <row r="54" spans="1:12" ht="17.100000000000001" customHeight="1" x14ac:dyDescent="0.3">
      <c r="A54" s="843">
        <v>8</v>
      </c>
      <c r="B54" s="834" t="s">
        <v>1556</v>
      </c>
      <c r="C54" s="834" t="s">
        <v>1557</v>
      </c>
      <c r="D54" s="645" t="s">
        <v>1203</v>
      </c>
      <c r="E54" s="776">
        <v>1</v>
      </c>
      <c r="G54" s="776">
        <v>1</v>
      </c>
      <c r="H54" s="1160"/>
      <c r="I54" s="647">
        <f t="shared" si="2"/>
        <v>30000</v>
      </c>
      <c r="J54" s="1157"/>
      <c r="L54" s="832">
        <v>30000</v>
      </c>
    </row>
    <row r="55" spans="1:12" ht="17.100000000000001" customHeight="1" x14ac:dyDescent="0.3">
      <c r="A55" s="645">
        <v>9</v>
      </c>
      <c r="B55" s="836" t="s">
        <v>1558</v>
      </c>
      <c r="C55" s="834" t="s">
        <v>1559</v>
      </c>
      <c r="D55" s="645" t="s">
        <v>1203</v>
      </c>
      <c r="E55" s="776">
        <v>1</v>
      </c>
      <c r="F55" s="833"/>
      <c r="G55" s="776">
        <v>1</v>
      </c>
      <c r="H55" s="1160"/>
      <c r="I55" s="647">
        <f t="shared" si="2"/>
        <v>30000</v>
      </c>
      <c r="J55" s="1157"/>
      <c r="L55" s="832">
        <v>30000</v>
      </c>
    </row>
    <row r="56" spans="1:12" ht="17.100000000000001" customHeight="1" x14ac:dyDescent="0.3">
      <c r="A56" s="645">
        <v>10</v>
      </c>
      <c r="B56" s="646" t="s">
        <v>1560</v>
      </c>
      <c r="C56" s="646" t="s">
        <v>1561</v>
      </c>
      <c r="D56" s="645" t="s">
        <v>1203</v>
      </c>
      <c r="E56" s="776">
        <v>6</v>
      </c>
      <c r="F56" s="833"/>
      <c r="G56" s="776">
        <v>6</v>
      </c>
      <c r="H56" s="1160"/>
      <c r="I56" s="647">
        <f t="shared" si="2"/>
        <v>534600</v>
      </c>
      <c r="J56" s="1157"/>
      <c r="L56" s="832">
        <v>89100</v>
      </c>
    </row>
    <row r="57" spans="1:12" ht="17.100000000000001" customHeight="1" x14ac:dyDescent="0.3">
      <c r="A57" s="645"/>
      <c r="B57" s="646" t="s">
        <v>1562</v>
      </c>
      <c r="C57" s="646" t="s">
        <v>1563</v>
      </c>
      <c r="D57" s="645" t="s">
        <v>1203</v>
      </c>
      <c r="E57" s="776">
        <v>10</v>
      </c>
      <c r="F57" s="833"/>
      <c r="G57" s="776">
        <v>10</v>
      </c>
      <c r="H57" s="1160"/>
      <c r="I57" s="647">
        <f t="shared" si="2"/>
        <v>1120000</v>
      </c>
      <c r="J57" s="1157"/>
      <c r="L57" s="832">
        <v>112000</v>
      </c>
    </row>
    <row r="58" spans="1:12" ht="17.100000000000001" customHeight="1" x14ac:dyDescent="0.3">
      <c r="A58" s="645"/>
      <c r="B58" s="646" t="s">
        <v>1564</v>
      </c>
      <c r="C58" s="646" t="s">
        <v>1565</v>
      </c>
      <c r="D58" s="645" t="s">
        <v>1203</v>
      </c>
      <c r="E58" s="776">
        <v>2</v>
      </c>
      <c r="F58" s="833"/>
      <c r="G58" s="776">
        <v>2</v>
      </c>
      <c r="H58" s="1160"/>
      <c r="I58" s="647">
        <f t="shared" si="2"/>
        <v>4800000</v>
      </c>
      <c r="J58" s="1157"/>
      <c r="L58" s="832">
        <v>2400000</v>
      </c>
    </row>
    <row r="59" spans="1:12" ht="17.100000000000001" customHeight="1" x14ac:dyDescent="0.3">
      <c r="A59" s="645"/>
      <c r="B59" s="646" t="s">
        <v>1566</v>
      </c>
      <c r="C59" s="646" t="s">
        <v>1567</v>
      </c>
      <c r="D59" s="645" t="s">
        <v>1203</v>
      </c>
      <c r="E59" s="776">
        <v>2</v>
      </c>
      <c r="F59" s="833"/>
      <c r="G59" s="776">
        <v>2</v>
      </c>
      <c r="H59" s="1160"/>
      <c r="I59" s="647">
        <f t="shared" si="2"/>
        <v>600000</v>
      </c>
      <c r="J59" s="1157"/>
      <c r="L59" s="832">
        <v>300000</v>
      </c>
    </row>
    <row r="60" spans="1:12" ht="17.100000000000001" customHeight="1" x14ac:dyDescent="0.25">
      <c r="A60" s="844"/>
      <c r="B60" s="1144" t="s">
        <v>1207</v>
      </c>
      <c r="C60" s="1145"/>
      <c r="D60" s="1145"/>
      <c r="E60" s="1145"/>
      <c r="F60" s="1145"/>
      <c r="G60" s="1145"/>
      <c r="H60" s="1145"/>
      <c r="I60" s="1146"/>
      <c r="J60" s="648">
        <f>SUM(I47:I54)</f>
        <v>6605000</v>
      </c>
      <c r="L60" s="816"/>
    </row>
    <row r="61" spans="1:12" ht="17.100000000000001" customHeight="1" x14ac:dyDescent="0.2"/>
    <row r="64" spans="1:12" ht="16.5" x14ac:dyDescent="0.2">
      <c r="B64" s="1162" t="s">
        <v>1568</v>
      </c>
      <c r="C64" s="1162"/>
      <c r="D64" s="1163" t="s">
        <v>1569</v>
      </c>
      <c r="E64" s="1163"/>
      <c r="F64" s="1163"/>
      <c r="G64" s="1163"/>
      <c r="H64" s="1163"/>
      <c r="I64" s="845">
        <f>J29</f>
        <v>33927750</v>
      </c>
    </row>
    <row r="65" spans="2:9" ht="16.5" x14ac:dyDescent="0.2">
      <c r="B65" s="1162"/>
      <c r="C65" s="1162"/>
      <c r="D65" s="1163" t="s">
        <v>1570</v>
      </c>
      <c r="E65" s="1163"/>
      <c r="F65" s="1163"/>
      <c r="G65" s="1163"/>
      <c r="H65" s="1163"/>
      <c r="I65" s="845">
        <f>J46</f>
        <v>5870000</v>
      </c>
    </row>
    <row r="66" spans="2:9" ht="16.5" x14ac:dyDescent="0.2">
      <c r="B66" s="1162"/>
      <c r="C66" s="1162"/>
      <c r="D66" s="1163" t="s">
        <v>1571</v>
      </c>
      <c r="E66" s="1163"/>
      <c r="F66" s="1163"/>
      <c r="G66" s="1163"/>
      <c r="H66" s="1163"/>
      <c r="I66" s="845">
        <f>J60</f>
        <v>6605000</v>
      </c>
    </row>
    <row r="67" spans="2:9" ht="16.5" x14ac:dyDescent="0.2">
      <c r="B67" s="1162"/>
      <c r="C67" s="1162"/>
      <c r="D67" s="1042" t="s">
        <v>1210</v>
      </c>
      <c r="E67" s="1042"/>
      <c r="F67" s="1042"/>
      <c r="G67" s="1042"/>
      <c r="H67" s="1042"/>
      <c r="I67" s="846">
        <f>SUM(I64:I66)</f>
        <v>46402750</v>
      </c>
    </row>
  </sheetData>
  <mergeCells count="17">
    <mergeCell ref="B64:C67"/>
    <mergeCell ref="D64:H64"/>
    <mergeCell ref="D65:H65"/>
    <mergeCell ref="D66:H66"/>
    <mergeCell ref="D67:H67"/>
    <mergeCell ref="B60:I60"/>
    <mergeCell ref="A3:J3"/>
    <mergeCell ref="A4:J4"/>
    <mergeCell ref="A5:H5"/>
    <mergeCell ref="H7:H28"/>
    <mergeCell ref="J7:J28"/>
    <mergeCell ref="B29:I29"/>
    <mergeCell ref="H30:H45"/>
    <mergeCell ref="J30:J45"/>
    <mergeCell ref="B46:I46"/>
    <mergeCell ref="H47:H59"/>
    <mergeCell ref="J47:J59"/>
  </mergeCells>
  <pageMargins left="0.25" right="0.25" top="0.25" bottom="0.25" header="0.3" footer="0.3"/>
  <pageSetup paperSize="9" scale="6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0"/>
  <sheetViews>
    <sheetView topLeftCell="B1" zoomScale="85" zoomScaleNormal="85" workbookViewId="0">
      <selection activeCell="E7" sqref="E7"/>
    </sheetView>
  </sheetViews>
  <sheetFormatPr defaultRowHeight="12.75" x14ac:dyDescent="0.2"/>
  <cols>
    <col min="1" max="1" width="9.140625" style="639"/>
    <col min="2" max="2" width="5.28515625" style="639" customWidth="1"/>
    <col min="3" max="3" width="72.28515625" style="639" customWidth="1"/>
    <col min="4" max="4" width="22.5703125" style="639" customWidth="1"/>
    <col min="5" max="5" width="9.140625" style="639"/>
    <col min="6" max="6" width="8.28515625" style="639" customWidth="1"/>
    <col min="7" max="7" width="16.28515625" style="639" customWidth="1"/>
    <col min="8" max="8" width="16.140625" style="639" customWidth="1"/>
    <col min="9" max="9" width="22.85546875" style="639" customWidth="1"/>
    <col min="10" max="10" width="5.28515625" style="639" customWidth="1"/>
    <col min="11" max="11" width="17.140625" style="639" customWidth="1"/>
    <col min="12" max="12" width="9.140625" style="639"/>
    <col min="13" max="13" width="9.140625" style="639" customWidth="1"/>
    <col min="14" max="257" width="9.140625" style="639"/>
    <col min="258" max="258" width="5.28515625" style="639" customWidth="1"/>
    <col min="259" max="259" width="72.28515625" style="639" customWidth="1"/>
    <col min="260" max="260" width="22.5703125" style="639" customWidth="1"/>
    <col min="261" max="261" width="9.140625" style="639"/>
    <col min="262" max="262" width="8.28515625" style="639" customWidth="1"/>
    <col min="263" max="263" width="16.28515625" style="639" customWidth="1"/>
    <col min="264" max="264" width="16.140625" style="639" customWidth="1"/>
    <col min="265" max="265" width="22.85546875" style="639" customWidth="1"/>
    <col min="266" max="266" width="5.28515625" style="639" customWidth="1"/>
    <col min="267" max="267" width="17.140625" style="639" customWidth="1"/>
    <col min="268" max="268" width="9.140625" style="639"/>
    <col min="269" max="269" width="9.140625" style="639" customWidth="1"/>
    <col min="270" max="513" width="9.140625" style="639"/>
    <col min="514" max="514" width="5.28515625" style="639" customWidth="1"/>
    <col min="515" max="515" width="72.28515625" style="639" customWidth="1"/>
    <col min="516" max="516" width="22.5703125" style="639" customWidth="1"/>
    <col min="517" max="517" width="9.140625" style="639"/>
    <col min="518" max="518" width="8.28515625" style="639" customWidth="1"/>
    <col min="519" max="519" width="16.28515625" style="639" customWidth="1"/>
    <col min="520" max="520" width="16.140625" style="639" customWidth="1"/>
    <col min="521" max="521" width="22.85546875" style="639" customWidth="1"/>
    <col min="522" max="522" width="5.28515625" style="639" customWidth="1"/>
    <col min="523" max="523" width="17.140625" style="639" customWidth="1"/>
    <col min="524" max="524" width="9.140625" style="639"/>
    <col min="525" max="525" width="9.140625" style="639" customWidth="1"/>
    <col min="526" max="769" width="9.140625" style="639"/>
    <col min="770" max="770" width="5.28515625" style="639" customWidth="1"/>
    <col min="771" max="771" width="72.28515625" style="639" customWidth="1"/>
    <col min="772" max="772" width="22.5703125" style="639" customWidth="1"/>
    <col min="773" max="773" width="9.140625" style="639"/>
    <col min="774" max="774" width="8.28515625" style="639" customWidth="1"/>
    <col min="775" max="775" width="16.28515625" style="639" customWidth="1"/>
    <col min="776" max="776" width="16.140625" style="639" customWidth="1"/>
    <col min="777" max="777" width="22.85546875" style="639" customWidth="1"/>
    <col min="778" max="778" width="5.28515625" style="639" customWidth="1"/>
    <col min="779" max="779" width="17.140625" style="639" customWidth="1"/>
    <col min="780" max="780" width="9.140625" style="639"/>
    <col min="781" max="781" width="9.140625" style="639" customWidth="1"/>
    <col min="782" max="1025" width="9.140625" style="639"/>
    <col min="1026" max="1026" width="5.28515625" style="639" customWidth="1"/>
    <col min="1027" max="1027" width="72.28515625" style="639" customWidth="1"/>
    <col min="1028" max="1028" width="22.5703125" style="639" customWidth="1"/>
    <col min="1029" max="1029" width="9.140625" style="639"/>
    <col min="1030" max="1030" width="8.28515625" style="639" customWidth="1"/>
    <col min="1031" max="1031" width="16.28515625" style="639" customWidth="1"/>
    <col min="1032" max="1032" width="16.140625" style="639" customWidth="1"/>
    <col min="1033" max="1033" width="22.85546875" style="639" customWidth="1"/>
    <col min="1034" max="1034" width="5.28515625" style="639" customWidth="1"/>
    <col min="1035" max="1035" width="17.140625" style="639" customWidth="1"/>
    <col min="1036" max="1036" width="9.140625" style="639"/>
    <col min="1037" max="1037" width="9.140625" style="639" customWidth="1"/>
    <col min="1038" max="1281" width="9.140625" style="639"/>
    <col min="1282" max="1282" width="5.28515625" style="639" customWidth="1"/>
    <col min="1283" max="1283" width="72.28515625" style="639" customWidth="1"/>
    <col min="1284" max="1284" width="22.5703125" style="639" customWidth="1"/>
    <col min="1285" max="1285" width="9.140625" style="639"/>
    <col min="1286" max="1286" width="8.28515625" style="639" customWidth="1"/>
    <col min="1287" max="1287" width="16.28515625" style="639" customWidth="1"/>
    <col min="1288" max="1288" width="16.140625" style="639" customWidth="1"/>
    <col min="1289" max="1289" width="22.85546875" style="639" customWidth="1"/>
    <col min="1290" max="1290" width="5.28515625" style="639" customWidth="1"/>
    <col min="1291" max="1291" width="17.140625" style="639" customWidth="1"/>
    <col min="1292" max="1292" width="9.140625" style="639"/>
    <col min="1293" max="1293" width="9.140625" style="639" customWidth="1"/>
    <col min="1294" max="1537" width="9.140625" style="639"/>
    <col min="1538" max="1538" width="5.28515625" style="639" customWidth="1"/>
    <col min="1539" max="1539" width="72.28515625" style="639" customWidth="1"/>
    <col min="1540" max="1540" width="22.5703125" style="639" customWidth="1"/>
    <col min="1541" max="1541" width="9.140625" style="639"/>
    <col min="1542" max="1542" width="8.28515625" style="639" customWidth="1"/>
    <col min="1543" max="1543" width="16.28515625" style="639" customWidth="1"/>
    <col min="1544" max="1544" width="16.140625" style="639" customWidth="1"/>
    <col min="1545" max="1545" width="22.85546875" style="639" customWidth="1"/>
    <col min="1546" max="1546" width="5.28515625" style="639" customWidth="1"/>
    <col min="1547" max="1547" width="17.140625" style="639" customWidth="1"/>
    <col min="1548" max="1548" width="9.140625" style="639"/>
    <col min="1549" max="1549" width="9.140625" style="639" customWidth="1"/>
    <col min="1550" max="1793" width="9.140625" style="639"/>
    <col min="1794" max="1794" width="5.28515625" style="639" customWidth="1"/>
    <col min="1795" max="1795" width="72.28515625" style="639" customWidth="1"/>
    <col min="1796" max="1796" width="22.5703125" style="639" customWidth="1"/>
    <col min="1797" max="1797" width="9.140625" style="639"/>
    <col min="1798" max="1798" width="8.28515625" style="639" customWidth="1"/>
    <col min="1799" max="1799" width="16.28515625" style="639" customWidth="1"/>
    <col min="1800" max="1800" width="16.140625" style="639" customWidth="1"/>
    <col min="1801" max="1801" width="22.85546875" style="639" customWidth="1"/>
    <col min="1802" max="1802" width="5.28515625" style="639" customWidth="1"/>
    <col min="1803" max="1803" width="17.140625" style="639" customWidth="1"/>
    <col min="1804" max="1804" width="9.140625" style="639"/>
    <col min="1805" max="1805" width="9.140625" style="639" customWidth="1"/>
    <col min="1806" max="2049" width="9.140625" style="639"/>
    <col min="2050" max="2050" width="5.28515625" style="639" customWidth="1"/>
    <col min="2051" max="2051" width="72.28515625" style="639" customWidth="1"/>
    <col min="2052" max="2052" width="22.5703125" style="639" customWidth="1"/>
    <col min="2053" max="2053" width="9.140625" style="639"/>
    <col min="2054" max="2054" width="8.28515625" style="639" customWidth="1"/>
    <col min="2055" max="2055" width="16.28515625" style="639" customWidth="1"/>
    <col min="2056" max="2056" width="16.140625" style="639" customWidth="1"/>
    <col min="2057" max="2057" width="22.85546875" style="639" customWidth="1"/>
    <col min="2058" max="2058" width="5.28515625" style="639" customWidth="1"/>
    <col min="2059" max="2059" width="17.140625" style="639" customWidth="1"/>
    <col min="2060" max="2060" width="9.140625" style="639"/>
    <col min="2061" max="2061" width="9.140625" style="639" customWidth="1"/>
    <col min="2062" max="2305" width="9.140625" style="639"/>
    <col min="2306" max="2306" width="5.28515625" style="639" customWidth="1"/>
    <col min="2307" max="2307" width="72.28515625" style="639" customWidth="1"/>
    <col min="2308" max="2308" width="22.5703125" style="639" customWidth="1"/>
    <col min="2309" max="2309" width="9.140625" style="639"/>
    <col min="2310" max="2310" width="8.28515625" style="639" customWidth="1"/>
    <col min="2311" max="2311" width="16.28515625" style="639" customWidth="1"/>
    <col min="2312" max="2312" width="16.140625" style="639" customWidth="1"/>
    <col min="2313" max="2313" width="22.85546875" style="639" customWidth="1"/>
    <col min="2314" max="2314" width="5.28515625" style="639" customWidth="1"/>
    <col min="2315" max="2315" width="17.140625" style="639" customWidth="1"/>
    <col min="2316" max="2316" width="9.140625" style="639"/>
    <col min="2317" max="2317" width="9.140625" style="639" customWidth="1"/>
    <col min="2318" max="2561" width="9.140625" style="639"/>
    <col min="2562" max="2562" width="5.28515625" style="639" customWidth="1"/>
    <col min="2563" max="2563" width="72.28515625" style="639" customWidth="1"/>
    <col min="2564" max="2564" width="22.5703125" style="639" customWidth="1"/>
    <col min="2565" max="2565" width="9.140625" style="639"/>
    <col min="2566" max="2566" width="8.28515625" style="639" customWidth="1"/>
    <col min="2567" max="2567" width="16.28515625" style="639" customWidth="1"/>
    <col min="2568" max="2568" width="16.140625" style="639" customWidth="1"/>
    <col min="2569" max="2569" width="22.85546875" style="639" customWidth="1"/>
    <col min="2570" max="2570" width="5.28515625" style="639" customWidth="1"/>
    <col min="2571" max="2571" width="17.140625" style="639" customWidth="1"/>
    <col min="2572" max="2572" width="9.140625" style="639"/>
    <col min="2573" max="2573" width="9.140625" style="639" customWidth="1"/>
    <col min="2574" max="2817" width="9.140625" style="639"/>
    <col min="2818" max="2818" width="5.28515625" style="639" customWidth="1"/>
    <col min="2819" max="2819" width="72.28515625" style="639" customWidth="1"/>
    <col min="2820" max="2820" width="22.5703125" style="639" customWidth="1"/>
    <col min="2821" max="2821" width="9.140625" style="639"/>
    <col min="2822" max="2822" width="8.28515625" style="639" customWidth="1"/>
    <col min="2823" max="2823" width="16.28515625" style="639" customWidth="1"/>
    <col min="2824" max="2824" width="16.140625" style="639" customWidth="1"/>
    <col min="2825" max="2825" width="22.85546875" style="639" customWidth="1"/>
    <col min="2826" max="2826" width="5.28515625" style="639" customWidth="1"/>
    <col min="2827" max="2827" width="17.140625" style="639" customWidth="1"/>
    <col min="2828" max="2828" width="9.140625" style="639"/>
    <col min="2829" max="2829" width="9.140625" style="639" customWidth="1"/>
    <col min="2830" max="3073" width="9.140625" style="639"/>
    <col min="3074" max="3074" width="5.28515625" style="639" customWidth="1"/>
    <col min="3075" max="3075" width="72.28515625" style="639" customWidth="1"/>
    <col min="3076" max="3076" width="22.5703125" style="639" customWidth="1"/>
    <col min="3077" max="3077" width="9.140625" style="639"/>
    <col min="3078" max="3078" width="8.28515625" style="639" customWidth="1"/>
    <col min="3079" max="3079" width="16.28515625" style="639" customWidth="1"/>
    <col min="3080" max="3080" width="16.140625" style="639" customWidth="1"/>
    <col min="3081" max="3081" width="22.85546875" style="639" customWidth="1"/>
    <col min="3082" max="3082" width="5.28515625" style="639" customWidth="1"/>
    <col min="3083" max="3083" width="17.140625" style="639" customWidth="1"/>
    <col min="3084" max="3084" width="9.140625" style="639"/>
    <col min="3085" max="3085" width="9.140625" style="639" customWidth="1"/>
    <col min="3086" max="3329" width="9.140625" style="639"/>
    <col min="3330" max="3330" width="5.28515625" style="639" customWidth="1"/>
    <col min="3331" max="3331" width="72.28515625" style="639" customWidth="1"/>
    <col min="3332" max="3332" width="22.5703125" style="639" customWidth="1"/>
    <col min="3333" max="3333" width="9.140625" style="639"/>
    <col min="3334" max="3334" width="8.28515625" style="639" customWidth="1"/>
    <col min="3335" max="3335" width="16.28515625" style="639" customWidth="1"/>
    <col min="3336" max="3336" width="16.140625" style="639" customWidth="1"/>
    <col min="3337" max="3337" width="22.85546875" style="639" customWidth="1"/>
    <col min="3338" max="3338" width="5.28515625" style="639" customWidth="1"/>
    <col min="3339" max="3339" width="17.140625" style="639" customWidth="1"/>
    <col min="3340" max="3340" width="9.140625" style="639"/>
    <col min="3341" max="3341" width="9.140625" style="639" customWidth="1"/>
    <col min="3342" max="3585" width="9.140625" style="639"/>
    <col min="3586" max="3586" width="5.28515625" style="639" customWidth="1"/>
    <col min="3587" max="3587" width="72.28515625" style="639" customWidth="1"/>
    <col min="3588" max="3588" width="22.5703125" style="639" customWidth="1"/>
    <col min="3589" max="3589" width="9.140625" style="639"/>
    <col min="3590" max="3590" width="8.28515625" style="639" customWidth="1"/>
    <col min="3591" max="3591" width="16.28515625" style="639" customWidth="1"/>
    <col min="3592" max="3592" width="16.140625" style="639" customWidth="1"/>
    <col min="3593" max="3593" width="22.85546875" style="639" customWidth="1"/>
    <col min="3594" max="3594" width="5.28515625" style="639" customWidth="1"/>
    <col min="3595" max="3595" width="17.140625" style="639" customWidth="1"/>
    <col min="3596" max="3596" width="9.140625" style="639"/>
    <col min="3597" max="3597" width="9.140625" style="639" customWidth="1"/>
    <col min="3598" max="3841" width="9.140625" style="639"/>
    <col min="3842" max="3842" width="5.28515625" style="639" customWidth="1"/>
    <col min="3843" max="3843" width="72.28515625" style="639" customWidth="1"/>
    <col min="3844" max="3844" width="22.5703125" style="639" customWidth="1"/>
    <col min="3845" max="3845" width="9.140625" style="639"/>
    <col min="3846" max="3846" width="8.28515625" style="639" customWidth="1"/>
    <col min="3847" max="3847" width="16.28515625" style="639" customWidth="1"/>
    <col min="3848" max="3848" width="16.140625" style="639" customWidth="1"/>
    <col min="3849" max="3849" width="22.85546875" style="639" customWidth="1"/>
    <col min="3850" max="3850" width="5.28515625" style="639" customWidth="1"/>
    <col min="3851" max="3851" width="17.140625" style="639" customWidth="1"/>
    <col min="3852" max="3852" width="9.140625" style="639"/>
    <col min="3853" max="3853" width="9.140625" style="639" customWidth="1"/>
    <col min="3854" max="4097" width="9.140625" style="639"/>
    <col min="4098" max="4098" width="5.28515625" style="639" customWidth="1"/>
    <col min="4099" max="4099" width="72.28515625" style="639" customWidth="1"/>
    <col min="4100" max="4100" width="22.5703125" style="639" customWidth="1"/>
    <col min="4101" max="4101" width="9.140625" style="639"/>
    <col min="4102" max="4102" width="8.28515625" style="639" customWidth="1"/>
    <col min="4103" max="4103" width="16.28515625" style="639" customWidth="1"/>
    <col min="4104" max="4104" width="16.140625" style="639" customWidth="1"/>
    <col min="4105" max="4105" width="22.85546875" style="639" customWidth="1"/>
    <col min="4106" max="4106" width="5.28515625" style="639" customWidth="1"/>
    <col min="4107" max="4107" width="17.140625" style="639" customWidth="1"/>
    <col min="4108" max="4108" width="9.140625" style="639"/>
    <col min="4109" max="4109" width="9.140625" style="639" customWidth="1"/>
    <col min="4110" max="4353" width="9.140625" style="639"/>
    <col min="4354" max="4354" width="5.28515625" style="639" customWidth="1"/>
    <col min="4355" max="4355" width="72.28515625" style="639" customWidth="1"/>
    <col min="4356" max="4356" width="22.5703125" style="639" customWidth="1"/>
    <col min="4357" max="4357" width="9.140625" style="639"/>
    <col min="4358" max="4358" width="8.28515625" style="639" customWidth="1"/>
    <col min="4359" max="4359" width="16.28515625" style="639" customWidth="1"/>
    <col min="4360" max="4360" width="16.140625" style="639" customWidth="1"/>
    <col min="4361" max="4361" width="22.85546875" style="639" customWidth="1"/>
    <col min="4362" max="4362" width="5.28515625" style="639" customWidth="1"/>
    <col min="4363" max="4363" width="17.140625" style="639" customWidth="1"/>
    <col min="4364" max="4364" width="9.140625" style="639"/>
    <col min="4365" max="4365" width="9.140625" style="639" customWidth="1"/>
    <col min="4366" max="4609" width="9.140625" style="639"/>
    <col min="4610" max="4610" width="5.28515625" style="639" customWidth="1"/>
    <col min="4611" max="4611" width="72.28515625" style="639" customWidth="1"/>
    <col min="4612" max="4612" width="22.5703125" style="639" customWidth="1"/>
    <col min="4613" max="4613" width="9.140625" style="639"/>
    <col min="4614" max="4614" width="8.28515625" style="639" customWidth="1"/>
    <col min="4615" max="4615" width="16.28515625" style="639" customWidth="1"/>
    <col min="4616" max="4616" width="16.140625" style="639" customWidth="1"/>
    <col min="4617" max="4617" width="22.85546875" style="639" customWidth="1"/>
    <col min="4618" max="4618" width="5.28515625" style="639" customWidth="1"/>
    <col min="4619" max="4619" width="17.140625" style="639" customWidth="1"/>
    <col min="4620" max="4620" width="9.140625" style="639"/>
    <col min="4621" max="4621" width="9.140625" style="639" customWidth="1"/>
    <col min="4622" max="4865" width="9.140625" style="639"/>
    <col min="4866" max="4866" width="5.28515625" style="639" customWidth="1"/>
    <col min="4867" max="4867" width="72.28515625" style="639" customWidth="1"/>
    <col min="4868" max="4868" width="22.5703125" style="639" customWidth="1"/>
    <col min="4869" max="4869" width="9.140625" style="639"/>
    <col min="4870" max="4870" width="8.28515625" style="639" customWidth="1"/>
    <col min="4871" max="4871" width="16.28515625" style="639" customWidth="1"/>
    <col min="4872" max="4872" width="16.140625" style="639" customWidth="1"/>
    <col min="4873" max="4873" width="22.85546875" style="639" customWidth="1"/>
    <col min="4874" max="4874" width="5.28515625" style="639" customWidth="1"/>
    <col min="4875" max="4875" width="17.140625" style="639" customWidth="1"/>
    <col min="4876" max="4876" width="9.140625" style="639"/>
    <col min="4877" max="4877" width="9.140625" style="639" customWidth="1"/>
    <col min="4878" max="5121" width="9.140625" style="639"/>
    <col min="5122" max="5122" width="5.28515625" style="639" customWidth="1"/>
    <col min="5123" max="5123" width="72.28515625" style="639" customWidth="1"/>
    <col min="5124" max="5124" width="22.5703125" style="639" customWidth="1"/>
    <col min="5125" max="5125" width="9.140625" style="639"/>
    <col min="5126" max="5126" width="8.28515625" style="639" customWidth="1"/>
    <col min="5127" max="5127" width="16.28515625" style="639" customWidth="1"/>
    <col min="5128" max="5128" width="16.140625" style="639" customWidth="1"/>
    <col min="5129" max="5129" width="22.85546875" style="639" customWidth="1"/>
    <col min="5130" max="5130" width="5.28515625" style="639" customWidth="1"/>
    <col min="5131" max="5131" width="17.140625" style="639" customWidth="1"/>
    <col min="5132" max="5132" width="9.140625" style="639"/>
    <col min="5133" max="5133" width="9.140625" style="639" customWidth="1"/>
    <col min="5134" max="5377" width="9.140625" style="639"/>
    <col min="5378" max="5378" width="5.28515625" style="639" customWidth="1"/>
    <col min="5379" max="5379" width="72.28515625" style="639" customWidth="1"/>
    <col min="5380" max="5380" width="22.5703125" style="639" customWidth="1"/>
    <col min="5381" max="5381" width="9.140625" style="639"/>
    <col min="5382" max="5382" width="8.28515625" style="639" customWidth="1"/>
    <col min="5383" max="5383" width="16.28515625" style="639" customWidth="1"/>
    <col min="5384" max="5384" width="16.140625" style="639" customWidth="1"/>
    <col min="5385" max="5385" width="22.85546875" style="639" customWidth="1"/>
    <col min="5386" max="5386" width="5.28515625" style="639" customWidth="1"/>
    <col min="5387" max="5387" width="17.140625" style="639" customWidth="1"/>
    <col min="5388" max="5388" width="9.140625" style="639"/>
    <col min="5389" max="5389" width="9.140625" style="639" customWidth="1"/>
    <col min="5390" max="5633" width="9.140625" style="639"/>
    <col min="5634" max="5634" width="5.28515625" style="639" customWidth="1"/>
    <col min="5635" max="5635" width="72.28515625" style="639" customWidth="1"/>
    <col min="5636" max="5636" width="22.5703125" style="639" customWidth="1"/>
    <col min="5637" max="5637" width="9.140625" style="639"/>
    <col min="5638" max="5638" width="8.28515625" style="639" customWidth="1"/>
    <col min="5639" max="5639" width="16.28515625" style="639" customWidth="1"/>
    <col min="5640" max="5640" width="16.140625" style="639" customWidth="1"/>
    <col min="5641" max="5641" width="22.85546875" style="639" customWidth="1"/>
    <col min="5642" max="5642" width="5.28515625" style="639" customWidth="1"/>
    <col min="5643" max="5643" width="17.140625" style="639" customWidth="1"/>
    <col min="5644" max="5644" width="9.140625" style="639"/>
    <col min="5645" max="5645" width="9.140625" style="639" customWidth="1"/>
    <col min="5646" max="5889" width="9.140625" style="639"/>
    <col min="5890" max="5890" width="5.28515625" style="639" customWidth="1"/>
    <col min="5891" max="5891" width="72.28515625" style="639" customWidth="1"/>
    <col min="5892" max="5892" width="22.5703125" style="639" customWidth="1"/>
    <col min="5893" max="5893" width="9.140625" style="639"/>
    <col min="5894" max="5894" width="8.28515625" style="639" customWidth="1"/>
    <col min="5895" max="5895" width="16.28515625" style="639" customWidth="1"/>
    <col min="5896" max="5896" width="16.140625" style="639" customWidth="1"/>
    <col min="5897" max="5897" width="22.85546875" style="639" customWidth="1"/>
    <col min="5898" max="5898" width="5.28515625" style="639" customWidth="1"/>
    <col min="5899" max="5899" width="17.140625" style="639" customWidth="1"/>
    <col min="5900" max="5900" width="9.140625" style="639"/>
    <col min="5901" max="5901" width="9.140625" style="639" customWidth="1"/>
    <col min="5902" max="6145" width="9.140625" style="639"/>
    <col min="6146" max="6146" width="5.28515625" style="639" customWidth="1"/>
    <col min="6147" max="6147" width="72.28515625" style="639" customWidth="1"/>
    <col min="6148" max="6148" width="22.5703125" style="639" customWidth="1"/>
    <col min="6149" max="6149" width="9.140625" style="639"/>
    <col min="6150" max="6150" width="8.28515625" style="639" customWidth="1"/>
    <col min="6151" max="6151" width="16.28515625" style="639" customWidth="1"/>
    <col min="6152" max="6152" width="16.140625" style="639" customWidth="1"/>
    <col min="6153" max="6153" width="22.85546875" style="639" customWidth="1"/>
    <col min="6154" max="6154" width="5.28515625" style="639" customWidth="1"/>
    <col min="6155" max="6155" width="17.140625" style="639" customWidth="1"/>
    <col min="6156" max="6156" width="9.140625" style="639"/>
    <col min="6157" max="6157" width="9.140625" style="639" customWidth="1"/>
    <col min="6158" max="6401" width="9.140625" style="639"/>
    <col min="6402" max="6402" width="5.28515625" style="639" customWidth="1"/>
    <col min="6403" max="6403" width="72.28515625" style="639" customWidth="1"/>
    <col min="6404" max="6404" width="22.5703125" style="639" customWidth="1"/>
    <col min="6405" max="6405" width="9.140625" style="639"/>
    <col min="6406" max="6406" width="8.28515625" style="639" customWidth="1"/>
    <col min="6407" max="6407" width="16.28515625" style="639" customWidth="1"/>
    <col min="6408" max="6408" width="16.140625" style="639" customWidth="1"/>
    <col min="6409" max="6409" width="22.85546875" style="639" customWidth="1"/>
    <col min="6410" max="6410" width="5.28515625" style="639" customWidth="1"/>
    <col min="6411" max="6411" width="17.140625" style="639" customWidth="1"/>
    <col min="6412" max="6412" width="9.140625" style="639"/>
    <col min="6413" max="6413" width="9.140625" style="639" customWidth="1"/>
    <col min="6414" max="6657" width="9.140625" style="639"/>
    <col min="6658" max="6658" width="5.28515625" style="639" customWidth="1"/>
    <col min="6659" max="6659" width="72.28515625" style="639" customWidth="1"/>
    <col min="6660" max="6660" width="22.5703125" style="639" customWidth="1"/>
    <col min="6661" max="6661" width="9.140625" style="639"/>
    <col min="6662" max="6662" width="8.28515625" style="639" customWidth="1"/>
    <col min="6663" max="6663" width="16.28515625" style="639" customWidth="1"/>
    <col min="6664" max="6664" width="16.140625" style="639" customWidth="1"/>
    <col min="6665" max="6665" width="22.85546875" style="639" customWidth="1"/>
    <col min="6666" max="6666" width="5.28515625" style="639" customWidth="1"/>
    <col min="6667" max="6667" width="17.140625" style="639" customWidth="1"/>
    <col min="6668" max="6668" width="9.140625" style="639"/>
    <col min="6669" max="6669" width="9.140625" style="639" customWidth="1"/>
    <col min="6670" max="6913" width="9.140625" style="639"/>
    <col min="6914" max="6914" width="5.28515625" style="639" customWidth="1"/>
    <col min="6915" max="6915" width="72.28515625" style="639" customWidth="1"/>
    <col min="6916" max="6916" width="22.5703125" style="639" customWidth="1"/>
    <col min="6917" max="6917" width="9.140625" style="639"/>
    <col min="6918" max="6918" width="8.28515625" style="639" customWidth="1"/>
    <col min="6919" max="6919" width="16.28515625" style="639" customWidth="1"/>
    <col min="6920" max="6920" width="16.140625" style="639" customWidth="1"/>
    <col min="6921" max="6921" width="22.85546875" style="639" customWidth="1"/>
    <col min="6922" max="6922" width="5.28515625" style="639" customWidth="1"/>
    <col min="6923" max="6923" width="17.140625" style="639" customWidth="1"/>
    <col min="6924" max="6924" width="9.140625" style="639"/>
    <col min="6925" max="6925" width="9.140625" style="639" customWidth="1"/>
    <col min="6926" max="7169" width="9.140625" style="639"/>
    <col min="7170" max="7170" width="5.28515625" style="639" customWidth="1"/>
    <col min="7171" max="7171" width="72.28515625" style="639" customWidth="1"/>
    <col min="7172" max="7172" width="22.5703125" style="639" customWidth="1"/>
    <col min="7173" max="7173" width="9.140625" style="639"/>
    <col min="7174" max="7174" width="8.28515625" style="639" customWidth="1"/>
    <col min="7175" max="7175" width="16.28515625" style="639" customWidth="1"/>
    <col min="7176" max="7176" width="16.140625" style="639" customWidth="1"/>
    <col min="7177" max="7177" width="22.85546875" style="639" customWidth="1"/>
    <col min="7178" max="7178" width="5.28515625" style="639" customWidth="1"/>
    <col min="7179" max="7179" width="17.140625" style="639" customWidth="1"/>
    <col min="7180" max="7180" width="9.140625" style="639"/>
    <col min="7181" max="7181" width="9.140625" style="639" customWidth="1"/>
    <col min="7182" max="7425" width="9.140625" style="639"/>
    <col min="7426" max="7426" width="5.28515625" style="639" customWidth="1"/>
    <col min="7427" max="7427" width="72.28515625" style="639" customWidth="1"/>
    <col min="7428" max="7428" width="22.5703125" style="639" customWidth="1"/>
    <col min="7429" max="7429" width="9.140625" style="639"/>
    <col min="7430" max="7430" width="8.28515625" style="639" customWidth="1"/>
    <col min="7431" max="7431" width="16.28515625" style="639" customWidth="1"/>
    <col min="7432" max="7432" width="16.140625" style="639" customWidth="1"/>
    <col min="7433" max="7433" width="22.85546875" style="639" customWidth="1"/>
    <col min="7434" max="7434" width="5.28515625" style="639" customWidth="1"/>
    <col min="7435" max="7435" width="17.140625" style="639" customWidth="1"/>
    <col min="7436" max="7436" width="9.140625" style="639"/>
    <col min="7437" max="7437" width="9.140625" style="639" customWidth="1"/>
    <col min="7438" max="7681" width="9.140625" style="639"/>
    <col min="7682" max="7682" width="5.28515625" style="639" customWidth="1"/>
    <col min="7683" max="7683" width="72.28515625" style="639" customWidth="1"/>
    <col min="7684" max="7684" width="22.5703125" style="639" customWidth="1"/>
    <col min="7685" max="7685" width="9.140625" style="639"/>
    <col min="7686" max="7686" width="8.28515625" style="639" customWidth="1"/>
    <col min="7687" max="7687" width="16.28515625" style="639" customWidth="1"/>
    <col min="7688" max="7688" width="16.140625" style="639" customWidth="1"/>
    <col min="7689" max="7689" width="22.85546875" style="639" customWidth="1"/>
    <col min="7690" max="7690" width="5.28515625" style="639" customWidth="1"/>
    <col min="7691" max="7691" width="17.140625" style="639" customWidth="1"/>
    <col min="7692" max="7692" width="9.140625" style="639"/>
    <col min="7693" max="7693" width="9.140625" style="639" customWidth="1"/>
    <col min="7694" max="7937" width="9.140625" style="639"/>
    <col min="7938" max="7938" width="5.28515625" style="639" customWidth="1"/>
    <col min="7939" max="7939" width="72.28515625" style="639" customWidth="1"/>
    <col min="7940" max="7940" width="22.5703125" style="639" customWidth="1"/>
    <col min="7941" max="7941" width="9.140625" style="639"/>
    <col min="7942" max="7942" width="8.28515625" style="639" customWidth="1"/>
    <col min="7943" max="7943" width="16.28515625" style="639" customWidth="1"/>
    <col min="7944" max="7944" width="16.140625" style="639" customWidth="1"/>
    <col min="7945" max="7945" width="22.85546875" style="639" customWidth="1"/>
    <col min="7946" max="7946" width="5.28515625" style="639" customWidth="1"/>
    <col min="7947" max="7947" width="17.140625" style="639" customWidth="1"/>
    <col min="7948" max="7948" width="9.140625" style="639"/>
    <col min="7949" max="7949" width="9.140625" style="639" customWidth="1"/>
    <col min="7950" max="8193" width="9.140625" style="639"/>
    <col min="8194" max="8194" width="5.28515625" style="639" customWidth="1"/>
    <col min="8195" max="8195" width="72.28515625" style="639" customWidth="1"/>
    <col min="8196" max="8196" width="22.5703125" style="639" customWidth="1"/>
    <col min="8197" max="8197" width="9.140625" style="639"/>
    <col min="8198" max="8198" width="8.28515625" style="639" customWidth="1"/>
    <col min="8199" max="8199" width="16.28515625" style="639" customWidth="1"/>
    <col min="8200" max="8200" width="16.140625" style="639" customWidth="1"/>
    <col min="8201" max="8201" width="22.85546875" style="639" customWidth="1"/>
    <col min="8202" max="8202" width="5.28515625" style="639" customWidth="1"/>
    <col min="8203" max="8203" width="17.140625" style="639" customWidth="1"/>
    <col min="8204" max="8204" width="9.140625" style="639"/>
    <col min="8205" max="8205" width="9.140625" style="639" customWidth="1"/>
    <col min="8206" max="8449" width="9.140625" style="639"/>
    <col min="8450" max="8450" width="5.28515625" style="639" customWidth="1"/>
    <col min="8451" max="8451" width="72.28515625" style="639" customWidth="1"/>
    <col min="8452" max="8452" width="22.5703125" style="639" customWidth="1"/>
    <col min="8453" max="8453" width="9.140625" style="639"/>
    <col min="8454" max="8454" width="8.28515625" style="639" customWidth="1"/>
    <col min="8455" max="8455" width="16.28515625" style="639" customWidth="1"/>
    <col min="8456" max="8456" width="16.140625" style="639" customWidth="1"/>
    <col min="8457" max="8457" width="22.85546875" style="639" customWidth="1"/>
    <col min="8458" max="8458" width="5.28515625" style="639" customWidth="1"/>
    <col min="8459" max="8459" width="17.140625" style="639" customWidth="1"/>
    <col min="8460" max="8460" width="9.140625" style="639"/>
    <col min="8461" max="8461" width="9.140625" style="639" customWidth="1"/>
    <col min="8462" max="8705" width="9.140625" style="639"/>
    <col min="8706" max="8706" width="5.28515625" style="639" customWidth="1"/>
    <col min="8707" max="8707" width="72.28515625" style="639" customWidth="1"/>
    <col min="8708" max="8708" width="22.5703125" style="639" customWidth="1"/>
    <col min="8709" max="8709" width="9.140625" style="639"/>
    <col min="8710" max="8710" width="8.28515625" style="639" customWidth="1"/>
    <col min="8711" max="8711" width="16.28515625" style="639" customWidth="1"/>
    <col min="8712" max="8712" width="16.140625" style="639" customWidth="1"/>
    <col min="8713" max="8713" width="22.85546875" style="639" customWidth="1"/>
    <col min="8714" max="8714" width="5.28515625" style="639" customWidth="1"/>
    <col min="8715" max="8715" width="17.140625" style="639" customWidth="1"/>
    <col min="8716" max="8716" width="9.140625" style="639"/>
    <col min="8717" max="8717" width="9.140625" style="639" customWidth="1"/>
    <col min="8718" max="8961" width="9.140625" style="639"/>
    <col min="8962" max="8962" width="5.28515625" style="639" customWidth="1"/>
    <col min="8963" max="8963" width="72.28515625" style="639" customWidth="1"/>
    <col min="8964" max="8964" width="22.5703125" style="639" customWidth="1"/>
    <col min="8965" max="8965" width="9.140625" style="639"/>
    <col min="8966" max="8966" width="8.28515625" style="639" customWidth="1"/>
    <col min="8967" max="8967" width="16.28515625" style="639" customWidth="1"/>
    <col min="8968" max="8968" width="16.140625" style="639" customWidth="1"/>
    <col min="8969" max="8969" width="22.85546875" style="639" customWidth="1"/>
    <col min="8970" max="8970" width="5.28515625" style="639" customWidth="1"/>
    <col min="8971" max="8971" width="17.140625" style="639" customWidth="1"/>
    <col min="8972" max="8972" width="9.140625" style="639"/>
    <col min="8973" max="8973" width="9.140625" style="639" customWidth="1"/>
    <col min="8974" max="9217" width="9.140625" style="639"/>
    <col min="9218" max="9218" width="5.28515625" style="639" customWidth="1"/>
    <col min="9219" max="9219" width="72.28515625" style="639" customWidth="1"/>
    <col min="9220" max="9220" width="22.5703125" style="639" customWidth="1"/>
    <col min="9221" max="9221" width="9.140625" style="639"/>
    <col min="9222" max="9222" width="8.28515625" style="639" customWidth="1"/>
    <col min="9223" max="9223" width="16.28515625" style="639" customWidth="1"/>
    <col min="9224" max="9224" width="16.140625" style="639" customWidth="1"/>
    <col min="9225" max="9225" width="22.85546875" style="639" customWidth="1"/>
    <col min="9226" max="9226" width="5.28515625" style="639" customWidth="1"/>
    <col min="9227" max="9227" width="17.140625" style="639" customWidth="1"/>
    <col min="9228" max="9228" width="9.140625" style="639"/>
    <col min="9229" max="9229" width="9.140625" style="639" customWidth="1"/>
    <col min="9230" max="9473" width="9.140625" style="639"/>
    <col min="9474" max="9474" width="5.28515625" style="639" customWidth="1"/>
    <col min="9475" max="9475" width="72.28515625" style="639" customWidth="1"/>
    <col min="9476" max="9476" width="22.5703125" style="639" customWidth="1"/>
    <col min="9477" max="9477" width="9.140625" style="639"/>
    <col min="9478" max="9478" width="8.28515625" style="639" customWidth="1"/>
    <col min="9479" max="9479" width="16.28515625" style="639" customWidth="1"/>
    <col min="9480" max="9480" width="16.140625" style="639" customWidth="1"/>
    <col min="9481" max="9481" width="22.85546875" style="639" customWidth="1"/>
    <col min="9482" max="9482" width="5.28515625" style="639" customWidth="1"/>
    <col min="9483" max="9483" width="17.140625" style="639" customWidth="1"/>
    <col min="9484" max="9484" width="9.140625" style="639"/>
    <col min="9485" max="9485" width="9.140625" style="639" customWidth="1"/>
    <col min="9486" max="9729" width="9.140625" style="639"/>
    <col min="9730" max="9730" width="5.28515625" style="639" customWidth="1"/>
    <col min="9731" max="9731" width="72.28515625" style="639" customWidth="1"/>
    <col min="9732" max="9732" width="22.5703125" style="639" customWidth="1"/>
    <col min="9733" max="9733" width="9.140625" style="639"/>
    <col min="9734" max="9734" width="8.28515625" style="639" customWidth="1"/>
    <col min="9735" max="9735" width="16.28515625" style="639" customWidth="1"/>
    <col min="9736" max="9736" width="16.140625" style="639" customWidth="1"/>
    <col min="9737" max="9737" width="22.85546875" style="639" customWidth="1"/>
    <col min="9738" max="9738" width="5.28515625" style="639" customWidth="1"/>
    <col min="9739" max="9739" width="17.140625" style="639" customWidth="1"/>
    <col min="9740" max="9740" width="9.140625" style="639"/>
    <col min="9741" max="9741" width="9.140625" style="639" customWidth="1"/>
    <col min="9742" max="9985" width="9.140625" style="639"/>
    <col min="9986" max="9986" width="5.28515625" style="639" customWidth="1"/>
    <col min="9987" max="9987" width="72.28515625" style="639" customWidth="1"/>
    <col min="9988" max="9988" width="22.5703125" style="639" customWidth="1"/>
    <col min="9989" max="9989" width="9.140625" style="639"/>
    <col min="9990" max="9990" width="8.28515625" style="639" customWidth="1"/>
    <col min="9991" max="9991" width="16.28515625" style="639" customWidth="1"/>
    <col min="9992" max="9992" width="16.140625" style="639" customWidth="1"/>
    <col min="9993" max="9993" width="22.85546875" style="639" customWidth="1"/>
    <col min="9994" max="9994" width="5.28515625" style="639" customWidth="1"/>
    <col min="9995" max="9995" width="17.140625" style="639" customWidth="1"/>
    <col min="9996" max="9996" width="9.140625" style="639"/>
    <col min="9997" max="9997" width="9.140625" style="639" customWidth="1"/>
    <col min="9998" max="10241" width="9.140625" style="639"/>
    <col min="10242" max="10242" width="5.28515625" style="639" customWidth="1"/>
    <col min="10243" max="10243" width="72.28515625" style="639" customWidth="1"/>
    <col min="10244" max="10244" width="22.5703125" style="639" customWidth="1"/>
    <col min="10245" max="10245" width="9.140625" style="639"/>
    <col min="10246" max="10246" width="8.28515625" style="639" customWidth="1"/>
    <col min="10247" max="10247" width="16.28515625" style="639" customWidth="1"/>
    <col min="10248" max="10248" width="16.140625" style="639" customWidth="1"/>
    <col min="10249" max="10249" width="22.85546875" style="639" customWidth="1"/>
    <col min="10250" max="10250" width="5.28515625" style="639" customWidth="1"/>
    <col min="10251" max="10251" width="17.140625" style="639" customWidth="1"/>
    <col min="10252" max="10252" width="9.140625" style="639"/>
    <col min="10253" max="10253" width="9.140625" style="639" customWidth="1"/>
    <col min="10254" max="10497" width="9.140625" style="639"/>
    <col min="10498" max="10498" width="5.28515625" style="639" customWidth="1"/>
    <col min="10499" max="10499" width="72.28515625" style="639" customWidth="1"/>
    <col min="10500" max="10500" width="22.5703125" style="639" customWidth="1"/>
    <col min="10501" max="10501" width="9.140625" style="639"/>
    <col min="10502" max="10502" width="8.28515625" style="639" customWidth="1"/>
    <col min="10503" max="10503" width="16.28515625" style="639" customWidth="1"/>
    <col min="10504" max="10504" width="16.140625" style="639" customWidth="1"/>
    <col min="10505" max="10505" width="22.85546875" style="639" customWidth="1"/>
    <col min="10506" max="10506" width="5.28515625" style="639" customWidth="1"/>
    <col min="10507" max="10507" width="17.140625" style="639" customWidth="1"/>
    <col min="10508" max="10508" width="9.140625" style="639"/>
    <col min="10509" max="10509" width="9.140625" style="639" customWidth="1"/>
    <col min="10510" max="10753" width="9.140625" style="639"/>
    <col min="10754" max="10754" width="5.28515625" style="639" customWidth="1"/>
    <col min="10755" max="10755" width="72.28515625" style="639" customWidth="1"/>
    <col min="10756" max="10756" width="22.5703125" style="639" customWidth="1"/>
    <col min="10757" max="10757" width="9.140625" style="639"/>
    <col min="10758" max="10758" width="8.28515625" style="639" customWidth="1"/>
    <col min="10759" max="10759" width="16.28515625" style="639" customWidth="1"/>
    <col min="10760" max="10760" width="16.140625" style="639" customWidth="1"/>
    <col min="10761" max="10761" width="22.85546875" style="639" customWidth="1"/>
    <col min="10762" max="10762" width="5.28515625" style="639" customWidth="1"/>
    <col min="10763" max="10763" width="17.140625" style="639" customWidth="1"/>
    <col min="10764" max="10764" width="9.140625" style="639"/>
    <col min="10765" max="10765" width="9.140625" style="639" customWidth="1"/>
    <col min="10766" max="11009" width="9.140625" style="639"/>
    <col min="11010" max="11010" width="5.28515625" style="639" customWidth="1"/>
    <col min="11011" max="11011" width="72.28515625" style="639" customWidth="1"/>
    <col min="11012" max="11012" width="22.5703125" style="639" customWidth="1"/>
    <col min="11013" max="11013" width="9.140625" style="639"/>
    <col min="11014" max="11014" width="8.28515625" style="639" customWidth="1"/>
    <col min="11015" max="11015" width="16.28515625" style="639" customWidth="1"/>
    <col min="11016" max="11016" width="16.140625" style="639" customWidth="1"/>
    <col min="11017" max="11017" width="22.85546875" style="639" customWidth="1"/>
    <col min="11018" max="11018" width="5.28515625" style="639" customWidth="1"/>
    <col min="11019" max="11019" width="17.140625" style="639" customWidth="1"/>
    <col min="11020" max="11020" width="9.140625" style="639"/>
    <col min="11021" max="11021" width="9.140625" style="639" customWidth="1"/>
    <col min="11022" max="11265" width="9.140625" style="639"/>
    <col min="11266" max="11266" width="5.28515625" style="639" customWidth="1"/>
    <col min="11267" max="11267" width="72.28515625" style="639" customWidth="1"/>
    <col min="11268" max="11268" width="22.5703125" style="639" customWidth="1"/>
    <col min="11269" max="11269" width="9.140625" style="639"/>
    <col min="11270" max="11270" width="8.28515625" style="639" customWidth="1"/>
    <col min="11271" max="11271" width="16.28515625" style="639" customWidth="1"/>
    <col min="11272" max="11272" width="16.140625" style="639" customWidth="1"/>
    <col min="11273" max="11273" width="22.85546875" style="639" customWidth="1"/>
    <col min="11274" max="11274" width="5.28515625" style="639" customWidth="1"/>
    <col min="11275" max="11275" width="17.140625" style="639" customWidth="1"/>
    <col min="11276" max="11276" width="9.140625" style="639"/>
    <col min="11277" max="11277" width="9.140625" style="639" customWidth="1"/>
    <col min="11278" max="11521" width="9.140625" style="639"/>
    <col min="11522" max="11522" width="5.28515625" style="639" customWidth="1"/>
    <col min="11523" max="11523" width="72.28515625" style="639" customWidth="1"/>
    <col min="11524" max="11524" width="22.5703125" style="639" customWidth="1"/>
    <col min="11525" max="11525" width="9.140625" style="639"/>
    <col min="11526" max="11526" width="8.28515625" style="639" customWidth="1"/>
    <col min="11527" max="11527" width="16.28515625" style="639" customWidth="1"/>
    <col min="11528" max="11528" width="16.140625" style="639" customWidth="1"/>
    <col min="11529" max="11529" width="22.85546875" style="639" customWidth="1"/>
    <col min="11530" max="11530" width="5.28515625" style="639" customWidth="1"/>
    <col min="11531" max="11531" width="17.140625" style="639" customWidth="1"/>
    <col min="11532" max="11532" width="9.140625" style="639"/>
    <col min="11533" max="11533" width="9.140625" style="639" customWidth="1"/>
    <col min="11534" max="11777" width="9.140625" style="639"/>
    <col min="11778" max="11778" width="5.28515625" style="639" customWidth="1"/>
    <col min="11779" max="11779" width="72.28515625" style="639" customWidth="1"/>
    <col min="11780" max="11780" width="22.5703125" style="639" customWidth="1"/>
    <col min="11781" max="11781" width="9.140625" style="639"/>
    <col min="11782" max="11782" width="8.28515625" style="639" customWidth="1"/>
    <col min="11783" max="11783" width="16.28515625" style="639" customWidth="1"/>
    <col min="11784" max="11784" width="16.140625" style="639" customWidth="1"/>
    <col min="11785" max="11785" width="22.85546875" style="639" customWidth="1"/>
    <col min="11786" max="11786" width="5.28515625" style="639" customWidth="1"/>
    <col min="11787" max="11787" width="17.140625" style="639" customWidth="1"/>
    <col min="11788" max="11788" width="9.140625" style="639"/>
    <col min="11789" max="11789" width="9.140625" style="639" customWidth="1"/>
    <col min="11790" max="12033" width="9.140625" style="639"/>
    <col min="12034" max="12034" width="5.28515625" style="639" customWidth="1"/>
    <col min="12035" max="12035" width="72.28515625" style="639" customWidth="1"/>
    <col min="12036" max="12036" width="22.5703125" style="639" customWidth="1"/>
    <col min="12037" max="12037" width="9.140625" style="639"/>
    <col min="12038" max="12038" width="8.28515625" style="639" customWidth="1"/>
    <col min="12039" max="12039" width="16.28515625" style="639" customWidth="1"/>
    <col min="12040" max="12040" width="16.140625" style="639" customWidth="1"/>
    <col min="12041" max="12041" width="22.85546875" style="639" customWidth="1"/>
    <col min="12042" max="12042" width="5.28515625" style="639" customWidth="1"/>
    <col min="12043" max="12043" width="17.140625" style="639" customWidth="1"/>
    <col min="12044" max="12044" width="9.140625" style="639"/>
    <col min="12045" max="12045" width="9.140625" style="639" customWidth="1"/>
    <col min="12046" max="12289" width="9.140625" style="639"/>
    <col min="12290" max="12290" width="5.28515625" style="639" customWidth="1"/>
    <col min="12291" max="12291" width="72.28515625" style="639" customWidth="1"/>
    <col min="12292" max="12292" width="22.5703125" style="639" customWidth="1"/>
    <col min="12293" max="12293" width="9.140625" style="639"/>
    <col min="12294" max="12294" width="8.28515625" style="639" customWidth="1"/>
    <col min="12295" max="12295" width="16.28515625" style="639" customWidth="1"/>
    <col min="12296" max="12296" width="16.140625" style="639" customWidth="1"/>
    <col min="12297" max="12297" width="22.85546875" style="639" customWidth="1"/>
    <col min="12298" max="12298" width="5.28515625" style="639" customWidth="1"/>
    <col min="12299" max="12299" width="17.140625" style="639" customWidth="1"/>
    <col min="12300" max="12300" width="9.140625" style="639"/>
    <col min="12301" max="12301" width="9.140625" style="639" customWidth="1"/>
    <col min="12302" max="12545" width="9.140625" style="639"/>
    <col min="12546" max="12546" width="5.28515625" style="639" customWidth="1"/>
    <col min="12547" max="12547" width="72.28515625" style="639" customWidth="1"/>
    <col min="12548" max="12548" width="22.5703125" style="639" customWidth="1"/>
    <col min="12549" max="12549" width="9.140625" style="639"/>
    <col min="12550" max="12550" width="8.28515625" style="639" customWidth="1"/>
    <col min="12551" max="12551" width="16.28515625" style="639" customWidth="1"/>
    <col min="12552" max="12552" width="16.140625" style="639" customWidth="1"/>
    <col min="12553" max="12553" width="22.85546875" style="639" customWidth="1"/>
    <col min="12554" max="12554" width="5.28515625" style="639" customWidth="1"/>
    <col min="12555" max="12555" width="17.140625" style="639" customWidth="1"/>
    <col min="12556" max="12556" width="9.140625" style="639"/>
    <col min="12557" max="12557" width="9.140625" style="639" customWidth="1"/>
    <col min="12558" max="12801" width="9.140625" style="639"/>
    <col min="12802" max="12802" width="5.28515625" style="639" customWidth="1"/>
    <col min="12803" max="12803" width="72.28515625" style="639" customWidth="1"/>
    <col min="12804" max="12804" width="22.5703125" style="639" customWidth="1"/>
    <col min="12805" max="12805" width="9.140625" style="639"/>
    <col min="12806" max="12806" width="8.28515625" style="639" customWidth="1"/>
    <col min="12807" max="12807" width="16.28515625" style="639" customWidth="1"/>
    <col min="12808" max="12808" width="16.140625" style="639" customWidth="1"/>
    <col min="12809" max="12809" width="22.85546875" style="639" customWidth="1"/>
    <col min="12810" max="12810" width="5.28515625" style="639" customWidth="1"/>
    <col min="12811" max="12811" width="17.140625" style="639" customWidth="1"/>
    <col min="12812" max="12812" width="9.140625" style="639"/>
    <col min="12813" max="12813" width="9.140625" style="639" customWidth="1"/>
    <col min="12814" max="13057" width="9.140625" style="639"/>
    <col min="13058" max="13058" width="5.28515625" style="639" customWidth="1"/>
    <col min="13059" max="13059" width="72.28515625" style="639" customWidth="1"/>
    <col min="13060" max="13060" width="22.5703125" style="639" customWidth="1"/>
    <col min="13061" max="13061" width="9.140625" style="639"/>
    <col min="13062" max="13062" width="8.28515625" style="639" customWidth="1"/>
    <col min="13063" max="13063" width="16.28515625" style="639" customWidth="1"/>
    <col min="13064" max="13064" width="16.140625" style="639" customWidth="1"/>
    <col min="13065" max="13065" width="22.85546875" style="639" customWidth="1"/>
    <col min="13066" max="13066" width="5.28515625" style="639" customWidth="1"/>
    <col min="13067" max="13067" width="17.140625" style="639" customWidth="1"/>
    <col min="13068" max="13068" width="9.140625" style="639"/>
    <col min="13069" max="13069" width="9.140625" style="639" customWidth="1"/>
    <col min="13070" max="13313" width="9.140625" style="639"/>
    <col min="13314" max="13314" width="5.28515625" style="639" customWidth="1"/>
    <col min="13315" max="13315" width="72.28515625" style="639" customWidth="1"/>
    <col min="13316" max="13316" width="22.5703125" style="639" customWidth="1"/>
    <col min="13317" max="13317" width="9.140625" style="639"/>
    <col min="13318" max="13318" width="8.28515625" style="639" customWidth="1"/>
    <col min="13319" max="13319" width="16.28515625" style="639" customWidth="1"/>
    <col min="13320" max="13320" width="16.140625" style="639" customWidth="1"/>
    <col min="13321" max="13321" width="22.85546875" style="639" customWidth="1"/>
    <col min="13322" max="13322" width="5.28515625" style="639" customWidth="1"/>
    <col min="13323" max="13323" width="17.140625" style="639" customWidth="1"/>
    <col min="13324" max="13324" width="9.140625" style="639"/>
    <col min="13325" max="13325" width="9.140625" style="639" customWidth="1"/>
    <col min="13326" max="13569" width="9.140625" style="639"/>
    <col min="13570" max="13570" width="5.28515625" style="639" customWidth="1"/>
    <col min="13571" max="13571" width="72.28515625" style="639" customWidth="1"/>
    <col min="13572" max="13572" width="22.5703125" style="639" customWidth="1"/>
    <col min="13573" max="13573" width="9.140625" style="639"/>
    <col min="13574" max="13574" width="8.28515625" style="639" customWidth="1"/>
    <col min="13575" max="13575" width="16.28515625" style="639" customWidth="1"/>
    <col min="13576" max="13576" width="16.140625" style="639" customWidth="1"/>
    <col min="13577" max="13577" width="22.85546875" style="639" customWidth="1"/>
    <col min="13578" max="13578" width="5.28515625" style="639" customWidth="1"/>
    <col min="13579" max="13579" width="17.140625" style="639" customWidth="1"/>
    <col min="13580" max="13580" width="9.140625" style="639"/>
    <col min="13581" max="13581" width="9.140625" style="639" customWidth="1"/>
    <col min="13582" max="13825" width="9.140625" style="639"/>
    <col min="13826" max="13826" width="5.28515625" style="639" customWidth="1"/>
    <col min="13827" max="13827" width="72.28515625" style="639" customWidth="1"/>
    <col min="13828" max="13828" width="22.5703125" style="639" customWidth="1"/>
    <col min="13829" max="13829" width="9.140625" style="639"/>
    <col min="13830" max="13830" width="8.28515625" style="639" customWidth="1"/>
    <col min="13831" max="13831" width="16.28515625" style="639" customWidth="1"/>
    <col min="13832" max="13832" width="16.140625" style="639" customWidth="1"/>
    <col min="13833" max="13833" width="22.85546875" style="639" customWidth="1"/>
    <col min="13834" max="13834" width="5.28515625" style="639" customWidth="1"/>
    <col min="13835" max="13835" width="17.140625" style="639" customWidth="1"/>
    <col min="13836" max="13836" width="9.140625" style="639"/>
    <col min="13837" max="13837" width="9.140625" style="639" customWidth="1"/>
    <col min="13838" max="14081" width="9.140625" style="639"/>
    <col min="14082" max="14082" width="5.28515625" style="639" customWidth="1"/>
    <col min="14083" max="14083" width="72.28515625" style="639" customWidth="1"/>
    <col min="14084" max="14084" width="22.5703125" style="639" customWidth="1"/>
    <col min="14085" max="14085" width="9.140625" style="639"/>
    <col min="14086" max="14086" width="8.28515625" style="639" customWidth="1"/>
    <col min="14087" max="14087" width="16.28515625" style="639" customWidth="1"/>
    <col min="14088" max="14088" width="16.140625" style="639" customWidth="1"/>
    <col min="14089" max="14089" width="22.85546875" style="639" customWidth="1"/>
    <col min="14090" max="14090" width="5.28515625" style="639" customWidth="1"/>
    <col min="14091" max="14091" width="17.140625" style="639" customWidth="1"/>
    <col min="14092" max="14092" width="9.140625" style="639"/>
    <col min="14093" max="14093" width="9.140625" style="639" customWidth="1"/>
    <col min="14094" max="14337" width="9.140625" style="639"/>
    <col min="14338" max="14338" width="5.28515625" style="639" customWidth="1"/>
    <col min="14339" max="14339" width="72.28515625" style="639" customWidth="1"/>
    <col min="14340" max="14340" width="22.5703125" style="639" customWidth="1"/>
    <col min="14341" max="14341" width="9.140625" style="639"/>
    <col min="14342" max="14342" width="8.28515625" style="639" customWidth="1"/>
    <col min="14343" max="14343" width="16.28515625" style="639" customWidth="1"/>
    <col min="14344" max="14344" width="16.140625" style="639" customWidth="1"/>
    <col min="14345" max="14345" width="22.85546875" style="639" customWidth="1"/>
    <col min="14346" max="14346" width="5.28515625" style="639" customWidth="1"/>
    <col min="14347" max="14347" width="17.140625" style="639" customWidth="1"/>
    <col min="14348" max="14348" width="9.140625" style="639"/>
    <col min="14349" max="14349" width="9.140625" style="639" customWidth="1"/>
    <col min="14350" max="14593" width="9.140625" style="639"/>
    <col min="14594" max="14594" width="5.28515625" style="639" customWidth="1"/>
    <col min="14595" max="14595" width="72.28515625" style="639" customWidth="1"/>
    <col min="14596" max="14596" width="22.5703125" style="639" customWidth="1"/>
    <col min="14597" max="14597" width="9.140625" style="639"/>
    <col min="14598" max="14598" width="8.28515625" style="639" customWidth="1"/>
    <col min="14599" max="14599" width="16.28515625" style="639" customWidth="1"/>
    <col min="14600" max="14600" width="16.140625" style="639" customWidth="1"/>
    <col min="14601" max="14601" width="22.85546875" style="639" customWidth="1"/>
    <col min="14602" max="14602" width="5.28515625" style="639" customWidth="1"/>
    <col min="14603" max="14603" width="17.140625" style="639" customWidth="1"/>
    <col min="14604" max="14604" width="9.140625" style="639"/>
    <col min="14605" max="14605" width="9.140625" style="639" customWidth="1"/>
    <col min="14606" max="14849" width="9.140625" style="639"/>
    <col min="14850" max="14850" width="5.28515625" style="639" customWidth="1"/>
    <col min="14851" max="14851" width="72.28515625" style="639" customWidth="1"/>
    <col min="14852" max="14852" width="22.5703125" style="639" customWidth="1"/>
    <col min="14853" max="14853" width="9.140625" style="639"/>
    <col min="14854" max="14854" width="8.28515625" style="639" customWidth="1"/>
    <col min="14855" max="14855" width="16.28515625" style="639" customWidth="1"/>
    <col min="14856" max="14856" width="16.140625" style="639" customWidth="1"/>
    <col min="14857" max="14857" width="22.85546875" style="639" customWidth="1"/>
    <col min="14858" max="14858" width="5.28515625" style="639" customWidth="1"/>
    <col min="14859" max="14859" width="17.140625" style="639" customWidth="1"/>
    <col min="14860" max="14860" width="9.140625" style="639"/>
    <col min="14861" max="14861" width="9.140625" style="639" customWidth="1"/>
    <col min="14862" max="15105" width="9.140625" style="639"/>
    <col min="15106" max="15106" width="5.28515625" style="639" customWidth="1"/>
    <col min="15107" max="15107" width="72.28515625" style="639" customWidth="1"/>
    <col min="15108" max="15108" width="22.5703125" style="639" customWidth="1"/>
    <col min="15109" max="15109" width="9.140625" style="639"/>
    <col min="15110" max="15110" width="8.28515625" style="639" customWidth="1"/>
    <col min="15111" max="15111" width="16.28515625" style="639" customWidth="1"/>
    <col min="15112" max="15112" width="16.140625" style="639" customWidth="1"/>
    <col min="15113" max="15113" width="22.85546875" style="639" customWidth="1"/>
    <col min="15114" max="15114" width="5.28515625" style="639" customWidth="1"/>
    <col min="15115" max="15115" width="17.140625" style="639" customWidth="1"/>
    <col min="15116" max="15116" width="9.140625" style="639"/>
    <col min="15117" max="15117" width="9.140625" style="639" customWidth="1"/>
    <col min="15118" max="15361" width="9.140625" style="639"/>
    <col min="15362" max="15362" width="5.28515625" style="639" customWidth="1"/>
    <col min="15363" max="15363" width="72.28515625" style="639" customWidth="1"/>
    <col min="15364" max="15364" width="22.5703125" style="639" customWidth="1"/>
    <col min="15365" max="15365" width="9.140625" style="639"/>
    <col min="15366" max="15366" width="8.28515625" style="639" customWidth="1"/>
    <col min="15367" max="15367" width="16.28515625" style="639" customWidth="1"/>
    <col min="15368" max="15368" width="16.140625" style="639" customWidth="1"/>
    <col min="15369" max="15369" width="22.85546875" style="639" customWidth="1"/>
    <col min="15370" max="15370" width="5.28515625" style="639" customWidth="1"/>
    <col min="15371" max="15371" width="17.140625" style="639" customWidth="1"/>
    <col min="15372" max="15372" width="9.140625" style="639"/>
    <col min="15373" max="15373" width="9.140625" style="639" customWidth="1"/>
    <col min="15374" max="15617" width="9.140625" style="639"/>
    <col min="15618" max="15618" width="5.28515625" style="639" customWidth="1"/>
    <col min="15619" max="15619" width="72.28515625" style="639" customWidth="1"/>
    <col min="15620" max="15620" width="22.5703125" style="639" customWidth="1"/>
    <col min="15621" max="15621" width="9.140625" style="639"/>
    <col min="15622" max="15622" width="8.28515625" style="639" customWidth="1"/>
    <col min="15623" max="15623" width="16.28515625" style="639" customWidth="1"/>
    <col min="15624" max="15624" width="16.140625" style="639" customWidth="1"/>
    <col min="15625" max="15625" width="22.85546875" style="639" customWidth="1"/>
    <col min="15626" max="15626" width="5.28515625" style="639" customWidth="1"/>
    <col min="15627" max="15627" width="17.140625" style="639" customWidth="1"/>
    <col min="15628" max="15628" width="9.140625" style="639"/>
    <col min="15629" max="15629" width="9.140625" style="639" customWidth="1"/>
    <col min="15630" max="15873" width="9.140625" style="639"/>
    <col min="15874" max="15874" width="5.28515625" style="639" customWidth="1"/>
    <col min="15875" max="15875" width="72.28515625" style="639" customWidth="1"/>
    <col min="15876" max="15876" width="22.5703125" style="639" customWidth="1"/>
    <col min="15877" max="15877" width="9.140625" style="639"/>
    <col min="15878" max="15878" width="8.28515625" style="639" customWidth="1"/>
    <col min="15879" max="15879" width="16.28515625" style="639" customWidth="1"/>
    <col min="15880" max="15880" width="16.140625" style="639" customWidth="1"/>
    <col min="15881" max="15881" width="22.85546875" style="639" customWidth="1"/>
    <col min="15882" max="15882" width="5.28515625" style="639" customWidth="1"/>
    <col min="15883" max="15883" width="17.140625" style="639" customWidth="1"/>
    <col min="15884" max="15884" width="9.140625" style="639"/>
    <col min="15885" max="15885" width="9.140625" style="639" customWidth="1"/>
    <col min="15886" max="16129" width="9.140625" style="639"/>
    <col min="16130" max="16130" width="5.28515625" style="639" customWidth="1"/>
    <col min="16131" max="16131" width="72.28515625" style="639" customWidth="1"/>
    <col min="16132" max="16132" width="22.5703125" style="639" customWidth="1"/>
    <col min="16133" max="16133" width="9.140625" style="639"/>
    <col min="16134" max="16134" width="8.28515625" style="639" customWidth="1"/>
    <col min="16135" max="16135" width="16.28515625" style="639" customWidth="1"/>
    <col min="16136" max="16136" width="16.140625" style="639" customWidth="1"/>
    <col min="16137" max="16137" width="22.85546875" style="639" customWidth="1"/>
    <col min="16138" max="16138" width="5.28515625" style="639" customWidth="1"/>
    <col min="16139" max="16139" width="17.140625" style="639" customWidth="1"/>
    <col min="16140" max="16140" width="9.140625" style="639"/>
    <col min="16141" max="16141" width="9.140625" style="639" customWidth="1"/>
    <col min="16142" max="16384" width="9.140625" style="639"/>
  </cols>
  <sheetData>
    <row r="1" spans="2:11" ht="16.5" x14ac:dyDescent="0.2">
      <c r="B1" s="817" t="s">
        <v>1191</v>
      </c>
      <c r="C1" s="636"/>
      <c r="D1" s="636"/>
      <c r="E1" s="636"/>
      <c r="F1" s="637"/>
      <c r="G1" s="638"/>
    </row>
    <row r="2" spans="2:11" ht="16.5" x14ac:dyDescent="0.2">
      <c r="B2" s="817" t="s">
        <v>1192</v>
      </c>
      <c r="C2" s="636"/>
      <c r="D2" s="636"/>
      <c r="E2" s="636"/>
      <c r="F2" s="637"/>
      <c r="G2" s="638"/>
    </row>
    <row r="3" spans="2:11" ht="16.5" x14ac:dyDescent="0.2">
      <c r="B3" s="1147" t="s">
        <v>1211</v>
      </c>
      <c r="C3" s="1147"/>
      <c r="D3" s="1147"/>
      <c r="E3" s="1147"/>
      <c r="F3" s="1147"/>
      <c r="G3" s="1147"/>
      <c r="H3" s="1147"/>
      <c r="I3" s="1147"/>
    </row>
    <row r="4" spans="2:11" x14ac:dyDescent="0.2">
      <c r="B4" s="1148" t="s">
        <v>1465</v>
      </c>
      <c r="C4" s="1148"/>
      <c r="D4" s="1148"/>
      <c r="E4" s="1148"/>
      <c r="F4" s="1148"/>
      <c r="G4" s="1148"/>
      <c r="H4" s="1148"/>
      <c r="I4" s="1148"/>
    </row>
    <row r="5" spans="2:11" ht="16.5" x14ac:dyDescent="0.2">
      <c r="B5" s="1149" t="s">
        <v>1464</v>
      </c>
      <c r="C5" s="1149"/>
      <c r="D5" s="1149"/>
      <c r="E5" s="1149"/>
      <c r="F5" s="1149"/>
      <c r="G5" s="1149"/>
      <c r="H5" s="1149"/>
      <c r="I5" s="1149"/>
    </row>
    <row r="6" spans="2:11" ht="32.25" customHeight="1" x14ac:dyDescent="0.2">
      <c r="B6" s="650" t="s">
        <v>819</v>
      </c>
      <c r="C6" s="650" t="s">
        <v>1194</v>
      </c>
      <c r="D6" s="650" t="s">
        <v>1212</v>
      </c>
      <c r="E6" s="650" t="s">
        <v>1196</v>
      </c>
      <c r="F6" s="651" t="s">
        <v>1199</v>
      </c>
      <c r="G6" s="652" t="s">
        <v>1200</v>
      </c>
      <c r="H6" s="653" t="s">
        <v>1201</v>
      </c>
      <c r="I6" s="653" t="s">
        <v>70</v>
      </c>
      <c r="J6" s="654"/>
      <c r="K6" s="653" t="s">
        <v>1202</v>
      </c>
    </row>
    <row r="7" spans="2:11" ht="17.100000000000001" customHeight="1" x14ac:dyDescent="0.3">
      <c r="B7" s="655">
        <v>1</v>
      </c>
      <c r="C7" s="775" t="s">
        <v>1572</v>
      </c>
      <c r="D7" s="1167" t="s">
        <v>1213</v>
      </c>
      <c r="E7" s="649" t="s">
        <v>1203</v>
      </c>
      <c r="F7" s="649">
        <v>10</v>
      </c>
      <c r="G7" s="1169" t="s">
        <v>1204</v>
      </c>
      <c r="H7" s="647">
        <f t="shared" ref="H7:H41" si="0">F7*K7</f>
        <v>450000</v>
      </c>
      <c r="I7" s="1171" t="s">
        <v>1573</v>
      </c>
      <c r="J7" s="656"/>
      <c r="K7" s="647">
        <v>45000</v>
      </c>
    </row>
    <row r="8" spans="2:11" ht="17.100000000000001" customHeight="1" x14ac:dyDescent="0.3">
      <c r="B8" s="655">
        <v>2</v>
      </c>
      <c r="C8" s="775" t="s">
        <v>1574</v>
      </c>
      <c r="D8" s="1168"/>
      <c r="E8" s="649" t="s">
        <v>1368</v>
      </c>
      <c r="F8" s="649">
        <v>1</v>
      </c>
      <c r="G8" s="1170"/>
      <c r="H8" s="647">
        <f t="shared" si="0"/>
        <v>600000</v>
      </c>
      <c r="I8" s="1172"/>
      <c r="J8" s="656"/>
      <c r="K8" s="647">
        <v>600000</v>
      </c>
    </row>
    <row r="9" spans="2:11" ht="17.100000000000001" customHeight="1" x14ac:dyDescent="0.3">
      <c r="B9" s="655">
        <v>3</v>
      </c>
      <c r="C9" s="775" t="s">
        <v>1575</v>
      </c>
      <c r="D9" s="1168"/>
      <c r="E9" s="649" t="s">
        <v>1368</v>
      </c>
      <c r="F9" s="649">
        <v>1</v>
      </c>
      <c r="G9" s="1170"/>
      <c r="H9" s="647">
        <f t="shared" si="0"/>
        <v>1185000</v>
      </c>
      <c r="I9" s="1172"/>
      <c r="J9" s="656"/>
      <c r="K9" s="647">
        <v>1185000</v>
      </c>
    </row>
    <row r="10" spans="2:11" ht="17.100000000000001" customHeight="1" x14ac:dyDescent="0.3">
      <c r="B10" s="655">
        <v>4</v>
      </c>
      <c r="C10" s="775" t="s">
        <v>1576</v>
      </c>
      <c r="D10" s="1168"/>
      <c r="E10" s="649" t="s">
        <v>1203</v>
      </c>
      <c r="F10" s="649">
        <v>2</v>
      </c>
      <c r="G10" s="1170"/>
      <c r="H10" s="647">
        <f t="shared" si="0"/>
        <v>1092000</v>
      </c>
      <c r="I10" s="1172"/>
      <c r="J10" s="656"/>
      <c r="K10" s="647">
        <v>546000</v>
      </c>
    </row>
    <row r="11" spans="2:11" ht="17.100000000000001" customHeight="1" x14ac:dyDescent="0.3">
      <c r="B11" s="655">
        <v>5</v>
      </c>
      <c r="C11" s="775" t="s">
        <v>1577</v>
      </c>
      <c r="D11" s="1168"/>
      <c r="E11" s="649" t="s">
        <v>1203</v>
      </c>
      <c r="F11" s="649">
        <v>2</v>
      </c>
      <c r="G11" s="1170"/>
      <c r="H11" s="647">
        <f t="shared" si="0"/>
        <v>50000</v>
      </c>
      <c r="I11" s="1172"/>
      <c r="J11" s="656"/>
      <c r="K11" s="647">
        <v>25000</v>
      </c>
    </row>
    <row r="12" spans="2:11" ht="17.100000000000001" customHeight="1" x14ac:dyDescent="0.3">
      <c r="B12" s="655">
        <v>6</v>
      </c>
      <c r="C12" s="775" t="s">
        <v>1578</v>
      </c>
      <c r="D12" s="1168"/>
      <c r="E12" s="649" t="s">
        <v>1203</v>
      </c>
      <c r="F12" s="649">
        <v>1</v>
      </c>
      <c r="G12" s="1170"/>
      <c r="H12" s="647">
        <f t="shared" si="0"/>
        <v>6000000</v>
      </c>
      <c r="I12" s="1172"/>
      <c r="J12" s="656"/>
      <c r="K12" s="647">
        <v>6000000</v>
      </c>
    </row>
    <row r="13" spans="2:11" ht="17.100000000000001" customHeight="1" x14ac:dyDescent="0.3">
      <c r="B13" s="655">
        <v>7</v>
      </c>
      <c r="C13" s="775" t="s">
        <v>1579</v>
      </c>
      <c r="D13" s="1168"/>
      <c r="E13" s="649" t="s">
        <v>1203</v>
      </c>
      <c r="F13" s="649">
        <v>4</v>
      </c>
      <c r="G13" s="1170"/>
      <c r="H13" s="647">
        <f t="shared" si="0"/>
        <v>52000</v>
      </c>
      <c r="I13" s="1172"/>
      <c r="J13" s="656"/>
      <c r="K13" s="647">
        <v>13000</v>
      </c>
    </row>
    <row r="14" spans="2:11" ht="17.100000000000001" customHeight="1" x14ac:dyDescent="0.3">
      <c r="B14" s="655">
        <v>8</v>
      </c>
      <c r="C14" s="775" t="s">
        <v>1580</v>
      </c>
      <c r="D14" s="1168"/>
      <c r="E14" s="649" t="s">
        <v>1203</v>
      </c>
      <c r="F14" s="649">
        <v>4</v>
      </c>
      <c r="G14" s="1170"/>
      <c r="H14" s="847">
        <f t="shared" si="0"/>
        <v>52000</v>
      </c>
      <c r="I14" s="1172"/>
      <c r="J14" s="656"/>
      <c r="K14" s="647">
        <v>13000</v>
      </c>
    </row>
    <row r="15" spans="2:11" ht="17.100000000000001" customHeight="1" x14ac:dyDescent="0.3">
      <c r="B15" s="655">
        <v>9</v>
      </c>
      <c r="C15" s="775" t="s">
        <v>1581</v>
      </c>
      <c r="D15" s="1168"/>
      <c r="E15" s="649" t="s">
        <v>1203</v>
      </c>
      <c r="F15" s="649">
        <v>1</v>
      </c>
      <c r="G15" s="1170"/>
      <c r="H15" s="647">
        <f t="shared" si="0"/>
        <v>25000</v>
      </c>
      <c r="I15" s="1172"/>
      <c r="J15" s="656"/>
      <c r="K15" s="647">
        <v>25000</v>
      </c>
    </row>
    <row r="16" spans="2:11" ht="17.100000000000001" customHeight="1" x14ac:dyDescent="0.3">
      <c r="B16" s="655">
        <v>10</v>
      </c>
      <c r="C16" s="775" t="s">
        <v>1582</v>
      </c>
      <c r="D16" s="1168"/>
      <c r="E16" s="649" t="s">
        <v>1203</v>
      </c>
      <c r="F16" s="649">
        <v>1</v>
      </c>
      <c r="G16" s="1170"/>
      <c r="H16" s="647">
        <f t="shared" si="0"/>
        <v>770000</v>
      </c>
      <c r="I16" s="1172"/>
      <c r="J16" s="656"/>
      <c r="K16" s="647">
        <v>770000</v>
      </c>
    </row>
    <row r="17" spans="2:11" ht="17.100000000000001" customHeight="1" x14ac:dyDescent="0.3">
      <c r="B17" s="655">
        <v>11</v>
      </c>
      <c r="C17" s="775" t="s">
        <v>1583</v>
      </c>
      <c r="D17" s="1168"/>
      <c r="E17" s="649" t="s">
        <v>1203</v>
      </c>
      <c r="F17" s="649">
        <v>30</v>
      </c>
      <c r="G17" s="1170"/>
      <c r="H17" s="647">
        <f t="shared" si="0"/>
        <v>3570000</v>
      </c>
      <c r="I17" s="1172"/>
      <c r="J17" s="656"/>
      <c r="K17" s="647">
        <v>119000</v>
      </c>
    </row>
    <row r="18" spans="2:11" ht="17.100000000000001" customHeight="1" x14ac:dyDescent="0.3">
      <c r="B18" s="655">
        <v>12</v>
      </c>
      <c r="C18" s="775" t="s">
        <v>1584</v>
      </c>
      <c r="D18" s="1168"/>
      <c r="E18" s="649" t="s">
        <v>1203</v>
      </c>
      <c r="F18" s="649">
        <v>10</v>
      </c>
      <c r="G18" s="1170"/>
      <c r="H18" s="647">
        <f t="shared" si="0"/>
        <v>1910000</v>
      </c>
      <c r="I18" s="1172"/>
      <c r="J18" s="656"/>
      <c r="K18" s="647">
        <v>191000</v>
      </c>
    </row>
    <row r="19" spans="2:11" ht="17.100000000000001" customHeight="1" x14ac:dyDescent="0.3">
      <c r="B19" s="655">
        <v>13</v>
      </c>
      <c r="C19" s="775" t="s">
        <v>1585</v>
      </c>
      <c r="D19" s="1168"/>
      <c r="E19" s="649" t="s">
        <v>1203</v>
      </c>
      <c r="F19" s="649">
        <v>100</v>
      </c>
      <c r="G19" s="1170"/>
      <c r="H19" s="647">
        <f t="shared" si="0"/>
        <v>1500000</v>
      </c>
      <c r="I19" s="1172"/>
      <c r="J19" s="656"/>
      <c r="K19" s="647">
        <v>15000</v>
      </c>
    </row>
    <row r="20" spans="2:11" ht="17.100000000000001" customHeight="1" x14ac:dyDescent="0.3">
      <c r="B20" s="655">
        <v>14</v>
      </c>
      <c r="C20" s="775" t="s">
        <v>1586</v>
      </c>
      <c r="D20" s="1168"/>
      <c r="E20" s="649" t="s">
        <v>1203</v>
      </c>
      <c r="F20" s="649">
        <v>100</v>
      </c>
      <c r="G20" s="1170"/>
      <c r="H20" s="647">
        <f t="shared" si="0"/>
        <v>1500000</v>
      </c>
      <c r="I20" s="1172"/>
      <c r="J20" s="656"/>
      <c r="K20" s="647">
        <v>15000</v>
      </c>
    </row>
    <row r="21" spans="2:11" ht="17.100000000000001" customHeight="1" x14ac:dyDescent="0.3">
      <c r="B21" s="655">
        <v>15</v>
      </c>
      <c r="C21" s="775" t="s">
        <v>1587</v>
      </c>
      <c r="D21" s="1168"/>
      <c r="E21" s="649" t="s">
        <v>1203</v>
      </c>
      <c r="F21" s="649">
        <v>35</v>
      </c>
      <c r="G21" s="1170"/>
      <c r="H21" s="847">
        <f t="shared" si="0"/>
        <v>1995000</v>
      </c>
      <c r="I21" s="1172"/>
      <c r="J21" s="656"/>
      <c r="K21" s="647">
        <v>57000</v>
      </c>
    </row>
    <row r="22" spans="2:11" ht="17.100000000000001" customHeight="1" x14ac:dyDescent="0.3">
      <c r="B22" s="655">
        <v>16</v>
      </c>
      <c r="C22" s="775" t="s">
        <v>1588</v>
      </c>
      <c r="D22" s="1168"/>
      <c r="E22" s="649" t="s">
        <v>1589</v>
      </c>
      <c r="F22" s="649">
        <v>2</v>
      </c>
      <c r="G22" s="1170"/>
      <c r="H22" s="647">
        <f t="shared" si="0"/>
        <v>920000</v>
      </c>
      <c r="I22" s="1172"/>
      <c r="J22" s="656"/>
      <c r="K22" s="647">
        <v>460000</v>
      </c>
    </row>
    <row r="23" spans="2:11" ht="17.100000000000001" customHeight="1" x14ac:dyDescent="0.3">
      <c r="B23" s="655">
        <v>17</v>
      </c>
      <c r="C23" s="775" t="s">
        <v>1590</v>
      </c>
      <c r="D23" s="1168"/>
      <c r="E23" s="649" t="s">
        <v>1368</v>
      </c>
      <c r="F23" s="649">
        <v>2</v>
      </c>
      <c r="G23" s="1170"/>
      <c r="H23" s="647">
        <f t="shared" si="0"/>
        <v>1500000</v>
      </c>
      <c r="I23" s="1172"/>
      <c r="J23" s="656"/>
      <c r="K23" s="647">
        <v>750000</v>
      </c>
    </row>
    <row r="24" spans="2:11" ht="17.100000000000001" customHeight="1" x14ac:dyDescent="0.3">
      <c r="B24" s="655">
        <v>18</v>
      </c>
      <c r="C24" s="775" t="s">
        <v>1591</v>
      </c>
      <c r="D24" s="1168"/>
      <c r="E24" s="649" t="s">
        <v>1368</v>
      </c>
      <c r="F24" s="649">
        <v>1</v>
      </c>
      <c r="G24" s="1170"/>
      <c r="H24" s="647">
        <f t="shared" si="0"/>
        <v>700000</v>
      </c>
      <c r="I24" s="1172"/>
      <c r="J24" s="656"/>
      <c r="K24" s="647">
        <v>700000</v>
      </c>
    </row>
    <row r="25" spans="2:11" ht="17.100000000000001" customHeight="1" x14ac:dyDescent="0.3">
      <c r="B25" s="655">
        <v>19</v>
      </c>
      <c r="C25" s="775" t="s">
        <v>1592</v>
      </c>
      <c r="D25" s="1168"/>
      <c r="E25" s="649" t="s">
        <v>1368</v>
      </c>
      <c r="F25" s="649">
        <v>5</v>
      </c>
      <c r="G25" s="1170"/>
      <c r="H25" s="847">
        <f t="shared" si="0"/>
        <v>500000</v>
      </c>
      <c r="I25" s="1172"/>
      <c r="J25" s="656"/>
      <c r="K25" s="647">
        <v>100000</v>
      </c>
    </row>
    <row r="26" spans="2:11" ht="17.100000000000001" customHeight="1" x14ac:dyDescent="0.3">
      <c r="B26" s="655">
        <v>20</v>
      </c>
      <c r="C26" s="775" t="s">
        <v>1593</v>
      </c>
      <c r="D26" s="1168"/>
      <c r="E26" s="649" t="s">
        <v>1368</v>
      </c>
      <c r="F26" s="649">
        <v>2</v>
      </c>
      <c r="G26" s="1170"/>
      <c r="H26" s="647">
        <f t="shared" si="0"/>
        <v>230000</v>
      </c>
      <c r="I26" s="1172"/>
      <c r="J26" s="656"/>
      <c r="K26" s="647">
        <v>115000</v>
      </c>
    </row>
    <row r="27" spans="2:11" ht="17.100000000000001" customHeight="1" x14ac:dyDescent="0.3">
      <c r="B27" s="655">
        <v>21</v>
      </c>
      <c r="C27" s="775" t="s">
        <v>1594</v>
      </c>
      <c r="D27" s="1168"/>
      <c r="E27" s="649" t="s">
        <v>1368</v>
      </c>
      <c r="F27" s="649">
        <v>2</v>
      </c>
      <c r="G27" s="1170"/>
      <c r="H27" s="647">
        <f t="shared" si="0"/>
        <v>3100000</v>
      </c>
      <c r="I27" s="1172"/>
      <c r="J27" s="656"/>
      <c r="K27" s="647">
        <v>1550000</v>
      </c>
    </row>
    <row r="28" spans="2:11" ht="17.100000000000001" customHeight="1" x14ac:dyDescent="0.3">
      <c r="B28" s="655">
        <v>22</v>
      </c>
      <c r="C28" s="775" t="s">
        <v>1595</v>
      </c>
      <c r="D28" s="1168"/>
      <c r="E28" s="649" t="s">
        <v>1368</v>
      </c>
      <c r="F28" s="649">
        <v>1</v>
      </c>
      <c r="G28" s="1170"/>
      <c r="H28" s="647">
        <f t="shared" si="0"/>
        <v>600000</v>
      </c>
      <c r="I28" s="1172"/>
      <c r="J28" s="656"/>
      <c r="K28" s="647">
        <v>600000</v>
      </c>
    </row>
    <row r="29" spans="2:11" ht="17.100000000000001" customHeight="1" x14ac:dyDescent="0.3">
      <c r="B29" s="655">
        <v>23</v>
      </c>
      <c r="C29" s="775" t="s">
        <v>1596</v>
      </c>
      <c r="D29" s="1168"/>
      <c r="E29" s="649" t="s">
        <v>1368</v>
      </c>
      <c r="F29" s="649">
        <v>2</v>
      </c>
      <c r="G29" s="1170"/>
      <c r="H29" s="647">
        <f t="shared" si="0"/>
        <v>4800000</v>
      </c>
      <c r="I29" s="1172"/>
      <c r="J29" s="656"/>
      <c r="K29" s="647">
        <v>2400000</v>
      </c>
    </row>
    <row r="30" spans="2:11" ht="17.100000000000001" customHeight="1" x14ac:dyDescent="0.3">
      <c r="B30" s="655">
        <v>24</v>
      </c>
      <c r="C30" s="775" t="s">
        <v>1597</v>
      </c>
      <c r="D30" s="1168"/>
      <c r="E30" s="649" t="s">
        <v>1368</v>
      </c>
      <c r="F30" s="649">
        <v>3</v>
      </c>
      <c r="G30" s="1170"/>
      <c r="H30" s="647">
        <f t="shared" si="0"/>
        <v>270000</v>
      </c>
      <c r="I30" s="1172"/>
      <c r="J30" s="656"/>
      <c r="K30" s="647">
        <v>90000</v>
      </c>
    </row>
    <row r="31" spans="2:11" ht="17.100000000000001" customHeight="1" x14ac:dyDescent="0.3">
      <c r="B31" s="655">
        <v>25</v>
      </c>
      <c r="C31" s="775" t="s">
        <v>1598</v>
      </c>
      <c r="D31" s="1168"/>
      <c r="E31" s="649" t="s">
        <v>1368</v>
      </c>
      <c r="F31" s="649">
        <v>1</v>
      </c>
      <c r="G31" s="1170"/>
      <c r="H31" s="847">
        <f t="shared" si="0"/>
        <v>1110000</v>
      </c>
      <c r="I31" s="1172"/>
      <c r="J31" s="656"/>
      <c r="K31" s="647">
        <v>1110000</v>
      </c>
    </row>
    <row r="32" spans="2:11" ht="17.100000000000001" customHeight="1" x14ac:dyDescent="0.3">
      <c r="B32" s="655">
        <v>26</v>
      </c>
      <c r="C32" s="775" t="s">
        <v>1599</v>
      </c>
      <c r="D32" s="1168"/>
      <c r="E32" s="649" t="s">
        <v>1203</v>
      </c>
      <c r="F32" s="649">
        <v>2</v>
      </c>
      <c r="G32" s="1170"/>
      <c r="H32" s="647">
        <f t="shared" si="0"/>
        <v>6406400</v>
      </c>
      <c r="I32" s="1172"/>
      <c r="J32" s="656"/>
      <c r="K32" s="647">
        <v>3203200</v>
      </c>
    </row>
    <row r="33" spans="2:11" ht="17.100000000000001" customHeight="1" x14ac:dyDescent="0.3">
      <c r="B33" s="655">
        <v>27</v>
      </c>
      <c r="C33" s="775" t="s">
        <v>1600</v>
      </c>
      <c r="D33" s="1168"/>
      <c r="E33" s="649" t="s">
        <v>1203</v>
      </c>
      <c r="F33" s="649">
        <v>2</v>
      </c>
      <c r="G33" s="1170"/>
      <c r="H33" s="647">
        <f t="shared" si="0"/>
        <v>587400</v>
      </c>
      <c r="I33" s="1172"/>
      <c r="J33" s="656"/>
      <c r="K33" s="647">
        <v>293700</v>
      </c>
    </row>
    <row r="34" spans="2:11" ht="17.100000000000001" customHeight="1" x14ac:dyDescent="0.3">
      <c r="B34" s="655">
        <v>28</v>
      </c>
      <c r="C34" s="775" t="s">
        <v>1601</v>
      </c>
      <c r="D34" s="1168"/>
      <c r="E34" s="649" t="s">
        <v>1203</v>
      </c>
      <c r="F34" s="649">
        <v>2</v>
      </c>
      <c r="G34" s="1170"/>
      <c r="H34" s="847">
        <f t="shared" si="0"/>
        <v>1086800</v>
      </c>
      <c r="I34" s="1172"/>
      <c r="J34" s="656"/>
      <c r="K34" s="647">
        <v>543400</v>
      </c>
    </row>
    <row r="35" spans="2:11" ht="17.100000000000001" customHeight="1" x14ac:dyDescent="0.3">
      <c r="B35" s="655">
        <v>29</v>
      </c>
      <c r="C35" s="775" t="s">
        <v>1602</v>
      </c>
      <c r="D35" s="1168"/>
      <c r="E35" s="649" t="s">
        <v>1203</v>
      </c>
      <c r="F35" s="649">
        <v>2</v>
      </c>
      <c r="G35" s="1170"/>
      <c r="H35" s="647">
        <f t="shared" si="0"/>
        <v>22338800</v>
      </c>
      <c r="I35" s="1172"/>
      <c r="J35" s="656"/>
      <c r="K35" s="647">
        <v>11169400</v>
      </c>
    </row>
    <row r="36" spans="2:11" ht="17.100000000000001" customHeight="1" x14ac:dyDescent="0.3">
      <c r="B36" s="655">
        <v>30</v>
      </c>
      <c r="C36" s="775" t="s">
        <v>1603</v>
      </c>
      <c r="D36" s="1168"/>
      <c r="E36" s="649" t="s">
        <v>1203</v>
      </c>
      <c r="F36" s="649">
        <v>1</v>
      </c>
      <c r="G36" s="1170"/>
      <c r="H36" s="847">
        <f t="shared" si="0"/>
        <v>7957400</v>
      </c>
      <c r="I36" s="1172"/>
      <c r="J36" s="656"/>
      <c r="K36" s="647">
        <v>7957400</v>
      </c>
    </row>
    <row r="37" spans="2:11" ht="17.100000000000001" customHeight="1" x14ac:dyDescent="0.3">
      <c r="B37" s="655">
        <v>31</v>
      </c>
      <c r="C37" s="775" t="s">
        <v>1604</v>
      </c>
      <c r="D37" s="1168"/>
      <c r="E37" s="649" t="s">
        <v>1203</v>
      </c>
      <c r="F37" s="649">
        <v>2</v>
      </c>
      <c r="G37" s="1170"/>
      <c r="H37" s="647">
        <f t="shared" si="0"/>
        <v>1992000</v>
      </c>
      <c r="I37" s="1172"/>
      <c r="J37" s="656"/>
      <c r="K37" s="647">
        <v>996000</v>
      </c>
    </row>
    <row r="38" spans="2:11" ht="17.100000000000001" customHeight="1" x14ac:dyDescent="0.3">
      <c r="B38" s="655">
        <v>32</v>
      </c>
      <c r="C38" s="775" t="s">
        <v>1605</v>
      </c>
      <c r="D38" s="1168"/>
      <c r="E38" s="649" t="s">
        <v>1203</v>
      </c>
      <c r="F38" s="649">
        <v>1</v>
      </c>
      <c r="G38" s="1170"/>
      <c r="H38" s="847">
        <f t="shared" si="0"/>
        <v>1411300</v>
      </c>
      <c r="I38" s="1172"/>
      <c r="J38" s="656"/>
      <c r="K38" s="647">
        <v>1411300</v>
      </c>
    </row>
    <row r="39" spans="2:11" ht="17.100000000000001" customHeight="1" x14ac:dyDescent="0.3">
      <c r="B39" s="655">
        <v>33</v>
      </c>
      <c r="C39" s="775" t="s">
        <v>1606</v>
      </c>
      <c r="D39" s="1168"/>
      <c r="E39" s="649" t="s">
        <v>1203</v>
      </c>
      <c r="F39" s="649">
        <v>1</v>
      </c>
      <c r="G39" s="1170"/>
      <c r="H39" s="647">
        <f t="shared" si="0"/>
        <v>4840000</v>
      </c>
      <c r="I39" s="1172"/>
      <c r="J39" s="656"/>
      <c r="K39" s="647">
        <v>4840000</v>
      </c>
    </row>
    <row r="40" spans="2:11" ht="17.100000000000001" customHeight="1" x14ac:dyDescent="0.3">
      <c r="B40" s="655">
        <v>34</v>
      </c>
      <c r="C40" s="775" t="s">
        <v>1607</v>
      </c>
      <c r="D40" s="1168"/>
      <c r="E40" s="649" t="s">
        <v>1368</v>
      </c>
      <c r="F40" s="649">
        <v>1</v>
      </c>
      <c r="G40" s="1170"/>
      <c r="H40" s="647">
        <f t="shared" si="0"/>
        <v>3500000</v>
      </c>
      <c r="I40" s="1172"/>
      <c r="J40" s="656"/>
      <c r="K40" s="647">
        <v>3500000</v>
      </c>
    </row>
    <row r="41" spans="2:11" ht="17.100000000000001" customHeight="1" x14ac:dyDescent="0.3">
      <c r="B41" s="655">
        <v>35</v>
      </c>
      <c r="C41" s="775" t="s">
        <v>1608</v>
      </c>
      <c r="D41" s="1168"/>
      <c r="E41" s="649" t="s">
        <v>1203</v>
      </c>
      <c r="F41" s="649">
        <v>3</v>
      </c>
      <c r="G41" s="1170"/>
      <c r="H41" s="647">
        <f t="shared" si="0"/>
        <v>60000</v>
      </c>
      <c r="I41" s="1173"/>
      <c r="J41" s="656"/>
      <c r="K41" s="647">
        <v>20000</v>
      </c>
    </row>
    <row r="42" spans="2:11" ht="17.100000000000001" customHeight="1" x14ac:dyDescent="0.3">
      <c r="B42" s="658"/>
      <c r="C42" s="1164" t="s">
        <v>1609</v>
      </c>
      <c r="D42" s="1165"/>
      <c r="E42" s="1165"/>
      <c r="F42" s="1165"/>
      <c r="G42" s="1165"/>
      <c r="H42" s="1166"/>
      <c r="I42" s="657">
        <f>SUM(H7:H41)</f>
        <v>84661100</v>
      </c>
      <c r="J42" s="656"/>
      <c r="K42" s="658"/>
    </row>
    <row r="43" spans="2:11" ht="17.100000000000001" customHeight="1" x14ac:dyDescent="0.3">
      <c r="B43" s="655">
        <v>1</v>
      </c>
      <c r="C43" s="775" t="s">
        <v>1610</v>
      </c>
      <c r="D43" s="1167" t="s">
        <v>1213</v>
      </c>
      <c r="E43" s="649" t="s">
        <v>1541</v>
      </c>
      <c r="F43" s="649">
        <v>1</v>
      </c>
      <c r="G43" s="1170" t="s">
        <v>1204</v>
      </c>
      <c r="H43" s="647">
        <f t="shared" ref="H43:H50" si="1">F43*K43</f>
        <v>495000</v>
      </c>
      <c r="I43" s="1174" t="s">
        <v>1611</v>
      </c>
      <c r="J43" s="656"/>
      <c r="K43" s="647">
        <v>495000</v>
      </c>
    </row>
    <row r="44" spans="2:11" ht="17.100000000000001" customHeight="1" x14ac:dyDescent="0.3">
      <c r="B44" s="655">
        <v>2</v>
      </c>
      <c r="C44" s="775" t="s">
        <v>1612</v>
      </c>
      <c r="D44" s="1168"/>
      <c r="E44" s="649" t="s">
        <v>1541</v>
      </c>
      <c r="F44" s="649">
        <v>1</v>
      </c>
      <c r="G44" s="1170"/>
      <c r="H44" s="647">
        <f t="shared" si="1"/>
        <v>495000</v>
      </c>
      <c r="I44" s="1174"/>
      <c r="J44" s="656"/>
      <c r="K44" s="647">
        <v>495000</v>
      </c>
    </row>
    <row r="45" spans="2:11" ht="17.100000000000001" customHeight="1" x14ac:dyDescent="0.3">
      <c r="B45" s="655">
        <v>3</v>
      </c>
      <c r="C45" s="775" t="s">
        <v>1613</v>
      </c>
      <c r="D45" s="1168"/>
      <c r="E45" s="649" t="s">
        <v>1541</v>
      </c>
      <c r="F45" s="649">
        <v>1</v>
      </c>
      <c r="G45" s="1170"/>
      <c r="H45" s="647">
        <f t="shared" si="1"/>
        <v>495000</v>
      </c>
      <c r="I45" s="1174"/>
      <c r="J45" s="656"/>
      <c r="K45" s="647">
        <v>495000</v>
      </c>
    </row>
    <row r="46" spans="2:11" ht="17.100000000000001" customHeight="1" x14ac:dyDescent="0.3">
      <c r="B46" s="655">
        <v>4</v>
      </c>
      <c r="C46" s="775" t="s">
        <v>1614</v>
      </c>
      <c r="D46" s="1168"/>
      <c r="E46" s="649" t="s">
        <v>1541</v>
      </c>
      <c r="F46" s="649">
        <v>1</v>
      </c>
      <c r="G46" s="1170"/>
      <c r="H46" s="647">
        <f t="shared" si="1"/>
        <v>495000</v>
      </c>
      <c r="I46" s="1174"/>
      <c r="J46" s="656"/>
      <c r="K46" s="647">
        <v>495000</v>
      </c>
    </row>
    <row r="47" spans="2:11" ht="17.100000000000001" customHeight="1" x14ac:dyDescent="0.3">
      <c r="B47" s="655">
        <v>5</v>
      </c>
      <c r="C47" s="775" t="s">
        <v>1615</v>
      </c>
      <c r="D47" s="1168"/>
      <c r="E47" s="649" t="s">
        <v>1541</v>
      </c>
      <c r="F47" s="649">
        <v>1</v>
      </c>
      <c r="G47" s="1170"/>
      <c r="H47" s="647">
        <f t="shared" si="1"/>
        <v>495000</v>
      </c>
      <c r="I47" s="1174"/>
      <c r="J47" s="656"/>
      <c r="K47" s="647">
        <v>495000</v>
      </c>
    </row>
    <row r="48" spans="2:11" ht="17.100000000000001" customHeight="1" x14ac:dyDescent="0.3">
      <c r="B48" s="655">
        <v>6</v>
      </c>
      <c r="C48" s="775" t="s">
        <v>1616</v>
      </c>
      <c r="D48" s="1168"/>
      <c r="E48" s="649" t="s">
        <v>1541</v>
      </c>
      <c r="F48" s="649">
        <v>1</v>
      </c>
      <c r="G48" s="1170"/>
      <c r="H48" s="647">
        <f t="shared" si="1"/>
        <v>495000</v>
      </c>
      <c r="I48" s="1174"/>
      <c r="J48" s="656"/>
      <c r="K48" s="647">
        <v>495000</v>
      </c>
    </row>
    <row r="49" spans="2:11" ht="17.100000000000001" customHeight="1" x14ac:dyDescent="0.3">
      <c r="B49" s="655">
        <v>7</v>
      </c>
      <c r="C49" s="775" t="s">
        <v>1617</v>
      </c>
      <c r="D49" s="1168"/>
      <c r="E49" s="649" t="s">
        <v>1203</v>
      </c>
      <c r="F49" s="649">
        <v>10</v>
      </c>
      <c r="G49" s="1170"/>
      <c r="H49" s="647">
        <f t="shared" si="1"/>
        <v>1000000</v>
      </c>
      <c r="I49" s="1171" t="s">
        <v>1618</v>
      </c>
      <c r="J49" s="656"/>
      <c r="K49" s="647">
        <v>100000</v>
      </c>
    </row>
    <row r="50" spans="2:11" ht="17.100000000000001" customHeight="1" x14ac:dyDescent="0.3">
      <c r="B50" s="655">
        <v>8</v>
      </c>
      <c r="C50" s="775" t="s">
        <v>1619</v>
      </c>
      <c r="D50" s="1168"/>
      <c r="E50" s="649" t="s">
        <v>1203</v>
      </c>
      <c r="F50" s="649">
        <v>5</v>
      </c>
      <c r="G50" s="1170"/>
      <c r="H50" s="647">
        <f t="shared" si="1"/>
        <v>500000</v>
      </c>
      <c r="I50" s="1173"/>
      <c r="J50" s="656"/>
      <c r="K50" s="647">
        <v>100000</v>
      </c>
    </row>
    <row r="51" spans="2:11" ht="17.100000000000001" customHeight="1" x14ac:dyDescent="0.3">
      <c r="B51" s="658"/>
      <c r="C51" s="1164" t="s">
        <v>1609</v>
      </c>
      <c r="D51" s="1165"/>
      <c r="E51" s="1165"/>
      <c r="F51" s="1165"/>
      <c r="G51" s="1165"/>
      <c r="H51" s="1166"/>
      <c r="I51" s="659">
        <f>SUM(H43:H50)</f>
        <v>4470000</v>
      </c>
      <c r="J51" s="660"/>
      <c r="K51" s="658"/>
    </row>
    <row r="52" spans="2:11" ht="17.100000000000001" customHeight="1" x14ac:dyDescent="0.3">
      <c r="B52" s="655">
        <v>1</v>
      </c>
      <c r="C52" s="775" t="s">
        <v>1620</v>
      </c>
      <c r="D52" s="1176" t="s">
        <v>1213</v>
      </c>
      <c r="E52" s="649" t="s">
        <v>1368</v>
      </c>
      <c r="F52" s="649">
        <v>4</v>
      </c>
      <c r="G52" s="1177" t="s">
        <v>1510</v>
      </c>
      <c r="H52" s="647">
        <f>F52*K52</f>
        <v>760000</v>
      </c>
      <c r="I52" s="1178" t="s">
        <v>1621</v>
      </c>
      <c r="J52" s="656"/>
      <c r="K52" s="647">
        <v>190000</v>
      </c>
    </row>
    <row r="53" spans="2:11" ht="17.100000000000001" customHeight="1" x14ac:dyDescent="0.3">
      <c r="B53" s="655">
        <v>2</v>
      </c>
      <c r="C53" s="775" t="s">
        <v>1622</v>
      </c>
      <c r="D53" s="1176"/>
      <c r="E53" s="649" t="s">
        <v>1623</v>
      </c>
      <c r="F53" s="649">
        <v>10</v>
      </c>
      <c r="G53" s="1177"/>
      <c r="H53" s="647">
        <f>F53*K53</f>
        <v>3600000</v>
      </c>
      <c r="I53" s="1179"/>
      <c r="J53" s="656"/>
      <c r="K53" s="647">
        <v>360000</v>
      </c>
    </row>
    <row r="54" spans="2:11" ht="17.100000000000001" customHeight="1" x14ac:dyDescent="0.3">
      <c r="B54" s="658"/>
      <c r="C54" s="1164" t="s">
        <v>1609</v>
      </c>
      <c r="D54" s="1165"/>
      <c r="E54" s="1165"/>
      <c r="F54" s="1165"/>
      <c r="G54" s="1165"/>
      <c r="H54" s="1166"/>
      <c r="I54" s="659">
        <f>SUM(H52:H53)</f>
        <v>4360000</v>
      </c>
      <c r="J54" s="660"/>
      <c r="K54" s="660"/>
    </row>
    <row r="55" spans="2:11" ht="17.100000000000001" customHeight="1" x14ac:dyDescent="0.3">
      <c r="B55" s="660"/>
      <c r="C55" s="660"/>
      <c r="D55" s="660"/>
      <c r="E55" s="660"/>
      <c r="F55" s="660"/>
      <c r="G55" s="660"/>
      <c r="H55" s="660"/>
      <c r="I55" s="660"/>
      <c r="J55" s="660"/>
      <c r="K55" s="660"/>
    </row>
    <row r="56" spans="2:11" ht="17.100000000000001" customHeight="1" x14ac:dyDescent="0.3">
      <c r="B56" s="660"/>
      <c r="C56" s="660"/>
      <c r="D56" s="660"/>
      <c r="E56" s="660"/>
      <c r="F56" s="660"/>
      <c r="G56" s="660"/>
      <c r="H56" s="660"/>
      <c r="I56" s="660"/>
      <c r="J56" s="660"/>
      <c r="K56" s="660"/>
    </row>
    <row r="57" spans="2:11" ht="30" customHeight="1" x14ac:dyDescent="0.2">
      <c r="C57" s="1175" t="s">
        <v>1624</v>
      </c>
      <c r="D57" s="1175" t="s">
        <v>1204</v>
      </c>
      <c r="E57" s="1175"/>
      <c r="F57" s="1175"/>
      <c r="G57" s="1175"/>
      <c r="H57" s="848">
        <f>I42</f>
        <v>84661100</v>
      </c>
    </row>
    <row r="58" spans="2:11" ht="30" customHeight="1" x14ac:dyDescent="0.2">
      <c r="C58" s="1175"/>
      <c r="D58" s="1175" t="s">
        <v>1204</v>
      </c>
      <c r="E58" s="1175"/>
      <c r="F58" s="1175"/>
      <c r="G58" s="1175"/>
      <c r="H58" s="848">
        <f>I51</f>
        <v>4470000</v>
      </c>
    </row>
    <row r="59" spans="2:11" ht="30" customHeight="1" x14ac:dyDescent="0.2">
      <c r="C59" s="1175"/>
      <c r="D59" s="1175" t="s">
        <v>1510</v>
      </c>
      <c r="E59" s="1175"/>
      <c r="F59" s="1175"/>
      <c r="G59" s="1175"/>
      <c r="H59" s="848">
        <f>I54</f>
        <v>4360000</v>
      </c>
    </row>
    <row r="60" spans="2:11" ht="30" customHeight="1" x14ac:dyDescent="0.2">
      <c r="C60" s="1175" t="s">
        <v>1625</v>
      </c>
      <c r="D60" s="1175"/>
      <c r="E60" s="1175"/>
      <c r="F60" s="1175"/>
      <c r="G60" s="1175"/>
      <c r="H60" s="848">
        <f>SUM(H57:H59)</f>
        <v>93491100</v>
      </c>
    </row>
  </sheetData>
  <mergeCells count="21">
    <mergeCell ref="C60:G60"/>
    <mergeCell ref="D52:D53"/>
    <mergeCell ref="G52:G53"/>
    <mergeCell ref="I52:I53"/>
    <mergeCell ref="C54:H54"/>
    <mergeCell ref="C57:C59"/>
    <mergeCell ref="D57:G57"/>
    <mergeCell ref="D58:G58"/>
    <mergeCell ref="D59:G59"/>
    <mergeCell ref="C51:H51"/>
    <mergeCell ref="B3:I3"/>
    <mergeCell ref="B4:I4"/>
    <mergeCell ref="B5:I5"/>
    <mergeCell ref="D7:D41"/>
    <mergeCell ref="G7:G41"/>
    <mergeCell ref="I7:I41"/>
    <mergeCell ref="C42:H42"/>
    <mergeCell ref="D43:D50"/>
    <mergeCell ref="G43:G50"/>
    <mergeCell ref="I43:I48"/>
    <mergeCell ref="I49:I50"/>
  </mergeCells>
  <pageMargins left="0.7" right="0.7" top="0.75" bottom="0.75" header="0.3" footer="0.3"/>
  <pageSetup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opLeftCell="A4" zoomScale="85" zoomScaleNormal="85" workbookViewId="0">
      <selection activeCell="L26" sqref="L26:L27"/>
    </sheetView>
  </sheetViews>
  <sheetFormatPr defaultRowHeight="15" customHeight="1" x14ac:dyDescent="0.2"/>
  <cols>
    <col min="1" max="1" width="4.28515625" style="694" customWidth="1"/>
    <col min="2" max="2" width="31.140625" style="673" customWidth="1"/>
    <col min="3" max="14" width="9.7109375" style="673" customWidth="1"/>
    <col min="15" max="15" width="10.7109375" style="673" customWidth="1"/>
    <col min="16" max="16" width="11.140625" style="673" customWidth="1"/>
    <col min="17" max="17" width="10.140625" style="673" bestFit="1" customWidth="1"/>
    <col min="18" max="18" width="9.5703125" style="673" bestFit="1" customWidth="1"/>
    <col min="19" max="19" width="9.140625" style="673"/>
    <col min="20" max="20" width="9.28515625" style="673" bestFit="1" customWidth="1"/>
    <col min="21" max="21" width="9.140625" style="673"/>
    <col min="22" max="22" width="9.28515625" style="673" bestFit="1" customWidth="1"/>
    <col min="23" max="23" width="9.140625" style="673"/>
    <col min="24" max="24" width="9.5703125" style="673" bestFit="1" customWidth="1"/>
    <col min="25" max="25" width="9.140625" style="673"/>
    <col min="26" max="26" width="9.28515625" style="673" bestFit="1" customWidth="1"/>
    <col min="27" max="27" width="9.140625" style="673"/>
    <col min="28" max="28" width="9.28515625" style="673" bestFit="1" customWidth="1"/>
    <col min="29" max="29" width="9.140625" style="673"/>
    <col min="30" max="30" width="11.140625" style="673" bestFit="1" customWidth="1"/>
    <col min="31" max="31" width="9.140625" style="673"/>
    <col min="32" max="32" width="9.28515625" style="673" bestFit="1" customWidth="1"/>
    <col min="33" max="256" width="9.140625" style="673"/>
    <col min="257" max="257" width="4.28515625" style="673" customWidth="1"/>
    <col min="258" max="258" width="31.140625" style="673" customWidth="1"/>
    <col min="259" max="270" width="9.7109375" style="673" customWidth="1"/>
    <col min="271" max="271" width="10.7109375" style="673" customWidth="1"/>
    <col min="272" max="272" width="11.140625" style="673" customWidth="1"/>
    <col min="273" max="273" width="10.140625" style="673" bestFit="1" customWidth="1"/>
    <col min="274" max="274" width="9.5703125" style="673" bestFit="1" customWidth="1"/>
    <col min="275" max="275" width="9.140625" style="673"/>
    <col min="276" max="276" width="9.28515625" style="673" bestFit="1" customWidth="1"/>
    <col min="277" max="277" width="9.140625" style="673"/>
    <col min="278" max="278" width="9.28515625" style="673" bestFit="1" customWidth="1"/>
    <col min="279" max="279" width="9.140625" style="673"/>
    <col min="280" max="280" width="9.5703125" style="673" bestFit="1" customWidth="1"/>
    <col min="281" max="281" width="9.140625" style="673"/>
    <col min="282" max="282" width="9.28515625" style="673" bestFit="1" customWidth="1"/>
    <col min="283" max="283" width="9.140625" style="673"/>
    <col min="284" max="284" width="9.28515625" style="673" bestFit="1" customWidth="1"/>
    <col min="285" max="285" width="9.140625" style="673"/>
    <col min="286" max="286" width="11.140625" style="673" bestFit="1" customWidth="1"/>
    <col min="287" max="287" width="9.140625" style="673"/>
    <col min="288" max="288" width="9.28515625" style="673" bestFit="1" customWidth="1"/>
    <col min="289" max="512" width="9.140625" style="673"/>
    <col min="513" max="513" width="4.28515625" style="673" customWidth="1"/>
    <col min="514" max="514" width="31.140625" style="673" customWidth="1"/>
    <col min="515" max="526" width="9.7109375" style="673" customWidth="1"/>
    <col min="527" max="527" width="10.7109375" style="673" customWidth="1"/>
    <col min="528" max="528" width="11.140625" style="673" customWidth="1"/>
    <col min="529" max="529" width="10.140625" style="673" bestFit="1" customWidth="1"/>
    <col min="530" max="530" width="9.5703125" style="673" bestFit="1" customWidth="1"/>
    <col min="531" max="531" width="9.140625" style="673"/>
    <col min="532" max="532" width="9.28515625" style="673" bestFit="1" customWidth="1"/>
    <col min="533" max="533" width="9.140625" style="673"/>
    <col min="534" max="534" width="9.28515625" style="673" bestFit="1" customWidth="1"/>
    <col min="535" max="535" width="9.140625" style="673"/>
    <col min="536" max="536" width="9.5703125" style="673" bestFit="1" customWidth="1"/>
    <col min="537" max="537" width="9.140625" style="673"/>
    <col min="538" max="538" width="9.28515625" style="673" bestFit="1" customWidth="1"/>
    <col min="539" max="539" width="9.140625" style="673"/>
    <col min="540" max="540" width="9.28515625" style="673" bestFit="1" customWidth="1"/>
    <col min="541" max="541" width="9.140625" style="673"/>
    <col min="542" max="542" width="11.140625" style="673" bestFit="1" customWidth="1"/>
    <col min="543" max="543" width="9.140625" style="673"/>
    <col min="544" max="544" width="9.28515625" style="673" bestFit="1" customWidth="1"/>
    <col min="545" max="768" width="9.140625" style="673"/>
    <col min="769" max="769" width="4.28515625" style="673" customWidth="1"/>
    <col min="770" max="770" width="31.140625" style="673" customWidth="1"/>
    <col min="771" max="782" width="9.7109375" style="673" customWidth="1"/>
    <col min="783" max="783" width="10.7109375" style="673" customWidth="1"/>
    <col min="784" max="784" width="11.140625" style="673" customWidth="1"/>
    <col min="785" max="785" width="10.140625" style="673" bestFit="1" customWidth="1"/>
    <col min="786" max="786" width="9.5703125" style="673" bestFit="1" customWidth="1"/>
    <col min="787" max="787" width="9.140625" style="673"/>
    <col min="788" max="788" width="9.28515625" style="673" bestFit="1" customWidth="1"/>
    <col min="789" max="789" width="9.140625" style="673"/>
    <col min="790" max="790" width="9.28515625" style="673" bestFit="1" customWidth="1"/>
    <col min="791" max="791" width="9.140625" style="673"/>
    <col min="792" max="792" width="9.5703125" style="673" bestFit="1" customWidth="1"/>
    <col min="793" max="793" width="9.140625" style="673"/>
    <col min="794" max="794" width="9.28515625" style="673" bestFit="1" customWidth="1"/>
    <col min="795" max="795" width="9.140625" style="673"/>
    <col min="796" max="796" width="9.28515625" style="673" bestFit="1" customWidth="1"/>
    <col min="797" max="797" width="9.140625" style="673"/>
    <col min="798" max="798" width="11.140625" style="673" bestFit="1" customWidth="1"/>
    <col min="799" max="799" width="9.140625" style="673"/>
    <col min="800" max="800" width="9.28515625" style="673" bestFit="1" customWidth="1"/>
    <col min="801" max="1024" width="9.140625" style="673"/>
    <col min="1025" max="1025" width="4.28515625" style="673" customWidth="1"/>
    <col min="1026" max="1026" width="31.140625" style="673" customWidth="1"/>
    <col min="1027" max="1038" width="9.7109375" style="673" customWidth="1"/>
    <col min="1039" max="1039" width="10.7109375" style="673" customWidth="1"/>
    <col min="1040" max="1040" width="11.140625" style="673" customWidth="1"/>
    <col min="1041" max="1041" width="10.140625" style="673" bestFit="1" customWidth="1"/>
    <col min="1042" max="1042" width="9.5703125" style="673" bestFit="1" customWidth="1"/>
    <col min="1043" max="1043" width="9.140625" style="673"/>
    <col min="1044" max="1044" width="9.28515625" style="673" bestFit="1" customWidth="1"/>
    <col min="1045" max="1045" width="9.140625" style="673"/>
    <col min="1046" max="1046" width="9.28515625" style="673" bestFit="1" customWidth="1"/>
    <col min="1047" max="1047" width="9.140625" style="673"/>
    <col min="1048" max="1048" width="9.5703125" style="673" bestFit="1" customWidth="1"/>
    <col min="1049" max="1049" width="9.140625" style="673"/>
    <col min="1050" max="1050" width="9.28515625" style="673" bestFit="1" customWidth="1"/>
    <col min="1051" max="1051" width="9.140625" style="673"/>
    <col min="1052" max="1052" width="9.28515625" style="673" bestFit="1" customWidth="1"/>
    <col min="1053" max="1053" width="9.140625" style="673"/>
    <col min="1054" max="1054" width="11.140625" style="673" bestFit="1" customWidth="1"/>
    <col min="1055" max="1055" width="9.140625" style="673"/>
    <col min="1056" max="1056" width="9.28515625" style="673" bestFit="1" customWidth="1"/>
    <col min="1057" max="1280" width="9.140625" style="673"/>
    <col min="1281" max="1281" width="4.28515625" style="673" customWidth="1"/>
    <col min="1282" max="1282" width="31.140625" style="673" customWidth="1"/>
    <col min="1283" max="1294" width="9.7109375" style="673" customWidth="1"/>
    <col min="1295" max="1295" width="10.7109375" style="673" customWidth="1"/>
    <col min="1296" max="1296" width="11.140625" style="673" customWidth="1"/>
    <col min="1297" max="1297" width="10.140625" style="673" bestFit="1" customWidth="1"/>
    <col min="1298" max="1298" width="9.5703125" style="673" bestFit="1" customWidth="1"/>
    <col min="1299" max="1299" width="9.140625" style="673"/>
    <col min="1300" max="1300" width="9.28515625" style="673" bestFit="1" customWidth="1"/>
    <col min="1301" max="1301" width="9.140625" style="673"/>
    <col min="1302" max="1302" width="9.28515625" style="673" bestFit="1" customWidth="1"/>
    <col min="1303" max="1303" width="9.140625" style="673"/>
    <col min="1304" max="1304" width="9.5703125" style="673" bestFit="1" customWidth="1"/>
    <col min="1305" max="1305" width="9.140625" style="673"/>
    <col min="1306" max="1306" width="9.28515625" style="673" bestFit="1" customWidth="1"/>
    <col min="1307" max="1307" width="9.140625" style="673"/>
    <col min="1308" max="1308" width="9.28515625" style="673" bestFit="1" customWidth="1"/>
    <col min="1309" max="1309" width="9.140625" style="673"/>
    <col min="1310" max="1310" width="11.140625" style="673" bestFit="1" customWidth="1"/>
    <col min="1311" max="1311" width="9.140625" style="673"/>
    <col min="1312" max="1312" width="9.28515625" style="673" bestFit="1" customWidth="1"/>
    <col min="1313" max="1536" width="9.140625" style="673"/>
    <col min="1537" max="1537" width="4.28515625" style="673" customWidth="1"/>
    <col min="1538" max="1538" width="31.140625" style="673" customWidth="1"/>
    <col min="1539" max="1550" width="9.7109375" style="673" customWidth="1"/>
    <col min="1551" max="1551" width="10.7109375" style="673" customWidth="1"/>
    <col min="1552" max="1552" width="11.140625" style="673" customWidth="1"/>
    <col min="1553" max="1553" width="10.140625" style="673" bestFit="1" customWidth="1"/>
    <col min="1554" max="1554" width="9.5703125" style="673" bestFit="1" customWidth="1"/>
    <col min="1555" max="1555" width="9.140625" style="673"/>
    <col min="1556" max="1556" width="9.28515625" style="673" bestFit="1" customWidth="1"/>
    <col min="1557" max="1557" width="9.140625" style="673"/>
    <col min="1558" max="1558" width="9.28515625" style="673" bestFit="1" customWidth="1"/>
    <col min="1559" max="1559" width="9.140625" style="673"/>
    <col min="1560" max="1560" width="9.5703125" style="673" bestFit="1" customWidth="1"/>
    <col min="1561" max="1561" width="9.140625" style="673"/>
    <col min="1562" max="1562" width="9.28515625" style="673" bestFit="1" customWidth="1"/>
    <col min="1563" max="1563" width="9.140625" style="673"/>
    <col min="1564" max="1564" width="9.28515625" style="673" bestFit="1" customWidth="1"/>
    <col min="1565" max="1565" width="9.140625" style="673"/>
    <col min="1566" max="1566" width="11.140625" style="673" bestFit="1" customWidth="1"/>
    <col min="1567" max="1567" width="9.140625" style="673"/>
    <col min="1568" max="1568" width="9.28515625" style="673" bestFit="1" customWidth="1"/>
    <col min="1569" max="1792" width="9.140625" style="673"/>
    <col min="1793" max="1793" width="4.28515625" style="673" customWidth="1"/>
    <col min="1794" max="1794" width="31.140625" style="673" customWidth="1"/>
    <col min="1795" max="1806" width="9.7109375" style="673" customWidth="1"/>
    <col min="1807" max="1807" width="10.7109375" style="673" customWidth="1"/>
    <col min="1808" max="1808" width="11.140625" style="673" customWidth="1"/>
    <col min="1809" max="1809" width="10.140625" style="673" bestFit="1" customWidth="1"/>
    <col min="1810" max="1810" width="9.5703125" style="673" bestFit="1" customWidth="1"/>
    <col min="1811" max="1811" width="9.140625" style="673"/>
    <col min="1812" max="1812" width="9.28515625" style="673" bestFit="1" customWidth="1"/>
    <col min="1813" max="1813" width="9.140625" style="673"/>
    <col min="1814" max="1814" width="9.28515625" style="673" bestFit="1" customWidth="1"/>
    <col min="1815" max="1815" width="9.140625" style="673"/>
    <col min="1816" max="1816" width="9.5703125" style="673" bestFit="1" customWidth="1"/>
    <col min="1817" max="1817" width="9.140625" style="673"/>
    <col min="1818" max="1818" width="9.28515625" style="673" bestFit="1" customWidth="1"/>
    <col min="1819" max="1819" width="9.140625" style="673"/>
    <col min="1820" max="1820" width="9.28515625" style="673" bestFit="1" customWidth="1"/>
    <col min="1821" max="1821" width="9.140625" style="673"/>
    <col min="1822" max="1822" width="11.140625" style="673" bestFit="1" customWidth="1"/>
    <col min="1823" max="1823" width="9.140625" style="673"/>
    <col min="1824" max="1824" width="9.28515625" style="673" bestFit="1" customWidth="1"/>
    <col min="1825" max="2048" width="9.140625" style="673"/>
    <col min="2049" max="2049" width="4.28515625" style="673" customWidth="1"/>
    <col min="2050" max="2050" width="31.140625" style="673" customWidth="1"/>
    <col min="2051" max="2062" width="9.7109375" style="673" customWidth="1"/>
    <col min="2063" max="2063" width="10.7109375" style="673" customWidth="1"/>
    <col min="2064" max="2064" width="11.140625" style="673" customWidth="1"/>
    <col min="2065" max="2065" width="10.140625" style="673" bestFit="1" customWidth="1"/>
    <col min="2066" max="2066" width="9.5703125" style="673" bestFit="1" customWidth="1"/>
    <col min="2067" max="2067" width="9.140625" style="673"/>
    <col min="2068" max="2068" width="9.28515625" style="673" bestFit="1" customWidth="1"/>
    <col min="2069" max="2069" width="9.140625" style="673"/>
    <col min="2070" max="2070" width="9.28515625" style="673" bestFit="1" customWidth="1"/>
    <col min="2071" max="2071" width="9.140625" style="673"/>
    <col min="2072" max="2072" width="9.5703125" style="673" bestFit="1" customWidth="1"/>
    <col min="2073" max="2073" width="9.140625" style="673"/>
    <col min="2074" max="2074" width="9.28515625" style="673" bestFit="1" customWidth="1"/>
    <col min="2075" max="2075" width="9.140625" style="673"/>
    <col min="2076" max="2076" width="9.28515625" style="673" bestFit="1" customWidth="1"/>
    <col min="2077" max="2077" width="9.140625" style="673"/>
    <col min="2078" max="2078" width="11.140625" style="673" bestFit="1" customWidth="1"/>
    <col min="2079" max="2079" width="9.140625" style="673"/>
    <col min="2080" max="2080" width="9.28515625" style="673" bestFit="1" customWidth="1"/>
    <col min="2081" max="2304" width="9.140625" style="673"/>
    <col min="2305" max="2305" width="4.28515625" style="673" customWidth="1"/>
    <col min="2306" max="2306" width="31.140625" style="673" customWidth="1"/>
    <col min="2307" max="2318" width="9.7109375" style="673" customWidth="1"/>
    <col min="2319" max="2319" width="10.7109375" style="673" customWidth="1"/>
    <col min="2320" max="2320" width="11.140625" style="673" customWidth="1"/>
    <col min="2321" max="2321" width="10.140625" style="673" bestFit="1" customWidth="1"/>
    <col min="2322" max="2322" width="9.5703125" style="673" bestFit="1" customWidth="1"/>
    <col min="2323" max="2323" width="9.140625" style="673"/>
    <col min="2324" max="2324" width="9.28515625" style="673" bestFit="1" customWidth="1"/>
    <col min="2325" max="2325" width="9.140625" style="673"/>
    <col min="2326" max="2326" width="9.28515625" style="673" bestFit="1" customWidth="1"/>
    <col min="2327" max="2327" width="9.140625" style="673"/>
    <col min="2328" max="2328" width="9.5703125" style="673" bestFit="1" customWidth="1"/>
    <col min="2329" max="2329" width="9.140625" style="673"/>
    <col min="2330" max="2330" width="9.28515625" style="673" bestFit="1" customWidth="1"/>
    <col min="2331" max="2331" width="9.140625" style="673"/>
    <col min="2332" max="2332" width="9.28515625" style="673" bestFit="1" customWidth="1"/>
    <col min="2333" max="2333" width="9.140625" style="673"/>
    <col min="2334" max="2334" width="11.140625" style="673" bestFit="1" customWidth="1"/>
    <col min="2335" max="2335" width="9.140625" style="673"/>
    <col min="2336" max="2336" width="9.28515625" style="673" bestFit="1" customWidth="1"/>
    <col min="2337" max="2560" width="9.140625" style="673"/>
    <col min="2561" max="2561" width="4.28515625" style="673" customWidth="1"/>
    <col min="2562" max="2562" width="31.140625" style="673" customWidth="1"/>
    <col min="2563" max="2574" width="9.7109375" style="673" customWidth="1"/>
    <col min="2575" max="2575" width="10.7109375" style="673" customWidth="1"/>
    <col min="2576" max="2576" width="11.140625" style="673" customWidth="1"/>
    <col min="2577" max="2577" width="10.140625" style="673" bestFit="1" customWidth="1"/>
    <col min="2578" max="2578" width="9.5703125" style="673" bestFit="1" customWidth="1"/>
    <col min="2579" max="2579" width="9.140625" style="673"/>
    <col min="2580" max="2580" width="9.28515625" style="673" bestFit="1" customWidth="1"/>
    <col min="2581" max="2581" width="9.140625" style="673"/>
    <col min="2582" max="2582" width="9.28515625" style="673" bestFit="1" customWidth="1"/>
    <col min="2583" max="2583" width="9.140625" style="673"/>
    <col min="2584" max="2584" width="9.5703125" style="673" bestFit="1" customWidth="1"/>
    <col min="2585" max="2585" width="9.140625" style="673"/>
    <col min="2586" max="2586" width="9.28515625" style="673" bestFit="1" customWidth="1"/>
    <col min="2587" max="2587" width="9.140625" style="673"/>
    <col min="2588" max="2588" width="9.28515625" style="673" bestFit="1" customWidth="1"/>
    <col min="2589" max="2589" width="9.140625" style="673"/>
    <col min="2590" max="2590" width="11.140625" style="673" bestFit="1" customWidth="1"/>
    <col min="2591" max="2591" width="9.140625" style="673"/>
    <col min="2592" max="2592" width="9.28515625" style="673" bestFit="1" customWidth="1"/>
    <col min="2593" max="2816" width="9.140625" style="673"/>
    <col min="2817" max="2817" width="4.28515625" style="673" customWidth="1"/>
    <col min="2818" max="2818" width="31.140625" style="673" customWidth="1"/>
    <col min="2819" max="2830" width="9.7109375" style="673" customWidth="1"/>
    <col min="2831" max="2831" width="10.7109375" style="673" customWidth="1"/>
    <col min="2832" max="2832" width="11.140625" style="673" customWidth="1"/>
    <col min="2833" max="2833" width="10.140625" style="673" bestFit="1" customWidth="1"/>
    <col min="2834" max="2834" width="9.5703125" style="673" bestFit="1" customWidth="1"/>
    <col min="2835" max="2835" width="9.140625" style="673"/>
    <col min="2836" max="2836" width="9.28515625" style="673" bestFit="1" customWidth="1"/>
    <col min="2837" max="2837" width="9.140625" style="673"/>
    <col min="2838" max="2838" width="9.28515625" style="673" bestFit="1" customWidth="1"/>
    <col min="2839" max="2839" width="9.140625" style="673"/>
    <col min="2840" max="2840" width="9.5703125" style="673" bestFit="1" customWidth="1"/>
    <col min="2841" max="2841" width="9.140625" style="673"/>
    <col min="2842" max="2842" width="9.28515625" style="673" bestFit="1" customWidth="1"/>
    <col min="2843" max="2843" width="9.140625" style="673"/>
    <col min="2844" max="2844" width="9.28515625" style="673" bestFit="1" customWidth="1"/>
    <col min="2845" max="2845" width="9.140625" style="673"/>
    <col min="2846" max="2846" width="11.140625" style="673" bestFit="1" customWidth="1"/>
    <col min="2847" max="2847" width="9.140625" style="673"/>
    <col min="2848" max="2848" width="9.28515625" style="673" bestFit="1" customWidth="1"/>
    <col min="2849" max="3072" width="9.140625" style="673"/>
    <col min="3073" max="3073" width="4.28515625" style="673" customWidth="1"/>
    <col min="3074" max="3074" width="31.140625" style="673" customWidth="1"/>
    <col min="3075" max="3086" width="9.7109375" style="673" customWidth="1"/>
    <col min="3087" max="3087" width="10.7109375" style="673" customWidth="1"/>
    <col min="3088" max="3088" width="11.140625" style="673" customWidth="1"/>
    <col min="3089" max="3089" width="10.140625" style="673" bestFit="1" customWidth="1"/>
    <col min="3090" max="3090" width="9.5703125" style="673" bestFit="1" customWidth="1"/>
    <col min="3091" max="3091" width="9.140625" style="673"/>
    <col min="3092" max="3092" width="9.28515625" style="673" bestFit="1" customWidth="1"/>
    <col min="3093" max="3093" width="9.140625" style="673"/>
    <col min="3094" max="3094" width="9.28515625" style="673" bestFit="1" customWidth="1"/>
    <col min="3095" max="3095" width="9.140625" style="673"/>
    <col min="3096" max="3096" width="9.5703125" style="673" bestFit="1" customWidth="1"/>
    <col min="3097" max="3097" width="9.140625" style="673"/>
    <col min="3098" max="3098" width="9.28515625" style="673" bestFit="1" customWidth="1"/>
    <col min="3099" max="3099" width="9.140625" style="673"/>
    <col min="3100" max="3100" width="9.28515625" style="673" bestFit="1" customWidth="1"/>
    <col min="3101" max="3101" width="9.140625" style="673"/>
    <col min="3102" max="3102" width="11.140625" style="673" bestFit="1" customWidth="1"/>
    <col min="3103" max="3103" width="9.140625" style="673"/>
    <col min="3104" max="3104" width="9.28515625" style="673" bestFit="1" customWidth="1"/>
    <col min="3105" max="3328" width="9.140625" style="673"/>
    <col min="3329" max="3329" width="4.28515625" style="673" customWidth="1"/>
    <col min="3330" max="3330" width="31.140625" style="673" customWidth="1"/>
    <col min="3331" max="3342" width="9.7109375" style="673" customWidth="1"/>
    <col min="3343" max="3343" width="10.7109375" style="673" customWidth="1"/>
    <col min="3344" max="3344" width="11.140625" style="673" customWidth="1"/>
    <col min="3345" max="3345" width="10.140625" style="673" bestFit="1" customWidth="1"/>
    <col min="3346" max="3346" width="9.5703125" style="673" bestFit="1" customWidth="1"/>
    <col min="3347" max="3347" width="9.140625" style="673"/>
    <col min="3348" max="3348" width="9.28515625" style="673" bestFit="1" customWidth="1"/>
    <col min="3349" max="3349" width="9.140625" style="673"/>
    <col min="3350" max="3350" width="9.28515625" style="673" bestFit="1" customWidth="1"/>
    <col min="3351" max="3351" width="9.140625" style="673"/>
    <col min="3352" max="3352" width="9.5703125" style="673" bestFit="1" customWidth="1"/>
    <col min="3353" max="3353" width="9.140625" style="673"/>
    <col min="3354" max="3354" width="9.28515625" style="673" bestFit="1" customWidth="1"/>
    <col min="3355" max="3355" width="9.140625" style="673"/>
    <col min="3356" max="3356" width="9.28515625" style="673" bestFit="1" customWidth="1"/>
    <col min="3357" max="3357" width="9.140625" style="673"/>
    <col min="3358" max="3358" width="11.140625" style="673" bestFit="1" customWidth="1"/>
    <col min="3359" max="3359" width="9.140625" style="673"/>
    <col min="3360" max="3360" width="9.28515625" style="673" bestFit="1" customWidth="1"/>
    <col min="3361" max="3584" width="9.140625" style="673"/>
    <col min="3585" max="3585" width="4.28515625" style="673" customWidth="1"/>
    <col min="3586" max="3586" width="31.140625" style="673" customWidth="1"/>
    <col min="3587" max="3598" width="9.7109375" style="673" customWidth="1"/>
    <col min="3599" max="3599" width="10.7109375" style="673" customWidth="1"/>
    <col min="3600" max="3600" width="11.140625" style="673" customWidth="1"/>
    <col min="3601" max="3601" width="10.140625" style="673" bestFit="1" customWidth="1"/>
    <col min="3602" max="3602" width="9.5703125" style="673" bestFit="1" customWidth="1"/>
    <col min="3603" max="3603" width="9.140625" style="673"/>
    <col min="3604" max="3604" width="9.28515625" style="673" bestFit="1" customWidth="1"/>
    <col min="3605" max="3605" width="9.140625" style="673"/>
    <col min="3606" max="3606" width="9.28515625" style="673" bestFit="1" customWidth="1"/>
    <col min="3607" max="3607" width="9.140625" style="673"/>
    <col min="3608" max="3608" width="9.5703125" style="673" bestFit="1" customWidth="1"/>
    <col min="3609" max="3609" width="9.140625" style="673"/>
    <col min="3610" max="3610" width="9.28515625" style="673" bestFit="1" customWidth="1"/>
    <col min="3611" max="3611" width="9.140625" style="673"/>
    <col min="3612" max="3612" width="9.28515625" style="673" bestFit="1" customWidth="1"/>
    <col min="3613" max="3613" width="9.140625" style="673"/>
    <col min="3614" max="3614" width="11.140625" style="673" bestFit="1" customWidth="1"/>
    <col min="3615" max="3615" width="9.140625" style="673"/>
    <col min="3616" max="3616" width="9.28515625" style="673" bestFit="1" customWidth="1"/>
    <col min="3617" max="3840" width="9.140625" style="673"/>
    <col min="3841" max="3841" width="4.28515625" style="673" customWidth="1"/>
    <col min="3842" max="3842" width="31.140625" style="673" customWidth="1"/>
    <col min="3843" max="3854" width="9.7109375" style="673" customWidth="1"/>
    <col min="3855" max="3855" width="10.7109375" style="673" customWidth="1"/>
    <col min="3856" max="3856" width="11.140625" style="673" customWidth="1"/>
    <col min="3857" max="3857" width="10.140625" style="673" bestFit="1" customWidth="1"/>
    <col min="3858" max="3858" width="9.5703125" style="673" bestFit="1" customWidth="1"/>
    <col min="3859" max="3859" width="9.140625" style="673"/>
    <col min="3860" max="3860" width="9.28515625" style="673" bestFit="1" customWidth="1"/>
    <col min="3861" max="3861" width="9.140625" style="673"/>
    <col min="3862" max="3862" width="9.28515625" style="673" bestFit="1" customWidth="1"/>
    <col min="3863" max="3863" width="9.140625" style="673"/>
    <col min="3864" max="3864" width="9.5703125" style="673" bestFit="1" customWidth="1"/>
    <col min="3865" max="3865" width="9.140625" style="673"/>
    <col min="3866" max="3866" width="9.28515625" style="673" bestFit="1" customWidth="1"/>
    <col min="3867" max="3867" width="9.140625" style="673"/>
    <col min="3868" max="3868" width="9.28515625" style="673" bestFit="1" customWidth="1"/>
    <col min="3869" max="3869" width="9.140625" style="673"/>
    <col min="3870" max="3870" width="11.140625" style="673" bestFit="1" customWidth="1"/>
    <col min="3871" max="3871" width="9.140625" style="673"/>
    <col min="3872" max="3872" width="9.28515625" style="673" bestFit="1" customWidth="1"/>
    <col min="3873" max="4096" width="9.140625" style="673"/>
    <col min="4097" max="4097" width="4.28515625" style="673" customWidth="1"/>
    <col min="4098" max="4098" width="31.140625" style="673" customWidth="1"/>
    <col min="4099" max="4110" width="9.7109375" style="673" customWidth="1"/>
    <col min="4111" max="4111" width="10.7109375" style="673" customWidth="1"/>
    <col min="4112" max="4112" width="11.140625" style="673" customWidth="1"/>
    <col min="4113" max="4113" width="10.140625" style="673" bestFit="1" customWidth="1"/>
    <col min="4114" max="4114" width="9.5703125" style="673" bestFit="1" customWidth="1"/>
    <col min="4115" max="4115" width="9.140625" style="673"/>
    <col min="4116" max="4116" width="9.28515625" style="673" bestFit="1" customWidth="1"/>
    <col min="4117" max="4117" width="9.140625" style="673"/>
    <col min="4118" max="4118" width="9.28515625" style="673" bestFit="1" customWidth="1"/>
    <col min="4119" max="4119" width="9.140625" style="673"/>
    <col min="4120" max="4120" width="9.5703125" style="673" bestFit="1" customWidth="1"/>
    <col min="4121" max="4121" width="9.140625" style="673"/>
    <col min="4122" max="4122" width="9.28515625" style="673" bestFit="1" customWidth="1"/>
    <col min="4123" max="4123" width="9.140625" style="673"/>
    <col min="4124" max="4124" width="9.28515625" style="673" bestFit="1" customWidth="1"/>
    <col min="4125" max="4125" width="9.140625" style="673"/>
    <col min="4126" max="4126" width="11.140625" style="673" bestFit="1" customWidth="1"/>
    <col min="4127" max="4127" width="9.140625" style="673"/>
    <col min="4128" max="4128" width="9.28515625" style="673" bestFit="1" customWidth="1"/>
    <col min="4129" max="4352" width="9.140625" style="673"/>
    <col min="4353" max="4353" width="4.28515625" style="673" customWidth="1"/>
    <col min="4354" max="4354" width="31.140625" style="673" customWidth="1"/>
    <col min="4355" max="4366" width="9.7109375" style="673" customWidth="1"/>
    <col min="4367" max="4367" width="10.7109375" style="673" customWidth="1"/>
    <col min="4368" max="4368" width="11.140625" style="673" customWidth="1"/>
    <col min="4369" max="4369" width="10.140625" style="673" bestFit="1" customWidth="1"/>
    <col min="4370" max="4370" width="9.5703125" style="673" bestFit="1" customWidth="1"/>
    <col min="4371" max="4371" width="9.140625" style="673"/>
    <col min="4372" max="4372" width="9.28515625" style="673" bestFit="1" customWidth="1"/>
    <col min="4373" max="4373" width="9.140625" style="673"/>
    <col min="4374" max="4374" width="9.28515625" style="673" bestFit="1" customWidth="1"/>
    <col min="4375" max="4375" width="9.140625" style="673"/>
    <col min="4376" max="4376" width="9.5703125" style="673" bestFit="1" customWidth="1"/>
    <col min="4377" max="4377" width="9.140625" style="673"/>
    <col min="4378" max="4378" width="9.28515625" style="673" bestFit="1" customWidth="1"/>
    <col min="4379" max="4379" width="9.140625" style="673"/>
    <col min="4380" max="4380" width="9.28515625" style="673" bestFit="1" customWidth="1"/>
    <col min="4381" max="4381" width="9.140625" style="673"/>
    <col min="4382" max="4382" width="11.140625" style="673" bestFit="1" customWidth="1"/>
    <col min="4383" max="4383" width="9.140625" style="673"/>
    <col min="4384" max="4384" width="9.28515625" style="673" bestFit="1" customWidth="1"/>
    <col min="4385" max="4608" width="9.140625" style="673"/>
    <col min="4609" max="4609" width="4.28515625" style="673" customWidth="1"/>
    <col min="4610" max="4610" width="31.140625" style="673" customWidth="1"/>
    <col min="4611" max="4622" width="9.7109375" style="673" customWidth="1"/>
    <col min="4623" max="4623" width="10.7109375" style="673" customWidth="1"/>
    <col min="4624" max="4624" width="11.140625" style="673" customWidth="1"/>
    <col min="4625" max="4625" width="10.140625" style="673" bestFit="1" customWidth="1"/>
    <col min="4626" max="4626" width="9.5703125" style="673" bestFit="1" customWidth="1"/>
    <col min="4627" max="4627" width="9.140625" style="673"/>
    <col min="4628" max="4628" width="9.28515625" style="673" bestFit="1" customWidth="1"/>
    <col min="4629" max="4629" width="9.140625" style="673"/>
    <col min="4630" max="4630" width="9.28515625" style="673" bestFit="1" customWidth="1"/>
    <col min="4631" max="4631" width="9.140625" style="673"/>
    <col min="4632" max="4632" width="9.5703125" style="673" bestFit="1" customWidth="1"/>
    <col min="4633" max="4633" width="9.140625" style="673"/>
    <col min="4634" max="4634" width="9.28515625" style="673" bestFit="1" customWidth="1"/>
    <col min="4635" max="4635" width="9.140625" style="673"/>
    <col min="4636" max="4636" width="9.28515625" style="673" bestFit="1" customWidth="1"/>
    <col min="4637" max="4637" width="9.140625" style="673"/>
    <col min="4638" max="4638" width="11.140625" style="673" bestFit="1" customWidth="1"/>
    <col min="4639" max="4639" width="9.140625" style="673"/>
    <col min="4640" max="4640" width="9.28515625" style="673" bestFit="1" customWidth="1"/>
    <col min="4641" max="4864" width="9.140625" style="673"/>
    <col min="4865" max="4865" width="4.28515625" style="673" customWidth="1"/>
    <col min="4866" max="4866" width="31.140625" style="673" customWidth="1"/>
    <col min="4867" max="4878" width="9.7109375" style="673" customWidth="1"/>
    <col min="4879" max="4879" width="10.7109375" style="673" customWidth="1"/>
    <col min="4880" max="4880" width="11.140625" style="673" customWidth="1"/>
    <col min="4881" max="4881" width="10.140625" style="673" bestFit="1" customWidth="1"/>
    <col min="4882" max="4882" width="9.5703125" style="673" bestFit="1" customWidth="1"/>
    <col min="4883" max="4883" width="9.140625" style="673"/>
    <col min="4884" max="4884" width="9.28515625" style="673" bestFit="1" customWidth="1"/>
    <col min="4885" max="4885" width="9.140625" style="673"/>
    <col min="4886" max="4886" width="9.28515625" style="673" bestFit="1" customWidth="1"/>
    <col min="4887" max="4887" width="9.140625" style="673"/>
    <col min="4888" max="4888" width="9.5703125" style="673" bestFit="1" customWidth="1"/>
    <col min="4889" max="4889" width="9.140625" style="673"/>
    <col min="4890" max="4890" width="9.28515625" style="673" bestFit="1" customWidth="1"/>
    <col min="4891" max="4891" width="9.140625" style="673"/>
    <col min="4892" max="4892" width="9.28515625" style="673" bestFit="1" customWidth="1"/>
    <col min="4893" max="4893" width="9.140625" style="673"/>
    <col min="4894" max="4894" width="11.140625" style="673" bestFit="1" customWidth="1"/>
    <col min="4895" max="4895" width="9.140625" style="673"/>
    <col min="4896" max="4896" width="9.28515625" style="673" bestFit="1" customWidth="1"/>
    <col min="4897" max="5120" width="9.140625" style="673"/>
    <col min="5121" max="5121" width="4.28515625" style="673" customWidth="1"/>
    <col min="5122" max="5122" width="31.140625" style="673" customWidth="1"/>
    <col min="5123" max="5134" width="9.7109375" style="673" customWidth="1"/>
    <col min="5135" max="5135" width="10.7109375" style="673" customWidth="1"/>
    <col min="5136" max="5136" width="11.140625" style="673" customWidth="1"/>
    <col min="5137" max="5137" width="10.140625" style="673" bestFit="1" customWidth="1"/>
    <col min="5138" max="5138" width="9.5703125" style="673" bestFit="1" customWidth="1"/>
    <col min="5139" max="5139" width="9.140625" style="673"/>
    <col min="5140" max="5140" width="9.28515625" style="673" bestFit="1" customWidth="1"/>
    <col min="5141" max="5141" width="9.140625" style="673"/>
    <col min="5142" max="5142" width="9.28515625" style="673" bestFit="1" customWidth="1"/>
    <col min="5143" max="5143" width="9.140625" style="673"/>
    <col min="5144" max="5144" width="9.5703125" style="673" bestFit="1" customWidth="1"/>
    <col min="5145" max="5145" width="9.140625" style="673"/>
    <col min="5146" max="5146" width="9.28515625" style="673" bestFit="1" customWidth="1"/>
    <col min="5147" max="5147" width="9.140625" style="673"/>
    <col min="5148" max="5148" width="9.28515625" style="673" bestFit="1" customWidth="1"/>
    <col min="5149" max="5149" width="9.140625" style="673"/>
    <col min="5150" max="5150" width="11.140625" style="673" bestFit="1" customWidth="1"/>
    <col min="5151" max="5151" width="9.140625" style="673"/>
    <col min="5152" max="5152" width="9.28515625" style="673" bestFit="1" customWidth="1"/>
    <col min="5153" max="5376" width="9.140625" style="673"/>
    <col min="5377" max="5377" width="4.28515625" style="673" customWidth="1"/>
    <col min="5378" max="5378" width="31.140625" style="673" customWidth="1"/>
    <col min="5379" max="5390" width="9.7109375" style="673" customWidth="1"/>
    <col min="5391" max="5391" width="10.7109375" style="673" customWidth="1"/>
    <col min="5392" max="5392" width="11.140625" style="673" customWidth="1"/>
    <col min="5393" max="5393" width="10.140625" style="673" bestFit="1" customWidth="1"/>
    <col min="5394" max="5394" width="9.5703125" style="673" bestFit="1" customWidth="1"/>
    <col min="5395" max="5395" width="9.140625" style="673"/>
    <col min="5396" max="5396" width="9.28515625" style="673" bestFit="1" customWidth="1"/>
    <col min="5397" max="5397" width="9.140625" style="673"/>
    <col min="5398" max="5398" width="9.28515625" style="673" bestFit="1" customWidth="1"/>
    <col min="5399" max="5399" width="9.140625" style="673"/>
    <col min="5400" max="5400" width="9.5703125" style="673" bestFit="1" customWidth="1"/>
    <col min="5401" max="5401" width="9.140625" style="673"/>
    <col min="5402" max="5402" width="9.28515625" style="673" bestFit="1" customWidth="1"/>
    <col min="5403" max="5403" width="9.140625" style="673"/>
    <col min="5404" max="5404" width="9.28515625" style="673" bestFit="1" customWidth="1"/>
    <col min="5405" max="5405" width="9.140625" style="673"/>
    <col min="5406" max="5406" width="11.140625" style="673" bestFit="1" customWidth="1"/>
    <col min="5407" max="5407" width="9.140625" style="673"/>
    <col min="5408" max="5408" width="9.28515625" style="673" bestFit="1" customWidth="1"/>
    <col min="5409" max="5632" width="9.140625" style="673"/>
    <col min="5633" max="5633" width="4.28515625" style="673" customWidth="1"/>
    <col min="5634" max="5634" width="31.140625" style="673" customWidth="1"/>
    <col min="5635" max="5646" width="9.7109375" style="673" customWidth="1"/>
    <col min="5647" max="5647" width="10.7109375" style="673" customWidth="1"/>
    <col min="5648" max="5648" width="11.140625" style="673" customWidth="1"/>
    <col min="5649" max="5649" width="10.140625" style="673" bestFit="1" customWidth="1"/>
    <col min="5650" max="5650" width="9.5703125" style="673" bestFit="1" customWidth="1"/>
    <col min="5651" max="5651" width="9.140625" style="673"/>
    <col min="5652" max="5652" width="9.28515625" style="673" bestFit="1" customWidth="1"/>
    <col min="5653" max="5653" width="9.140625" style="673"/>
    <col min="5654" max="5654" width="9.28515625" style="673" bestFit="1" customWidth="1"/>
    <col min="5655" max="5655" width="9.140625" style="673"/>
    <col min="5656" max="5656" width="9.5703125" style="673" bestFit="1" customWidth="1"/>
    <col min="5657" max="5657" width="9.140625" style="673"/>
    <col min="5658" max="5658" width="9.28515625" style="673" bestFit="1" customWidth="1"/>
    <col min="5659" max="5659" width="9.140625" style="673"/>
    <col min="5660" max="5660" width="9.28515625" style="673" bestFit="1" customWidth="1"/>
    <col min="5661" max="5661" width="9.140625" style="673"/>
    <col min="5662" max="5662" width="11.140625" style="673" bestFit="1" customWidth="1"/>
    <col min="5663" max="5663" width="9.140625" style="673"/>
    <col min="5664" max="5664" width="9.28515625" style="673" bestFit="1" customWidth="1"/>
    <col min="5665" max="5888" width="9.140625" style="673"/>
    <col min="5889" max="5889" width="4.28515625" style="673" customWidth="1"/>
    <col min="5890" max="5890" width="31.140625" style="673" customWidth="1"/>
    <col min="5891" max="5902" width="9.7109375" style="673" customWidth="1"/>
    <col min="5903" max="5903" width="10.7109375" style="673" customWidth="1"/>
    <col min="5904" max="5904" width="11.140625" style="673" customWidth="1"/>
    <col min="5905" max="5905" width="10.140625" style="673" bestFit="1" customWidth="1"/>
    <col min="5906" max="5906" width="9.5703125" style="673" bestFit="1" customWidth="1"/>
    <col min="5907" max="5907" width="9.140625" style="673"/>
    <col min="5908" max="5908" width="9.28515625" style="673" bestFit="1" customWidth="1"/>
    <col min="5909" max="5909" width="9.140625" style="673"/>
    <col min="5910" max="5910" width="9.28515625" style="673" bestFit="1" customWidth="1"/>
    <col min="5911" max="5911" width="9.140625" style="673"/>
    <col min="5912" max="5912" width="9.5703125" style="673" bestFit="1" customWidth="1"/>
    <col min="5913" max="5913" width="9.140625" style="673"/>
    <col min="5914" max="5914" width="9.28515625" style="673" bestFit="1" customWidth="1"/>
    <col min="5915" max="5915" width="9.140625" style="673"/>
    <col min="5916" max="5916" width="9.28515625" style="673" bestFit="1" customWidth="1"/>
    <col min="5917" max="5917" width="9.140625" style="673"/>
    <col min="5918" max="5918" width="11.140625" style="673" bestFit="1" customWidth="1"/>
    <col min="5919" max="5919" width="9.140625" style="673"/>
    <col min="5920" max="5920" width="9.28515625" style="673" bestFit="1" customWidth="1"/>
    <col min="5921" max="6144" width="9.140625" style="673"/>
    <col min="6145" max="6145" width="4.28515625" style="673" customWidth="1"/>
    <col min="6146" max="6146" width="31.140625" style="673" customWidth="1"/>
    <col min="6147" max="6158" width="9.7109375" style="673" customWidth="1"/>
    <col min="6159" max="6159" width="10.7109375" style="673" customWidth="1"/>
    <col min="6160" max="6160" width="11.140625" style="673" customWidth="1"/>
    <col min="6161" max="6161" width="10.140625" style="673" bestFit="1" customWidth="1"/>
    <col min="6162" max="6162" width="9.5703125" style="673" bestFit="1" customWidth="1"/>
    <col min="6163" max="6163" width="9.140625" style="673"/>
    <col min="6164" max="6164" width="9.28515625" style="673" bestFit="1" customWidth="1"/>
    <col min="6165" max="6165" width="9.140625" style="673"/>
    <col min="6166" max="6166" width="9.28515625" style="673" bestFit="1" customWidth="1"/>
    <col min="6167" max="6167" width="9.140625" style="673"/>
    <col min="6168" max="6168" width="9.5703125" style="673" bestFit="1" customWidth="1"/>
    <col min="6169" max="6169" width="9.140625" style="673"/>
    <col min="6170" max="6170" width="9.28515625" style="673" bestFit="1" customWidth="1"/>
    <col min="6171" max="6171" width="9.140625" style="673"/>
    <col min="6172" max="6172" width="9.28515625" style="673" bestFit="1" customWidth="1"/>
    <col min="6173" max="6173" width="9.140625" style="673"/>
    <col min="6174" max="6174" width="11.140625" style="673" bestFit="1" customWidth="1"/>
    <col min="6175" max="6175" width="9.140625" style="673"/>
    <col min="6176" max="6176" width="9.28515625" style="673" bestFit="1" customWidth="1"/>
    <col min="6177" max="6400" width="9.140625" style="673"/>
    <col min="6401" max="6401" width="4.28515625" style="673" customWidth="1"/>
    <col min="6402" max="6402" width="31.140625" style="673" customWidth="1"/>
    <col min="6403" max="6414" width="9.7109375" style="673" customWidth="1"/>
    <col min="6415" max="6415" width="10.7109375" style="673" customWidth="1"/>
    <col min="6416" max="6416" width="11.140625" style="673" customWidth="1"/>
    <col min="6417" max="6417" width="10.140625" style="673" bestFit="1" customWidth="1"/>
    <col min="6418" max="6418" width="9.5703125" style="673" bestFit="1" customWidth="1"/>
    <col min="6419" max="6419" width="9.140625" style="673"/>
    <col min="6420" max="6420" width="9.28515625" style="673" bestFit="1" customWidth="1"/>
    <col min="6421" max="6421" width="9.140625" style="673"/>
    <col min="6422" max="6422" width="9.28515625" style="673" bestFit="1" customWidth="1"/>
    <col min="6423" max="6423" width="9.140625" style="673"/>
    <col min="6424" max="6424" width="9.5703125" style="673" bestFit="1" customWidth="1"/>
    <col min="6425" max="6425" width="9.140625" style="673"/>
    <col min="6426" max="6426" width="9.28515625" style="673" bestFit="1" customWidth="1"/>
    <col min="6427" max="6427" width="9.140625" style="673"/>
    <col min="6428" max="6428" width="9.28515625" style="673" bestFit="1" customWidth="1"/>
    <col min="6429" max="6429" width="9.140625" style="673"/>
    <col min="6430" max="6430" width="11.140625" style="673" bestFit="1" customWidth="1"/>
    <col min="6431" max="6431" width="9.140625" style="673"/>
    <col min="6432" max="6432" width="9.28515625" style="673" bestFit="1" customWidth="1"/>
    <col min="6433" max="6656" width="9.140625" style="673"/>
    <col min="6657" max="6657" width="4.28515625" style="673" customWidth="1"/>
    <col min="6658" max="6658" width="31.140625" style="673" customWidth="1"/>
    <col min="6659" max="6670" width="9.7109375" style="673" customWidth="1"/>
    <col min="6671" max="6671" width="10.7109375" style="673" customWidth="1"/>
    <col min="6672" max="6672" width="11.140625" style="673" customWidth="1"/>
    <col min="6673" max="6673" width="10.140625" style="673" bestFit="1" customWidth="1"/>
    <col min="6674" max="6674" width="9.5703125" style="673" bestFit="1" customWidth="1"/>
    <col min="6675" max="6675" width="9.140625" style="673"/>
    <col min="6676" max="6676" width="9.28515625" style="673" bestFit="1" customWidth="1"/>
    <col min="6677" max="6677" width="9.140625" style="673"/>
    <col min="6678" max="6678" width="9.28515625" style="673" bestFit="1" customWidth="1"/>
    <col min="6679" max="6679" width="9.140625" style="673"/>
    <col min="6680" max="6680" width="9.5703125" style="673" bestFit="1" customWidth="1"/>
    <col min="6681" max="6681" width="9.140625" style="673"/>
    <col min="6682" max="6682" width="9.28515625" style="673" bestFit="1" customWidth="1"/>
    <col min="6683" max="6683" width="9.140625" style="673"/>
    <col min="6684" max="6684" width="9.28515625" style="673" bestFit="1" customWidth="1"/>
    <col min="6685" max="6685" width="9.140625" style="673"/>
    <col min="6686" max="6686" width="11.140625" style="673" bestFit="1" customWidth="1"/>
    <col min="6687" max="6687" width="9.140625" style="673"/>
    <col min="6688" max="6688" width="9.28515625" style="673" bestFit="1" customWidth="1"/>
    <col min="6689" max="6912" width="9.140625" style="673"/>
    <col min="6913" max="6913" width="4.28515625" style="673" customWidth="1"/>
    <col min="6914" max="6914" width="31.140625" style="673" customWidth="1"/>
    <col min="6915" max="6926" width="9.7109375" style="673" customWidth="1"/>
    <col min="6927" max="6927" width="10.7109375" style="673" customWidth="1"/>
    <col min="6928" max="6928" width="11.140625" style="673" customWidth="1"/>
    <col min="6929" max="6929" width="10.140625" style="673" bestFit="1" customWidth="1"/>
    <col min="6930" max="6930" width="9.5703125" style="673" bestFit="1" customWidth="1"/>
    <col min="6931" max="6931" width="9.140625" style="673"/>
    <col min="6932" max="6932" width="9.28515625" style="673" bestFit="1" customWidth="1"/>
    <col min="6933" max="6933" width="9.140625" style="673"/>
    <col min="6934" max="6934" width="9.28515625" style="673" bestFit="1" customWidth="1"/>
    <col min="6935" max="6935" width="9.140625" style="673"/>
    <col min="6936" max="6936" width="9.5703125" style="673" bestFit="1" customWidth="1"/>
    <col min="6937" max="6937" width="9.140625" style="673"/>
    <col min="6938" max="6938" width="9.28515625" style="673" bestFit="1" customWidth="1"/>
    <col min="6939" max="6939" width="9.140625" style="673"/>
    <col min="6940" max="6940" width="9.28515625" style="673" bestFit="1" customWidth="1"/>
    <col min="6941" max="6941" width="9.140625" style="673"/>
    <col min="6942" max="6942" width="11.140625" style="673" bestFit="1" customWidth="1"/>
    <col min="6943" max="6943" width="9.140625" style="673"/>
    <col min="6944" max="6944" width="9.28515625" style="673" bestFit="1" customWidth="1"/>
    <col min="6945" max="7168" width="9.140625" style="673"/>
    <col min="7169" max="7169" width="4.28515625" style="673" customWidth="1"/>
    <col min="7170" max="7170" width="31.140625" style="673" customWidth="1"/>
    <col min="7171" max="7182" width="9.7109375" style="673" customWidth="1"/>
    <col min="7183" max="7183" width="10.7109375" style="673" customWidth="1"/>
    <col min="7184" max="7184" width="11.140625" style="673" customWidth="1"/>
    <col min="7185" max="7185" width="10.140625" style="673" bestFit="1" customWidth="1"/>
    <col min="7186" max="7186" width="9.5703125" style="673" bestFit="1" customWidth="1"/>
    <col min="7187" max="7187" width="9.140625" style="673"/>
    <col min="7188" max="7188" width="9.28515625" style="673" bestFit="1" customWidth="1"/>
    <col min="7189" max="7189" width="9.140625" style="673"/>
    <col min="7190" max="7190" width="9.28515625" style="673" bestFit="1" customWidth="1"/>
    <col min="7191" max="7191" width="9.140625" style="673"/>
    <col min="7192" max="7192" width="9.5703125" style="673" bestFit="1" customWidth="1"/>
    <col min="7193" max="7193" width="9.140625" style="673"/>
    <col min="7194" max="7194" width="9.28515625" style="673" bestFit="1" customWidth="1"/>
    <col min="7195" max="7195" width="9.140625" style="673"/>
    <col min="7196" max="7196" width="9.28515625" style="673" bestFit="1" customWidth="1"/>
    <col min="7197" max="7197" width="9.140625" style="673"/>
    <col min="7198" max="7198" width="11.140625" style="673" bestFit="1" customWidth="1"/>
    <col min="7199" max="7199" width="9.140625" style="673"/>
    <col min="7200" max="7200" width="9.28515625" style="673" bestFit="1" customWidth="1"/>
    <col min="7201" max="7424" width="9.140625" style="673"/>
    <col min="7425" max="7425" width="4.28515625" style="673" customWidth="1"/>
    <col min="7426" max="7426" width="31.140625" style="673" customWidth="1"/>
    <col min="7427" max="7438" width="9.7109375" style="673" customWidth="1"/>
    <col min="7439" max="7439" width="10.7109375" style="673" customWidth="1"/>
    <col min="7440" max="7440" width="11.140625" style="673" customWidth="1"/>
    <col min="7441" max="7441" width="10.140625" style="673" bestFit="1" customWidth="1"/>
    <col min="7442" max="7442" width="9.5703125" style="673" bestFit="1" customWidth="1"/>
    <col min="7443" max="7443" width="9.140625" style="673"/>
    <col min="7444" max="7444" width="9.28515625" style="673" bestFit="1" customWidth="1"/>
    <col min="7445" max="7445" width="9.140625" style="673"/>
    <col min="7446" max="7446" width="9.28515625" style="673" bestFit="1" customWidth="1"/>
    <col min="7447" max="7447" width="9.140625" style="673"/>
    <col min="7448" max="7448" width="9.5703125" style="673" bestFit="1" customWidth="1"/>
    <col min="7449" max="7449" width="9.140625" style="673"/>
    <col min="7450" max="7450" width="9.28515625" style="673" bestFit="1" customWidth="1"/>
    <col min="7451" max="7451" width="9.140625" style="673"/>
    <col min="7452" max="7452" width="9.28515625" style="673" bestFit="1" customWidth="1"/>
    <col min="7453" max="7453" width="9.140625" style="673"/>
    <col min="7454" max="7454" width="11.140625" style="673" bestFit="1" customWidth="1"/>
    <col min="7455" max="7455" width="9.140625" style="673"/>
    <col min="7456" max="7456" width="9.28515625" style="673" bestFit="1" customWidth="1"/>
    <col min="7457" max="7680" width="9.140625" style="673"/>
    <col min="7681" max="7681" width="4.28515625" style="673" customWidth="1"/>
    <col min="7682" max="7682" width="31.140625" style="673" customWidth="1"/>
    <col min="7683" max="7694" width="9.7109375" style="673" customWidth="1"/>
    <col min="7695" max="7695" width="10.7109375" style="673" customWidth="1"/>
    <col min="7696" max="7696" width="11.140625" style="673" customWidth="1"/>
    <col min="7697" max="7697" width="10.140625" style="673" bestFit="1" customWidth="1"/>
    <col min="7698" max="7698" width="9.5703125" style="673" bestFit="1" customWidth="1"/>
    <col min="7699" max="7699" width="9.140625" style="673"/>
    <col min="7700" max="7700" width="9.28515625" style="673" bestFit="1" customWidth="1"/>
    <col min="7701" max="7701" width="9.140625" style="673"/>
    <col min="7702" max="7702" width="9.28515625" style="673" bestFit="1" customWidth="1"/>
    <col min="7703" max="7703" width="9.140625" style="673"/>
    <col min="7704" max="7704" width="9.5703125" style="673" bestFit="1" customWidth="1"/>
    <col min="7705" max="7705" width="9.140625" style="673"/>
    <col min="7706" max="7706" width="9.28515625" style="673" bestFit="1" customWidth="1"/>
    <col min="7707" max="7707" width="9.140625" style="673"/>
    <col min="7708" max="7708" width="9.28515625" style="673" bestFit="1" customWidth="1"/>
    <col min="7709" max="7709" width="9.140625" style="673"/>
    <col min="7710" max="7710" width="11.140625" style="673" bestFit="1" customWidth="1"/>
    <col min="7711" max="7711" width="9.140625" style="673"/>
    <col min="7712" max="7712" width="9.28515625" style="673" bestFit="1" customWidth="1"/>
    <col min="7713" max="7936" width="9.140625" style="673"/>
    <col min="7937" max="7937" width="4.28515625" style="673" customWidth="1"/>
    <col min="7938" max="7938" width="31.140625" style="673" customWidth="1"/>
    <col min="7939" max="7950" width="9.7109375" style="673" customWidth="1"/>
    <col min="7951" max="7951" width="10.7109375" style="673" customWidth="1"/>
    <col min="7952" max="7952" width="11.140625" style="673" customWidth="1"/>
    <col min="7953" max="7953" width="10.140625" style="673" bestFit="1" customWidth="1"/>
    <col min="7954" max="7954" width="9.5703125" style="673" bestFit="1" customWidth="1"/>
    <col min="7955" max="7955" width="9.140625" style="673"/>
    <col min="7956" max="7956" width="9.28515625" style="673" bestFit="1" customWidth="1"/>
    <col min="7957" max="7957" width="9.140625" style="673"/>
    <col min="7958" max="7958" width="9.28515625" style="673" bestFit="1" customWidth="1"/>
    <col min="7959" max="7959" width="9.140625" style="673"/>
    <col min="7960" max="7960" width="9.5703125" style="673" bestFit="1" customWidth="1"/>
    <col min="7961" max="7961" width="9.140625" style="673"/>
    <col min="7962" max="7962" width="9.28515625" style="673" bestFit="1" customWidth="1"/>
    <col min="7963" max="7963" width="9.140625" style="673"/>
    <col min="7964" max="7964" width="9.28515625" style="673" bestFit="1" customWidth="1"/>
    <col min="7965" max="7965" width="9.140625" style="673"/>
    <col min="7966" max="7966" width="11.140625" style="673" bestFit="1" customWidth="1"/>
    <col min="7967" max="7967" width="9.140625" style="673"/>
    <col min="7968" max="7968" width="9.28515625" style="673" bestFit="1" customWidth="1"/>
    <col min="7969" max="8192" width="9.140625" style="673"/>
    <col min="8193" max="8193" width="4.28515625" style="673" customWidth="1"/>
    <col min="8194" max="8194" width="31.140625" style="673" customWidth="1"/>
    <col min="8195" max="8206" width="9.7109375" style="673" customWidth="1"/>
    <col min="8207" max="8207" width="10.7109375" style="673" customWidth="1"/>
    <col min="8208" max="8208" width="11.140625" style="673" customWidth="1"/>
    <col min="8209" max="8209" width="10.140625" style="673" bestFit="1" customWidth="1"/>
    <col min="8210" max="8210" width="9.5703125" style="673" bestFit="1" customWidth="1"/>
    <col min="8211" max="8211" width="9.140625" style="673"/>
    <col min="8212" max="8212" width="9.28515625" style="673" bestFit="1" customWidth="1"/>
    <col min="8213" max="8213" width="9.140625" style="673"/>
    <col min="8214" max="8214" width="9.28515625" style="673" bestFit="1" customWidth="1"/>
    <col min="8215" max="8215" width="9.140625" style="673"/>
    <col min="8216" max="8216" width="9.5703125" style="673" bestFit="1" customWidth="1"/>
    <col min="8217" max="8217" width="9.140625" style="673"/>
    <col min="8218" max="8218" width="9.28515625" style="673" bestFit="1" customWidth="1"/>
    <col min="8219" max="8219" width="9.140625" style="673"/>
    <col min="8220" max="8220" width="9.28515625" style="673" bestFit="1" customWidth="1"/>
    <col min="8221" max="8221" width="9.140625" style="673"/>
    <col min="8222" max="8222" width="11.140625" style="673" bestFit="1" customWidth="1"/>
    <col min="8223" max="8223" width="9.140625" style="673"/>
    <col min="8224" max="8224" width="9.28515625" style="673" bestFit="1" customWidth="1"/>
    <col min="8225" max="8448" width="9.140625" style="673"/>
    <col min="8449" max="8449" width="4.28515625" style="673" customWidth="1"/>
    <col min="8450" max="8450" width="31.140625" style="673" customWidth="1"/>
    <col min="8451" max="8462" width="9.7109375" style="673" customWidth="1"/>
    <col min="8463" max="8463" width="10.7109375" style="673" customWidth="1"/>
    <col min="8464" max="8464" width="11.140625" style="673" customWidth="1"/>
    <col min="8465" max="8465" width="10.140625" style="673" bestFit="1" customWidth="1"/>
    <col min="8466" max="8466" width="9.5703125" style="673" bestFit="1" customWidth="1"/>
    <col min="8467" max="8467" width="9.140625" style="673"/>
    <col min="8468" max="8468" width="9.28515625" style="673" bestFit="1" customWidth="1"/>
    <col min="8469" max="8469" width="9.140625" style="673"/>
    <col min="8470" max="8470" width="9.28515625" style="673" bestFit="1" customWidth="1"/>
    <col min="8471" max="8471" width="9.140625" style="673"/>
    <col min="8472" max="8472" width="9.5703125" style="673" bestFit="1" customWidth="1"/>
    <col min="8473" max="8473" width="9.140625" style="673"/>
    <col min="8474" max="8474" width="9.28515625" style="673" bestFit="1" customWidth="1"/>
    <col min="8475" max="8475" width="9.140625" style="673"/>
    <col min="8476" max="8476" width="9.28515625" style="673" bestFit="1" customWidth="1"/>
    <col min="8477" max="8477" width="9.140625" style="673"/>
    <col min="8478" max="8478" width="11.140625" style="673" bestFit="1" customWidth="1"/>
    <col min="8479" max="8479" width="9.140625" style="673"/>
    <col min="8480" max="8480" width="9.28515625" style="673" bestFit="1" customWidth="1"/>
    <col min="8481" max="8704" width="9.140625" style="673"/>
    <col min="8705" max="8705" width="4.28515625" style="673" customWidth="1"/>
    <col min="8706" max="8706" width="31.140625" style="673" customWidth="1"/>
    <col min="8707" max="8718" width="9.7109375" style="673" customWidth="1"/>
    <col min="8719" max="8719" width="10.7109375" style="673" customWidth="1"/>
    <col min="8720" max="8720" width="11.140625" style="673" customWidth="1"/>
    <col min="8721" max="8721" width="10.140625" style="673" bestFit="1" customWidth="1"/>
    <col min="8722" max="8722" width="9.5703125" style="673" bestFit="1" customWidth="1"/>
    <col min="8723" max="8723" width="9.140625" style="673"/>
    <col min="8724" max="8724" width="9.28515625" style="673" bestFit="1" customWidth="1"/>
    <col min="8725" max="8725" width="9.140625" style="673"/>
    <col min="8726" max="8726" width="9.28515625" style="673" bestFit="1" customWidth="1"/>
    <col min="8727" max="8727" width="9.140625" style="673"/>
    <col min="8728" max="8728" width="9.5703125" style="673" bestFit="1" customWidth="1"/>
    <col min="8729" max="8729" width="9.140625" style="673"/>
    <col min="8730" max="8730" width="9.28515625" style="673" bestFit="1" customWidth="1"/>
    <col min="8731" max="8731" width="9.140625" style="673"/>
    <col min="8732" max="8732" width="9.28515625" style="673" bestFit="1" customWidth="1"/>
    <col min="8733" max="8733" width="9.140625" style="673"/>
    <col min="8734" max="8734" width="11.140625" style="673" bestFit="1" customWidth="1"/>
    <col min="8735" max="8735" width="9.140625" style="673"/>
    <col min="8736" max="8736" width="9.28515625" style="673" bestFit="1" customWidth="1"/>
    <col min="8737" max="8960" width="9.140625" style="673"/>
    <col min="8961" max="8961" width="4.28515625" style="673" customWidth="1"/>
    <col min="8962" max="8962" width="31.140625" style="673" customWidth="1"/>
    <col min="8963" max="8974" width="9.7109375" style="673" customWidth="1"/>
    <col min="8975" max="8975" width="10.7109375" style="673" customWidth="1"/>
    <col min="8976" max="8976" width="11.140625" style="673" customWidth="1"/>
    <col min="8977" max="8977" width="10.140625" style="673" bestFit="1" customWidth="1"/>
    <col min="8978" max="8978" width="9.5703125" style="673" bestFit="1" customWidth="1"/>
    <col min="8979" max="8979" width="9.140625" style="673"/>
    <col min="8980" max="8980" width="9.28515625" style="673" bestFit="1" customWidth="1"/>
    <col min="8981" max="8981" width="9.140625" style="673"/>
    <col min="8982" max="8982" width="9.28515625" style="673" bestFit="1" customWidth="1"/>
    <col min="8983" max="8983" width="9.140625" style="673"/>
    <col min="8984" max="8984" width="9.5703125" style="673" bestFit="1" customWidth="1"/>
    <col min="8985" max="8985" width="9.140625" style="673"/>
    <col min="8986" max="8986" width="9.28515625" style="673" bestFit="1" customWidth="1"/>
    <col min="8987" max="8987" width="9.140625" style="673"/>
    <col min="8988" max="8988" width="9.28515625" style="673" bestFit="1" customWidth="1"/>
    <col min="8989" max="8989" width="9.140625" style="673"/>
    <col min="8990" max="8990" width="11.140625" style="673" bestFit="1" customWidth="1"/>
    <col min="8991" max="8991" width="9.140625" style="673"/>
    <col min="8992" max="8992" width="9.28515625" style="673" bestFit="1" customWidth="1"/>
    <col min="8993" max="9216" width="9.140625" style="673"/>
    <col min="9217" max="9217" width="4.28515625" style="673" customWidth="1"/>
    <col min="9218" max="9218" width="31.140625" style="673" customWidth="1"/>
    <col min="9219" max="9230" width="9.7109375" style="673" customWidth="1"/>
    <col min="9231" max="9231" width="10.7109375" style="673" customWidth="1"/>
    <col min="9232" max="9232" width="11.140625" style="673" customWidth="1"/>
    <col min="9233" max="9233" width="10.140625" style="673" bestFit="1" customWidth="1"/>
    <col min="9234" max="9234" width="9.5703125" style="673" bestFit="1" customWidth="1"/>
    <col min="9235" max="9235" width="9.140625" style="673"/>
    <col min="9236" max="9236" width="9.28515625" style="673" bestFit="1" customWidth="1"/>
    <col min="9237" max="9237" width="9.140625" style="673"/>
    <col min="9238" max="9238" width="9.28515625" style="673" bestFit="1" customWidth="1"/>
    <col min="9239" max="9239" width="9.140625" style="673"/>
    <col min="9240" max="9240" width="9.5703125" style="673" bestFit="1" customWidth="1"/>
    <col min="9241" max="9241" width="9.140625" style="673"/>
    <col min="9242" max="9242" width="9.28515625" style="673" bestFit="1" customWidth="1"/>
    <col min="9243" max="9243" width="9.140625" style="673"/>
    <col min="9244" max="9244" width="9.28515625" style="673" bestFit="1" customWidth="1"/>
    <col min="9245" max="9245" width="9.140625" style="673"/>
    <col min="9246" max="9246" width="11.140625" style="673" bestFit="1" customWidth="1"/>
    <col min="9247" max="9247" width="9.140625" style="673"/>
    <col min="9248" max="9248" width="9.28515625" style="673" bestFit="1" customWidth="1"/>
    <col min="9249" max="9472" width="9.140625" style="673"/>
    <col min="9473" max="9473" width="4.28515625" style="673" customWidth="1"/>
    <col min="9474" max="9474" width="31.140625" style="673" customWidth="1"/>
    <col min="9475" max="9486" width="9.7109375" style="673" customWidth="1"/>
    <col min="9487" max="9487" width="10.7109375" style="673" customWidth="1"/>
    <col min="9488" max="9488" width="11.140625" style="673" customWidth="1"/>
    <col min="9489" max="9489" width="10.140625" style="673" bestFit="1" customWidth="1"/>
    <col min="9490" max="9490" width="9.5703125" style="673" bestFit="1" customWidth="1"/>
    <col min="9491" max="9491" width="9.140625" style="673"/>
    <col min="9492" max="9492" width="9.28515625" style="673" bestFit="1" customWidth="1"/>
    <col min="9493" max="9493" width="9.140625" style="673"/>
    <col min="9494" max="9494" width="9.28515625" style="673" bestFit="1" customWidth="1"/>
    <col min="9495" max="9495" width="9.140625" style="673"/>
    <col min="9496" max="9496" width="9.5703125" style="673" bestFit="1" customWidth="1"/>
    <col min="9497" max="9497" width="9.140625" style="673"/>
    <col min="9498" max="9498" width="9.28515625" style="673" bestFit="1" customWidth="1"/>
    <col min="9499" max="9499" width="9.140625" style="673"/>
    <col min="9500" max="9500" width="9.28515625" style="673" bestFit="1" customWidth="1"/>
    <col min="9501" max="9501" width="9.140625" style="673"/>
    <col min="9502" max="9502" width="11.140625" style="673" bestFit="1" customWidth="1"/>
    <col min="9503" max="9503" width="9.140625" style="673"/>
    <col min="9504" max="9504" width="9.28515625" style="673" bestFit="1" customWidth="1"/>
    <col min="9505" max="9728" width="9.140625" style="673"/>
    <col min="9729" max="9729" width="4.28515625" style="673" customWidth="1"/>
    <col min="9730" max="9730" width="31.140625" style="673" customWidth="1"/>
    <col min="9731" max="9742" width="9.7109375" style="673" customWidth="1"/>
    <col min="9743" max="9743" width="10.7109375" style="673" customWidth="1"/>
    <col min="9744" max="9744" width="11.140625" style="673" customWidth="1"/>
    <col min="9745" max="9745" width="10.140625" style="673" bestFit="1" customWidth="1"/>
    <col min="9746" max="9746" width="9.5703125" style="673" bestFit="1" customWidth="1"/>
    <col min="9747" max="9747" width="9.140625" style="673"/>
    <col min="9748" max="9748" width="9.28515625" style="673" bestFit="1" customWidth="1"/>
    <col min="9749" max="9749" width="9.140625" style="673"/>
    <col min="9750" max="9750" width="9.28515625" style="673" bestFit="1" customWidth="1"/>
    <col min="9751" max="9751" width="9.140625" style="673"/>
    <col min="9752" max="9752" width="9.5703125" style="673" bestFit="1" customWidth="1"/>
    <col min="9753" max="9753" width="9.140625" style="673"/>
    <col min="9754" max="9754" width="9.28515625" style="673" bestFit="1" customWidth="1"/>
    <col min="9755" max="9755" width="9.140625" style="673"/>
    <col min="9756" max="9756" width="9.28515625" style="673" bestFit="1" customWidth="1"/>
    <col min="9757" max="9757" width="9.140625" style="673"/>
    <col min="9758" max="9758" width="11.140625" style="673" bestFit="1" customWidth="1"/>
    <col min="9759" max="9759" width="9.140625" style="673"/>
    <col min="9760" max="9760" width="9.28515625" style="673" bestFit="1" customWidth="1"/>
    <col min="9761" max="9984" width="9.140625" style="673"/>
    <col min="9985" max="9985" width="4.28515625" style="673" customWidth="1"/>
    <col min="9986" max="9986" width="31.140625" style="673" customWidth="1"/>
    <col min="9987" max="9998" width="9.7109375" style="673" customWidth="1"/>
    <col min="9999" max="9999" width="10.7109375" style="673" customWidth="1"/>
    <col min="10000" max="10000" width="11.140625" style="673" customWidth="1"/>
    <col min="10001" max="10001" width="10.140625" style="673" bestFit="1" customWidth="1"/>
    <col min="10002" max="10002" width="9.5703125" style="673" bestFit="1" customWidth="1"/>
    <col min="10003" max="10003" width="9.140625" style="673"/>
    <col min="10004" max="10004" width="9.28515625" style="673" bestFit="1" customWidth="1"/>
    <col min="10005" max="10005" width="9.140625" style="673"/>
    <col min="10006" max="10006" width="9.28515625" style="673" bestFit="1" customWidth="1"/>
    <col min="10007" max="10007" width="9.140625" style="673"/>
    <col min="10008" max="10008" width="9.5703125" style="673" bestFit="1" customWidth="1"/>
    <col min="10009" max="10009" width="9.140625" style="673"/>
    <col min="10010" max="10010" width="9.28515625" style="673" bestFit="1" customWidth="1"/>
    <col min="10011" max="10011" width="9.140625" style="673"/>
    <col min="10012" max="10012" width="9.28515625" style="673" bestFit="1" customWidth="1"/>
    <col min="10013" max="10013" width="9.140625" style="673"/>
    <col min="10014" max="10014" width="11.140625" style="673" bestFit="1" customWidth="1"/>
    <col min="10015" max="10015" width="9.140625" style="673"/>
    <col min="10016" max="10016" width="9.28515625" style="673" bestFit="1" customWidth="1"/>
    <col min="10017" max="10240" width="9.140625" style="673"/>
    <col min="10241" max="10241" width="4.28515625" style="673" customWidth="1"/>
    <col min="10242" max="10242" width="31.140625" style="673" customWidth="1"/>
    <col min="10243" max="10254" width="9.7109375" style="673" customWidth="1"/>
    <col min="10255" max="10255" width="10.7109375" style="673" customWidth="1"/>
    <col min="10256" max="10256" width="11.140625" style="673" customWidth="1"/>
    <col min="10257" max="10257" width="10.140625" style="673" bestFit="1" customWidth="1"/>
    <col min="10258" max="10258" width="9.5703125" style="673" bestFit="1" customWidth="1"/>
    <col min="10259" max="10259" width="9.140625" style="673"/>
    <col min="10260" max="10260" width="9.28515625" style="673" bestFit="1" customWidth="1"/>
    <col min="10261" max="10261" width="9.140625" style="673"/>
    <col min="10262" max="10262" width="9.28515625" style="673" bestFit="1" customWidth="1"/>
    <col min="10263" max="10263" width="9.140625" style="673"/>
    <col min="10264" max="10264" width="9.5703125" style="673" bestFit="1" customWidth="1"/>
    <col min="10265" max="10265" width="9.140625" style="673"/>
    <col min="10266" max="10266" width="9.28515625" style="673" bestFit="1" customWidth="1"/>
    <col min="10267" max="10267" width="9.140625" style="673"/>
    <col min="10268" max="10268" width="9.28515625" style="673" bestFit="1" customWidth="1"/>
    <col min="10269" max="10269" width="9.140625" style="673"/>
    <col min="10270" max="10270" width="11.140625" style="673" bestFit="1" customWidth="1"/>
    <col min="10271" max="10271" width="9.140625" style="673"/>
    <col min="10272" max="10272" width="9.28515625" style="673" bestFit="1" customWidth="1"/>
    <col min="10273" max="10496" width="9.140625" style="673"/>
    <col min="10497" max="10497" width="4.28515625" style="673" customWidth="1"/>
    <col min="10498" max="10498" width="31.140625" style="673" customWidth="1"/>
    <col min="10499" max="10510" width="9.7109375" style="673" customWidth="1"/>
    <col min="10511" max="10511" width="10.7109375" style="673" customWidth="1"/>
    <col min="10512" max="10512" width="11.140625" style="673" customWidth="1"/>
    <col min="10513" max="10513" width="10.140625" style="673" bestFit="1" customWidth="1"/>
    <col min="10514" max="10514" width="9.5703125" style="673" bestFit="1" customWidth="1"/>
    <col min="10515" max="10515" width="9.140625" style="673"/>
    <col min="10516" max="10516" width="9.28515625" style="673" bestFit="1" customWidth="1"/>
    <col min="10517" max="10517" width="9.140625" style="673"/>
    <col min="10518" max="10518" width="9.28515625" style="673" bestFit="1" customWidth="1"/>
    <col min="10519" max="10519" width="9.140625" style="673"/>
    <col min="10520" max="10520" width="9.5703125" style="673" bestFit="1" customWidth="1"/>
    <col min="10521" max="10521" width="9.140625" style="673"/>
    <col min="10522" max="10522" width="9.28515625" style="673" bestFit="1" customWidth="1"/>
    <col min="10523" max="10523" width="9.140625" style="673"/>
    <col min="10524" max="10524" width="9.28515625" style="673" bestFit="1" customWidth="1"/>
    <col min="10525" max="10525" width="9.140625" style="673"/>
    <col min="10526" max="10526" width="11.140625" style="673" bestFit="1" customWidth="1"/>
    <col min="10527" max="10527" width="9.140625" style="673"/>
    <col min="10528" max="10528" width="9.28515625" style="673" bestFit="1" customWidth="1"/>
    <col min="10529" max="10752" width="9.140625" style="673"/>
    <col min="10753" max="10753" width="4.28515625" style="673" customWidth="1"/>
    <col min="10754" max="10754" width="31.140625" style="673" customWidth="1"/>
    <col min="10755" max="10766" width="9.7109375" style="673" customWidth="1"/>
    <col min="10767" max="10767" width="10.7109375" style="673" customWidth="1"/>
    <col min="10768" max="10768" width="11.140625" style="673" customWidth="1"/>
    <col min="10769" max="10769" width="10.140625" style="673" bestFit="1" customWidth="1"/>
    <col min="10770" max="10770" width="9.5703125" style="673" bestFit="1" customWidth="1"/>
    <col min="10771" max="10771" width="9.140625" style="673"/>
    <col min="10772" max="10772" width="9.28515625" style="673" bestFit="1" customWidth="1"/>
    <col min="10773" max="10773" width="9.140625" style="673"/>
    <col min="10774" max="10774" width="9.28515625" style="673" bestFit="1" customWidth="1"/>
    <col min="10775" max="10775" width="9.140625" style="673"/>
    <col min="10776" max="10776" width="9.5703125" style="673" bestFit="1" customWidth="1"/>
    <col min="10777" max="10777" width="9.140625" style="673"/>
    <col min="10778" max="10778" width="9.28515625" style="673" bestFit="1" customWidth="1"/>
    <col min="10779" max="10779" width="9.140625" style="673"/>
    <col min="10780" max="10780" width="9.28515625" style="673" bestFit="1" customWidth="1"/>
    <col min="10781" max="10781" width="9.140625" style="673"/>
    <col min="10782" max="10782" width="11.140625" style="673" bestFit="1" customWidth="1"/>
    <col min="10783" max="10783" width="9.140625" style="673"/>
    <col min="10784" max="10784" width="9.28515625" style="673" bestFit="1" customWidth="1"/>
    <col min="10785" max="11008" width="9.140625" style="673"/>
    <col min="11009" max="11009" width="4.28515625" style="673" customWidth="1"/>
    <col min="11010" max="11010" width="31.140625" style="673" customWidth="1"/>
    <col min="11011" max="11022" width="9.7109375" style="673" customWidth="1"/>
    <col min="11023" max="11023" width="10.7109375" style="673" customWidth="1"/>
    <col min="11024" max="11024" width="11.140625" style="673" customWidth="1"/>
    <col min="11025" max="11025" width="10.140625" style="673" bestFit="1" customWidth="1"/>
    <col min="11026" max="11026" width="9.5703125" style="673" bestFit="1" customWidth="1"/>
    <col min="11027" max="11027" width="9.140625" style="673"/>
    <col min="11028" max="11028" width="9.28515625" style="673" bestFit="1" customWidth="1"/>
    <col min="11029" max="11029" width="9.140625" style="673"/>
    <col min="11030" max="11030" width="9.28515625" style="673" bestFit="1" customWidth="1"/>
    <col min="11031" max="11031" width="9.140625" style="673"/>
    <col min="11032" max="11032" width="9.5703125" style="673" bestFit="1" customWidth="1"/>
    <col min="11033" max="11033" width="9.140625" style="673"/>
    <col min="11034" max="11034" width="9.28515625" style="673" bestFit="1" customWidth="1"/>
    <col min="11035" max="11035" width="9.140625" style="673"/>
    <col min="11036" max="11036" width="9.28515625" style="673" bestFit="1" customWidth="1"/>
    <col min="11037" max="11037" width="9.140625" style="673"/>
    <col min="11038" max="11038" width="11.140625" style="673" bestFit="1" customWidth="1"/>
    <col min="11039" max="11039" width="9.140625" style="673"/>
    <col min="11040" max="11040" width="9.28515625" style="673" bestFit="1" customWidth="1"/>
    <col min="11041" max="11264" width="9.140625" style="673"/>
    <col min="11265" max="11265" width="4.28515625" style="673" customWidth="1"/>
    <col min="11266" max="11266" width="31.140625" style="673" customWidth="1"/>
    <col min="11267" max="11278" width="9.7109375" style="673" customWidth="1"/>
    <col min="11279" max="11279" width="10.7109375" style="673" customWidth="1"/>
    <col min="11280" max="11280" width="11.140625" style="673" customWidth="1"/>
    <col min="11281" max="11281" width="10.140625" style="673" bestFit="1" customWidth="1"/>
    <col min="11282" max="11282" width="9.5703125" style="673" bestFit="1" customWidth="1"/>
    <col min="11283" max="11283" width="9.140625" style="673"/>
    <col min="11284" max="11284" width="9.28515625" style="673" bestFit="1" customWidth="1"/>
    <col min="11285" max="11285" width="9.140625" style="673"/>
    <col min="11286" max="11286" width="9.28515625" style="673" bestFit="1" customWidth="1"/>
    <col min="11287" max="11287" width="9.140625" style="673"/>
    <col min="11288" max="11288" width="9.5703125" style="673" bestFit="1" customWidth="1"/>
    <col min="11289" max="11289" width="9.140625" style="673"/>
    <col min="11290" max="11290" width="9.28515625" style="673" bestFit="1" customWidth="1"/>
    <col min="11291" max="11291" width="9.140625" style="673"/>
    <col min="11292" max="11292" width="9.28515625" style="673" bestFit="1" customWidth="1"/>
    <col min="11293" max="11293" width="9.140625" style="673"/>
    <col min="11294" max="11294" width="11.140625" style="673" bestFit="1" customWidth="1"/>
    <col min="11295" max="11295" width="9.140625" style="673"/>
    <col min="11296" max="11296" width="9.28515625" style="673" bestFit="1" customWidth="1"/>
    <col min="11297" max="11520" width="9.140625" style="673"/>
    <col min="11521" max="11521" width="4.28515625" style="673" customWidth="1"/>
    <col min="11522" max="11522" width="31.140625" style="673" customWidth="1"/>
    <col min="11523" max="11534" width="9.7109375" style="673" customWidth="1"/>
    <col min="11535" max="11535" width="10.7109375" style="673" customWidth="1"/>
    <col min="11536" max="11536" width="11.140625" style="673" customWidth="1"/>
    <col min="11537" max="11537" width="10.140625" style="673" bestFit="1" customWidth="1"/>
    <col min="11538" max="11538" width="9.5703125" style="673" bestFit="1" customWidth="1"/>
    <col min="11539" max="11539" width="9.140625" style="673"/>
    <col min="11540" max="11540" width="9.28515625" style="673" bestFit="1" customWidth="1"/>
    <col min="11541" max="11541" width="9.140625" style="673"/>
    <col min="11542" max="11542" width="9.28515625" style="673" bestFit="1" customWidth="1"/>
    <col min="11543" max="11543" width="9.140625" style="673"/>
    <col min="11544" max="11544" width="9.5703125" style="673" bestFit="1" customWidth="1"/>
    <col min="11545" max="11545" width="9.140625" style="673"/>
    <col min="11546" max="11546" width="9.28515625" style="673" bestFit="1" customWidth="1"/>
    <col min="11547" max="11547" width="9.140625" style="673"/>
    <col min="11548" max="11548" width="9.28515625" style="673" bestFit="1" customWidth="1"/>
    <col min="11549" max="11549" width="9.140625" style="673"/>
    <col min="11550" max="11550" width="11.140625" style="673" bestFit="1" customWidth="1"/>
    <col min="11551" max="11551" width="9.140625" style="673"/>
    <col min="11552" max="11552" width="9.28515625" style="673" bestFit="1" customWidth="1"/>
    <col min="11553" max="11776" width="9.140625" style="673"/>
    <col min="11777" max="11777" width="4.28515625" style="673" customWidth="1"/>
    <col min="11778" max="11778" width="31.140625" style="673" customWidth="1"/>
    <col min="11779" max="11790" width="9.7109375" style="673" customWidth="1"/>
    <col min="11791" max="11791" width="10.7109375" style="673" customWidth="1"/>
    <col min="11792" max="11792" width="11.140625" style="673" customWidth="1"/>
    <col min="11793" max="11793" width="10.140625" style="673" bestFit="1" customWidth="1"/>
    <col min="11794" max="11794" width="9.5703125" style="673" bestFit="1" customWidth="1"/>
    <col min="11795" max="11795" width="9.140625" style="673"/>
    <col min="11796" max="11796" width="9.28515625" style="673" bestFit="1" customWidth="1"/>
    <col min="11797" max="11797" width="9.140625" style="673"/>
    <col min="11798" max="11798" width="9.28515625" style="673" bestFit="1" customWidth="1"/>
    <col min="11799" max="11799" width="9.140625" style="673"/>
    <col min="11800" max="11800" width="9.5703125" style="673" bestFit="1" customWidth="1"/>
    <col min="11801" max="11801" width="9.140625" style="673"/>
    <col min="11802" max="11802" width="9.28515625" style="673" bestFit="1" customWidth="1"/>
    <col min="11803" max="11803" width="9.140625" style="673"/>
    <col min="11804" max="11804" width="9.28515625" style="673" bestFit="1" customWidth="1"/>
    <col min="11805" max="11805" width="9.140625" style="673"/>
    <col min="11806" max="11806" width="11.140625" style="673" bestFit="1" customWidth="1"/>
    <col min="11807" max="11807" width="9.140625" style="673"/>
    <col min="11808" max="11808" width="9.28515625" style="673" bestFit="1" customWidth="1"/>
    <col min="11809" max="12032" width="9.140625" style="673"/>
    <col min="12033" max="12033" width="4.28515625" style="673" customWidth="1"/>
    <col min="12034" max="12034" width="31.140625" style="673" customWidth="1"/>
    <col min="12035" max="12046" width="9.7109375" style="673" customWidth="1"/>
    <col min="12047" max="12047" width="10.7109375" style="673" customWidth="1"/>
    <col min="12048" max="12048" width="11.140625" style="673" customWidth="1"/>
    <col min="12049" max="12049" width="10.140625" style="673" bestFit="1" customWidth="1"/>
    <col min="12050" max="12050" width="9.5703125" style="673" bestFit="1" customWidth="1"/>
    <col min="12051" max="12051" width="9.140625" style="673"/>
    <col min="12052" max="12052" width="9.28515625" style="673" bestFit="1" customWidth="1"/>
    <col min="12053" max="12053" width="9.140625" style="673"/>
    <col min="12054" max="12054" width="9.28515625" style="673" bestFit="1" customWidth="1"/>
    <col min="12055" max="12055" width="9.140625" style="673"/>
    <col min="12056" max="12056" width="9.5703125" style="673" bestFit="1" customWidth="1"/>
    <col min="12057" max="12057" width="9.140625" style="673"/>
    <col min="12058" max="12058" width="9.28515625" style="673" bestFit="1" customWidth="1"/>
    <col min="12059" max="12059" width="9.140625" style="673"/>
    <col min="12060" max="12060" width="9.28515625" style="673" bestFit="1" customWidth="1"/>
    <col min="12061" max="12061" width="9.140625" style="673"/>
    <col min="12062" max="12062" width="11.140625" style="673" bestFit="1" customWidth="1"/>
    <col min="12063" max="12063" width="9.140625" style="673"/>
    <col min="12064" max="12064" width="9.28515625" style="673" bestFit="1" customWidth="1"/>
    <col min="12065" max="12288" width="9.140625" style="673"/>
    <col min="12289" max="12289" width="4.28515625" style="673" customWidth="1"/>
    <col min="12290" max="12290" width="31.140625" style="673" customWidth="1"/>
    <col min="12291" max="12302" width="9.7109375" style="673" customWidth="1"/>
    <col min="12303" max="12303" width="10.7109375" style="673" customWidth="1"/>
    <col min="12304" max="12304" width="11.140625" style="673" customWidth="1"/>
    <col min="12305" max="12305" width="10.140625" style="673" bestFit="1" customWidth="1"/>
    <col min="12306" max="12306" width="9.5703125" style="673" bestFit="1" customWidth="1"/>
    <col min="12307" max="12307" width="9.140625" style="673"/>
    <col min="12308" max="12308" width="9.28515625" style="673" bestFit="1" customWidth="1"/>
    <col min="12309" max="12309" width="9.140625" style="673"/>
    <col min="12310" max="12310" width="9.28515625" style="673" bestFit="1" customWidth="1"/>
    <col min="12311" max="12311" width="9.140625" style="673"/>
    <col min="12312" max="12312" width="9.5703125" style="673" bestFit="1" customWidth="1"/>
    <col min="12313" max="12313" width="9.140625" style="673"/>
    <col min="12314" max="12314" width="9.28515625" style="673" bestFit="1" customWidth="1"/>
    <col min="12315" max="12315" width="9.140625" style="673"/>
    <col min="12316" max="12316" width="9.28515625" style="673" bestFit="1" customWidth="1"/>
    <col min="12317" max="12317" width="9.140625" style="673"/>
    <col min="12318" max="12318" width="11.140625" style="673" bestFit="1" customWidth="1"/>
    <col min="12319" max="12319" width="9.140625" style="673"/>
    <col min="12320" max="12320" width="9.28515625" style="673" bestFit="1" customWidth="1"/>
    <col min="12321" max="12544" width="9.140625" style="673"/>
    <col min="12545" max="12545" width="4.28515625" style="673" customWidth="1"/>
    <col min="12546" max="12546" width="31.140625" style="673" customWidth="1"/>
    <col min="12547" max="12558" width="9.7109375" style="673" customWidth="1"/>
    <col min="12559" max="12559" width="10.7109375" style="673" customWidth="1"/>
    <col min="12560" max="12560" width="11.140625" style="673" customWidth="1"/>
    <col min="12561" max="12561" width="10.140625" style="673" bestFit="1" customWidth="1"/>
    <col min="12562" max="12562" width="9.5703125" style="673" bestFit="1" customWidth="1"/>
    <col min="12563" max="12563" width="9.140625" style="673"/>
    <col min="12564" max="12564" width="9.28515625" style="673" bestFit="1" customWidth="1"/>
    <col min="12565" max="12565" width="9.140625" style="673"/>
    <col min="12566" max="12566" width="9.28515625" style="673" bestFit="1" customWidth="1"/>
    <col min="12567" max="12567" width="9.140625" style="673"/>
    <col min="12568" max="12568" width="9.5703125" style="673" bestFit="1" customWidth="1"/>
    <col min="12569" max="12569" width="9.140625" style="673"/>
    <col min="12570" max="12570" width="9.28515625" style="673" bestFit="1" customWidth="1"/>
    <col min="12571" max="12571" width="9.140625" style="673"/>
    <col min="12572" max="12572" width="9.28515625" style="673" bestFit="1" customWidth="1"/>
    <col min="12573" max="12573" width="9.140625" style="673"/>
    <col min="12574" max="12574" width="11.140625" style="673" bestFit="1" customWidth="1"/>
    <col min="12575" max="12575" width="9.140625" style="673"/>
    <col min="12576" max="12576" width="9.28515625" style="673" bestFit="1" customWidth="1"/>
    <col min="12577" max="12800" width="9.140625" style="673"/>
    <col min="12801" max="12801" width="4.28515625" style="673" customWidth="1"/>
    <col min="12802" max="12802" width="31.140625" style="673" customWidth="1"/>
    <col min="12803" max="12814" width="9.7109375" style="673" customWidth="1"/>
    <col min="12815" max="12815" width="10.7109375" style="673" customWidth="1"/>
    <col min="12816" max="12816" width="11.140625" style="673" customWidth="1"/>
    <col min="12817" max="12817" width="10.140625" style="673" bestFit="1" customWidth="1"/>
    <col min="12818" max="12818" width="9.5703125" style="673" bestFit="1" customWidth="1"/>
    <col min="12819" max="12819" width="9.140625" style="673"/>
    <col min="12820" max="12820" width="9.28515625" style="673" bestFit="1" customWidth="1"/>
    <col min="12821" max="12821" width="9.140625" style="673"/>
    <col min="12822" max="12822" width="9.28515625" style="673" bestFit="1" customWidth="1"/>
    <col min="12823" max="12823" width="9.140625" style="673"/>
    <col min="12824" max="12824" width="9.5703125" style="673" bestFit="1" customWidth="1"/>
    <col min="12825" max="12825" width="9.140625" style="673"/>
    <col min="12826" max="12826" width="9.28515625" style="673" bestFit="1" customWidth="1"/>
    <col min="12827" max="12827" width="9.140625" style="673"/>
    <col min="12828" max="12828" width="9.28515625" style="673" bestFit="1" customWidth="1"/>
    <col min="12829" max="12829" width="9.140625" style="673"/>
    <col min="12830" max="12830" width="11.140625" style="673" bestFit="1" customWidth="1"/>
    <col min="12831" max="12831" width="9.140625" style="673"/>
    <col min="12832" max="12832" width="9.28515625" style="673" bestFit="1" customWidth="1"/>
    <col min="12833" max="13056" width="9.140625" style="673"/>
    <col min="13057" max="13057" width="4.28515625" style="673" customWidth="1"/>
    <col min="13058" max="13058" width="31.140625" style="673" customWidth="1"/>
    <col min="13059" max="13070" width="9.7109375" style="673" customWidth="1"/>
    <col min="13071" max="13071" width="10.7109375" style="673" customWidth="1"/>
    <col min="13072" max="13072" width="11.140625" style="673" customWidth="1"/>
    <col min="13073" max="13073" width="10.140625" style="673" bestFit="1" customWidth="1"/>
    <col min="13074" max="13074" width="9.5703125" style="673" bestFit="1" customWidth="1"/>
    <col min="13075" max="13075" width="9.140625" style="673"/>
    <col min="13076" max="13076" width="9.28515625" style="673" bestFit="1" customWidth="1"/>
    <col min="13077" max="13077" width="9.140625" style="673"/>
    <col min="13078" max="13078" width="9.28515625" style="673" bestFit="1" customWidth="1"/>
    <col min="13079" max="13079" width="9.140625" style="673"/>
    <col min="13080" max="13080" width="9.5703125" style="673" bestFit="1" customWidth="1"/>
    <col min="13081" max="13081" width="9.140625" style="673"/>
    <col min="13082" max="13082" width="9.28515625" style="673" bestFit="1" customWidth="1"/>
    <col min="13083" max="13083" width="9.140625" style="673"/>
    <col min="13084" max="13084" width="9.28515625" style="673" bestFit="1" customWidth="1"/>
    <col min="13085" max="13085" width="9.140625" style="673"/>
    <col min="13086" max="13086" width="11.140625" style="673" bestFit="1" customWidth="1"/>
    <col min="13087" max="13087" width="9.140625" style="673"/>
    <col min="13088" max="13088" width="9.28515625" style="673" bestFit="1" customWidth="1"/>
    <col min="13089" max="13312" width="9.140625" style="673"/>
    <col min="13313" max="13313" width="4.28515625" style="673" customWidth="1"/>
    <col min="13314" max="13314" width="31.140625" style="673" customWidth="1"/>
    <col min="13315" max="13326" width="9.7109375" style="673" customWidth="1"/>
    <col min="13327" max="13327" width="10.7109375" style="673" customWidth="1"/>
    <col min="13328" max="13328" width="11.140625" style="673" customWidth="1"/>
    <col min="13329" max="13329" width="10.140625" style="673" bestFit="1" customWidth="1"/>
    <col min="13330" max="13330" width="9.5703125" style="673" bestFit="1" customWidth="1"/>
    <col min="13331" max="13331" width="9.140625" style="673"/>
    <col min="13332" max="13332" width="9.28515625" style="673" bestFit="1" customWidth="1"/>
    <col min="13333" max="13333" width="9.140625" style="673"/>
    <col min="13334" max="13334" width="9.28515625" style="673" bestFit="1" customWidth="1"/>
    <col min="13335" max="13335" width="9.140625" style="673"/>
    <col min="13336" max="13336" width="9.5703125" style="673" bestFit="1" customWidth="1"/>
    <col min="13337" max="13337" width="9.140625" style="673"/>
    <col min="13338" max="13338" width="9.28515625" style="673" bestFit="1" customWidth="1"/>
    <col min="13339" max="13339" width="9.140625" style="673"/>
    <col min="13340" max="13340" width="9.28515625" style="673" bestFit="1" customWidth="1"/>
    <col min="13341" max="13341" width="9.140625" style="673"/>
    <col min="13342" max="13342" width="11.140625" style="673" bestFit="1" customWidth="1"/>
    <col min="13343" max="13343" width="9.140625" style="673"/>
    <col min="13344" max="13344" width="9.28515625" style="673" bestFit="1" customWidth="1"/>
    <col min="13345" max="13568" width="9.140625" style="673"/>
    <col min="13569" max="13569" width="4.28515625" style="673" customWidth="1"/>
    <col min="13570" max="13570" width="31.140625" style="673" customWidth="1"/>
    <col min="13571" max="13582" width="9.7109375" style="673" customWidth="1"/>
    <col min="13583" max="13583" width="10.7109375" style="673" customWidth="1"/>
    <col min="13584" max="13584" width="11.140625" style="673" customWidth="1"/>
    <col min="13585" max="13585" width="10.140625" style="673" bestFit="1" customWidth="1"/>
    <col min="13586" max="13586" width="9.5703125" style="673" bestFit="1" customWidth="1"/>
    <col min="13587" max="13587" width="9.140625" style="673"/>
    <col min="13588" max="13588" width="9.28515625" style="673" bestFit="1" customWidth="1"/>
    <col min="13589" max="13589" width="9.140625" style="673"/>
    <col min="13590" max="13590" width="9.28515625" style="673" bestFit="1" customWidth="1"/>
    <col min="13591" max="13591" width="9.140625" style="673"/>
    <col min="13592" max="13592" width="9.5703125" style="673" bestFit="1" customWidth="1"/>
    <col min="13593" max="13593" width="9.140625" style="673"/>
    <col min="13594" max="13594" width="9.28515625" style="673" bestFit="1" customWidth="1"/>
    <col min="13595" max="13595" width="9.140625" style="673"/>
    <col min="13596" max="13596" width="9.28515625" style="673" bestFit="1" customWidth="1"/>
    <col min="13597" max="13597" width="9.140625" style="673"/>
    <col min="13598" max="13598" width="11.140625" style="673" bestFit="1" customWidth="1"/>
    <col min="13599" max="13599" width="9.140625" style="673"/>
    <col min="13600" max="13600" width="9.28515625" style="673" bestFit="1" customWidth="1"/>
    <col min="13601" max="13824" width="9.140625" style="673"/>
    <col min="13825" max="13825" width="4.28515625" style="673" customWidth="1"/>
    <col min="13826" max="13826" width="31.140625" style="673" customWidth="1"/>
    <col min="13827" max="13838" width="9.7109375" style="673" customWidth="1"/>
    <col min="13839" max="13839" width="10.7109375" style="673" customWidth="1"/>
    <col min="13840" max="13840" width="11.140625" style="673" customWidth="1"/>
    <col min="13841" max="13841" width="10.140625" style="673" bestFit="1" customWidth="1"/>
    <col min="13842" max="13842" width="9.5703125" style="673" bestFit="1" customWidth="1"/>
    <col min="13843" max="13843" width="9.140625" style="673"/>
    <col min="13844" max="13844" width="9.28515625" style="673" bestFit="1" customWidth="1"/>
    <col min="13845" max="13845" width="9.140625" style="673"/>
    <col min="13846" max="13846" width="9.28515625" style="673" bestFit="1" customWidth="1"/>
    <col min="13847" max="13847" width="9.140625" style="673"/>
    <col min="13848" max="13848" width="9.5703125" style="673" bestFit="1" customWidth="1"/>
    <col min="13849" max="13849" width="9.140625" style="673"/>
    <col min="13850" max="13850" width="9.28515625" style="673" bestFit="1" customWidth="1"/>
    <col min="13851" max="13851" width="9.140625" style="673"/>
    <col min="13852" max="13852" width="9.28515625" style="673" bestFit="1" customWidth="1"/>
    <col min="13853" max="13853" width="9.140625" style="673"/>
    <col min="13854" max="13854" width="11.140625" style="673" bestFit="1" customWidth="1"/>
    <col min="13855" max="13855" width="9.140625" style="673"/>
    <col min="13856" max="13856" width="9.28515625" style="673" bestFit="1" customWidth="1"/>
    <col min="13857" max="14080" width="9.140625" style="673"/>
    <col min="14081" max="14081" width="4.28515625" style="673" customWidth="1"/>
    <col min="14082" max="14082" width="31.140625" style="673" customWidth="1"/>
    <col min="14083" max="14094" width="9.7109375" style="673" customWidth="1"/>
    <col min="14095" max="14095" width="10.7109375" style="673" customWidth="1"/>
    <col min="14096" max="14096" width="11.140625" style="673" customWidth="1"/>
    <col min="14097" max="14097" width="10.140625" style="673" bestFit="1" customWidth="1"/>
    <col min="14098" max="14098" width="9.5703125" style="673" bestFit="1" customWidth="1"/>
    <col min="14099" max="14099" width="9.140625" style="673"/>
    <col min="14100" max="14100" width="9.28515625" style="673" bestFit="1" customWidth="1"/>
    <col min="14101" max="14101" width="9.140625" style="673"/>
    <col min="14102" max="14102" width="9.28515625" style="673" bestFit="1" customWidth="1"/>
    <col min="14103" max="14103" width="9.140625" style="673"/>
    <col min="14104" max="14104" width="9.5703125" style="673" bestFit="1" customWidth="1"/>
    <col min="14105" max="14105" width="9.140625" style="673"/>
    <col min="14106" max="14106" width="9.28515625" style="673" bestFit="1" customWidth="1"/>
    <col min="14107" max="14107" width="9.140625" style="673"/>
    <col min="14108" max="14108" width="9.28515625" style="673" bestFit="1" customWidth="1"/>
    <col min="14109" max="14109" width="9.140625" style="673"/>
    <col min="14110" max="14110" width="11.140625" style="673" bestFit="1" customWidth="1"/>
    <col min="14111" max="14111" width="9.140625" style="673"/>
    <col min="14112" max="14112" width="9.28515625" style="673" bestFit="1" customWidth="1"/>
    <col min="14113" max="14336" width="9.140625" style="673"/>
    <col min="14337" max="14337" width="4.28515625" style="673" customWidth="1"/>
    <col min="14338" max="14338" width="31.140625" style="673" customWidth="1"/>
    <col min="14339" max="14350" width="9.7109375" style="673" customWidth="1"/>
    <col min="14351" max="14351" width="10.7109375" style="673" customWidth="1"/>
    <col min="14352" max="14352" width="11.140625" style="673" customWidth="1"/>
    <col min="14353" max="14353" width="10.140625" style="673" bestFit="1" customWidth="1"/>
    <col min="14354" max="14354" width="9.5703125" style="673" bestFit="1" customWidth="1"/>
    <col min="14355" max="14355" width="9.140625" style="673"/>
    <col min="14356" max="14356" width="9.28515625" style="673" bestFit="1" customWidth="1"/>
    <col min="14357" max="14357" width="9.140625" style="673"/>
    <col min="14358" max="14358" width="9.28515625" style="673" bestFit="1" customWidth="1"/>
    <col min="14359" max="14359" width="9.140625" style="673"/>
    <col min="14360" max="14360" width="9.5703125" style="673" bestFit="1" customWidth="1"/>
    <col min="14361" max="14361" width="9.140625" style="673"/>
    <col min="14362" max="14362" width="9.28515625" style="673" bestFit="1" customWidth="1"/>
    <col min="14363" max="14363" width="9.140625" style="673"/>
    <col min="14364" max="14364" width="9.28515625" style="673" bestFit="1" customWidth="1"/>
    <col min="14365" max="14365" width="9.140625" style="673"/>
    <col min="14366" max="14366" width="11.140625" style="673" bestFit="1" customWidth="1"/>
    <col min="14367" max="14367" width="9.140625" style="673"/>
    <col min="14368" max="14368" width="9.28515625" style="673" bestFit="1" customWidth="1"/>
    <col min="14369" max="14592" width="9.140625" style="673"/>
    <col min="14593" max="14593" width="4.28515625" style="673" customWidth="1"/>
    <col min="14594" max="14594" width="31.140625" style="673" customWidth="1"/>
    <col min="14595" max="14606" width="9.7109375" style="673" customWidth="1"/>
    <col min="14607" max="14607" width="10.7109375" style="673" customWidth="1"/>
    <col min="14608" max="14608" width="11.140625" style="673" customWidth="1"/>
    <col min="14609" max="14609" width="10.140625" style="673" bestFit="1" customWidth="1"/>
    <col min="14610" max="14610" width="9.5703125" style="673" bestFit="1" customWidth="1"/>
    <col min="14611" max="14611" width="9.140625" style="673"/>
    <col min="14612" max="14612" width="9.28515625" style="673" bestFit="1" customWidth="1"/>
    <col min="14613" max="14613" width="9.140625" style="673"/>
    <col min="14614" max="14614" width="9.28515625" style="673" bestFit="1" customWidth="1"/>
    <col min="14615" max="14615" width="9.140625" style="673"/>
    <col min="14616" max="14616" width="9.5703125" style="673" bestFit="1" customWidth="1"/>
    <col min="14617" max="14617" width="9.140625" style="673"/>
    <col min="14618" max="14618" width="9.28515625" style="673" bestFit="1" customWidth="1"/>
    <col min="14619" max="14619" width="9.140625" style="673"/>
    <col min="14620" max="14620" width="9.28515625" style="673" bestFit="1" customWidth="1"/>
    <col min="14621" max="14621" width="9.140625" style="673"/>
    <col min="14622" max="14622" width="11.140625" style="673" bestFit="1" customWidth="1"/>
    <col min="14623" max="14623" width="9.140625" style="673"/>
    <col min="14624" max="14624" width="9.28515625" style="673" bestFit="1" customWidth="1"/>
    <col min="14625" max="14848" width="9.140625" style="673"/>
    <col min="14849" max="14849" width="4.28515625" style="673" customWidth="1"/>
    <col min="14850" max="14850" width="31.140625" style="673" customWidth="1"/>
    <col min="14851" max="14862" width="9.7109375" style="673" customWidth="1"/>
    <col min="14863" max="14863" width="10.7109375" style="673" customWidth="1"/>
    <col min="14864" max="14864" width="11.140625" style="673" customWidth="1"/>
    <col min="14865" max="14865" width="10.140625" style="673" bestFit="1" customWidth="1"/>
    <col min="14866" max="14866" width="9.5703125" style="673" bestFit="1" customWidth="1"/>
    <col min="14867" max="14867" width="9.140625" style="673"/>
    <col min="14868" max="14868" width="9.28515625" style="673" bestFit="1" customWidth="1"/>
    <col min="14869" max="14869" width="9.140625" style="673"/>
    <col min="14870" max="14870" width="9.28515625" style="673" bestFit="1" customWidth="1"/>
    <col min="14871" max="14871" width="9.140625" style="673"/>
    <col min="14872" max="14872" width="9.5703125" style="673" bestFit="1" customWidth="1"/>
    <col min="14873" max="14873" width="9.140625" style="673"/>
    <col min="14874" max="14874" width="9.28515625" style="673" bestFit="1" customWidth="1"/>
    <col min="14875" max="14875" width="9.140625" style="673"/>
    <col min="14876" max="14876" width="9.28515625" style="673" bestFit="1" customWidth="1"/>
    <col min="14877" max="14877" width="9.140625" style="673"/>
    <col min="14878" max="14878" width="11.140625" style="673" bestFit="1" customWidth="1"/>
    <col min="14879" max="14879" width="9.140625" style="673"/>
    <col min="14880" max="14880" width="9.28515625" style="673" bestFit="1" customWidth="1"/>
    <col min="14881" max="15104" width="9.140625" style="673"/>
    <col min="15105" max="15105" width="4.28515625" style="673" customWidth="1"/>
    <col min="15106" max="15106" width="31.140625" style="673" customWidth="1"/>
    <col min="15107" max="15118" width="9.7109375" style="673" customWidth="1"/>
    <col min="15119" max="15119" width="10.7109375" style="673" customWidth="1"/>
    <col min="15120" max="15120" width="11.140625" style="673" customWidth="1"/>
    <col min="15121" max="15121" width="10.140625" style="673" bestFit="1" customWidth="1"/>
    <col min="15122" max="15122" width="9.5703125" style="673" bestFit="1" customWidth="1"/>
    <col min="15123" max="15123" width="9.140625" style="673"/>
    <col min="15124" max="15124" width="9.28515625" style="673" bestFit="1" customWidth="1"/>
    <col min="15125" max="15125" width="9.140625" style="673"/>
    <col min="15126" max="15126" width="9.28515625" style="673" bestFit="1" customWidth="1"/>
    <col min="15127" max="15127" width="9.140625" style="673"/>
    <col min="15128" max="15128" width="9.5703125" style="673" bestFit="1" customWidth="1"/>
    <col min="15129" max="15129" width="9.140625" style="673"/>
    <col min="15130" max="15130" width="9.28515625" style="673" bestFit="1" customWidth="1"/>
    <col min="15131" max="15131" width="9.140625" style="673"/>
    <col min="15132" max="15132" width="9.28515625" style="673" bestFit="1" customWidth="1"/>
    <col min="15133" max="15133" width="9.140625" style="673"/>
    <col min="15134" max="15134" width="11.140625" style="673" bestFit="1" customWidth="1"/>
    <col min="15135" max="15135" width="9.140625" style="673"/>
    <col min="15136" max="15136" width="9.28515625" style="673" bestFit="1" customWidth="1"/>
    <col min="15137" max="15360" width="9.140625" style="673"/>
    <col min="15361" max="15361" width="4.28515625" style="673" customWidth="1"/>
    <col min="15362" max="15362" width="31.140625" style="673" customWidth="1"/>
    <col min="15363" max="15374" width="9.7109375" style="673" customWidth="1"/>
    <col min="15375" max="15375" width="10.7109375" style="673" customWidth="1"/>
    <col min="15376" max="15376" width="11.140625" style="673" customWidth="1"/>
    <col min="15377" max="15377" width="10.140625" style="673" bestFit="1" customWidth="1"/>
    <col min="15378" max="15378" width="9.5703125" style="673" bestFit="1" customWidth="1"/>
    <col min="15379" max="15379" width="9.140625" style="673"/>
    <col min="15380" max="15380" width="9.28515625" style="673" bestFit="1" customWidth="1"/>
    <col min="15381" max="15381" width="9.140625" style="673"/>
    <col min="15382" max="15382" width="9.28515625" style="673" bestFit="1" customWidth="1"/>
    <col min="15383" max="15383" width="9.140625" style="673"/>
    <col min="15384" max="15384" width="9.5703125" style="673" bestFit="1" customWidth="1"/>
    <col min="15385" max="15385" width="9.140625" style="673"/>
    <col min="15386" max="15386" width="9.28515625" style="673" bestFit="1" customWidth="1"/>
    <col min="15387" max="15387" width="9.140625" style="673"/>
    <col min="15388" max="15388" width="9.28515625" style="673" bestFit="1" customWidth="1"/>
    <col min="15389" max="15389" width="9.140625" style="673"/>
    <col min="15390" max="15390" width="11.140625" style="673" bestFit="1" customWidth="1"/>
    <col min="15391" max="15391" width="9.140625" style="673"/>
    <col min="15392" max="15392" width="9.28515625" style="673" bestFit="1" customWidth="1"/>
    <col min="15393" max="15616" width="9.140625" style="673"/>
    <col min="15617" max="15617" width="4.28515625" style="673" customWidth="1"/>
    <col min="15618" max="15618" width="31.140625" style="673" customWidth="1"/>
    <col min="15619" max="15630" width="9.7109375" style="673" customWidth="1"/>
    <col min="15631" max="15631" width="10.7109375" style="673" customWidth="1"/>
    <col min="15632" max="15632" width="11.140625" style="673" customWidth="1"/>
    <col min="15633" max="15633" width="10.140625" style="673" bestFit="1" customWidth="1"/>
    <col min="15634" max="15634" width="9.5703125" style="673" bestFit="1" customWidth="1"/>
    <col min="15635" max="15635" width="9.140625" style="673"/>
    <col min="15636" max="15636" width="9.28515625" style="673" bestFit="1" customWidth="1"/>
    <col min="15637" max="15637" width="9.140625" style="673"/>
    <col min="15638" max="15638" width="9.28515625" style="673" bestFit="1" customWidth="1"/>
    <col min="15639" max="15639" width="9.140625" style="673"/>
    <col min="15640" max="15640" width="9.5703125" style="673" bestFit="1" customWidth="1"/>
    <col min="15641" max="15641" width="9.140625" style="673"/>
    <col min="15642" max="15642" width="9.28515625" style="673" bestFit="1" customWidth="1"/>
    <col min="15643" max="15643" width="9.140625" style="673"/>
    <col min="15644" max="15644" width="9.28515625" style="673" bestFit="1" customWidth="1"/>
    <col min="15645" max="15645" width="9.140625" style="673"/>
    <col min="15646" max="15646" width="11.140625" style="673" bestFit="1" customWidth="1"/>
    <col min="15647" max="15647" width="9.140625" style="673"/>
    <col min="15648" max="15648" width="9.28515625" style="673" bestFit="1" customWidth="1"/>
    <col min="15649" max="15872" width="9.140625" style="673"/>
    <col min="15873" max="15873" width="4.28515625" style="673" customWidth="1"/>
    <col min="15874" max="15874" width="31.140625" style="673" customWidth="1"/>
    <col min="15875" max="15886" width="9.7109375" style="673" customWidth="1"/>
    <col min="15887" max="15887" width="10.7109375" style="673" customWidth="1"/>
    <col min="15888" max="15888" width="11.140625" style="673" customWidth="1"/>
    <col min="15889" max="15889" width="10.140625" style="673" bestFit="1" customWidth="1"/>
    <col min="15890" max="15890" width="9.5703125" style="673" bestFit="1" customWidth="1"/>
    <col min="15891" max="15891" width="9.140625" style="673"/>
    <col min="15892" max="15892" width="9.28515625" style="673" bestFit="1" customWidth="1"/>
    <col min="15893" max="15893" width="9.140625" style="673"/>
    <col min="15894" max="15894" width="9.28515625" style="673" bestFit="1" customWidth="1"/>
    <col min="15895" max="15895" width="9.140625" style="673"/>
    <col min="15896" max="15896" width="9.5703125" style="673" bestFit="1" customWidth="1"/>
    <col min="15897" max="15897" width="9.140625" style="673"/>
    <col min="15898" max="15898" width="9.28515625" style="673" bestFit="1" customWidth="1"/>
    <col min="15899" max="15899" width="9.140625" style="673"/>
    <col min="15900" max="15900" width="9.28515625" style="673" bestFit="1" customWidth="1"/>
    <col min="15901" max="15901" width="9.140625" style="673"/>
    <col min="15902" max="15902" width="11.140625" style="673" bestFit="1" customWidth="1"/>
    <col min="15903" max="15903" width="9.140625" style="673"/>
    <col min="15904" max="15904" width="9.28515625" style="673" bestFit="1" customWidth="1"/>
    <col min="15905" max="16128" width="9.140625" style="673"/>
    <col min="16129" max="16129" width="4.28515625" style="673" customWidth="1"/>
    <col min="16130" max="16130" width="31.140625" style="673" customWidth="1"/>
    <col min="16131" max="16142" width="9.7109375" style="673" customWidth="1"/>
    <col min="16143" max="16143" width="10.7109375" style="673" customWidth="1"/>
    <col min="16144" max="16144" width="11.140625" style="673" customWidth="1"/>
    <col min="16145" max="16145" width="10.140625" style="673" bestFit="1" customWidth="1"/>
    <col min="16146" max="16146" width="9.5703125" style="673" bestFit="1" customWidth="1"/>
    <col min="16147" max="16147" width="9.140625" style="673"/>
    <col min="16148" max="16148" width="9.28515625" style="673" bestFit="1" customWidth="1"/>
    <col min="16149" max="16149" width="9.140625" style="673"/>
    <col min="16150" max="16150" width="9.28515625" style="673" bestFit="1" customWidth="1"/>
    <col min="16151" max="16151" width="9.140625" style="673"/>
    <col min="16152" max="16152" width="9.5703125" style="673" bestFit="1" customWidth="1"/>
    <col min="16153" max="16153" width="9.140625" style="673"/>
    <col min="16154" max="16154" width="9.28515625" style="673" bestFit="1" customWidth="1"/>
    <col min="16155" max="16155" width="9.140625" style="673"/>
    <col min="16156" max="16156" width="9.28515625" style="673" bestFit="1" customWidth="1"/>
    <col min="16157" max="16157" width="9.140625" style="673"/>
    <col min="16158" max="16158" width="11.140625" style="673" bestFit="1" customWidth="1"/>
    <col min="16159" max="16159" width="9.140625" style="673"/>
    <col min="16160" max="16160" width="9.28515625" style="673" bestFit="1" customWidth="1"/>
    <col min="16161" max="16384" width="9.140625" style="673"/>
  </cols>
  <sheetData>
    <row r="1" spans="1:17" ht="15" customHeight="1" x14ac:dyDescent="0.2">
      <c r="A1" s="672" t="s">
        <v>1228</v>
      </c>
    </row>
    <row r="2" spans="1:17" ht="15" customHeight="1" x14ac:dyDescent="0.2">
      <c r="A2" s="674" t="s">
        <v>1229</v>
      </c>
    </row>
    <row r="3" spans="1:17" ht="30" customHeight="1" x14ac:dyDescent="0.2">
      <c r="A3" s="675" t="s">
        <v>1230</v>
      </c>
    </row>
    <row r="4" spans="1:17" ht="15" customHeight="1" x14ac:dyDescent="0.2">
      <c r="A4" s="676"/>
      <c r="P4" s="677" t="s">
        <v>1231</v>
      </c>
    </row>
    <row r="5" spans="1:17" s="680" customFormat="1" ht="30" customHeight="1" x14ac:dyDescent="0.25">
      <c r="A5" s="678" t="s">
        <v>1232</v>
      </c>
      <c r="B5" s="678" t="s">
        <v>1233</v>
      </c>
      <c r="C5" s="678" t="s">
        <v>708</v>
      </c>
      <c r="D5" s="678" t="s">
        <v>709</v>
      </c>
      <c r="E5" s="678" t="s">
        <v>710</v>
      </c>
      <c r="F5" s="678" t="s">
        <v>711</v>
      </c>
      <c r="G5" s="678" t="s">
        <v>712</v>
      </c>
      <c r="H5" s="678" t="s">
        <v>713</v>
      </c>
      <c r="I5" s="678" t="s">
        <v>714</v>
      </c>
      <c r="J5" s="678" t="s">
        <v>1234</v>
      </c>
      <c r="K5" s="678" t="s">
        <v>1235</v>
      </c>
      <c r="L5" s="678" t="s">
        <v>1236</v>
      </c>
      <c r="M5" s="678" t="s">
        <v>1237</v>
      </c>
      <c r="N5" s="678" t="s">
        <v>1238</v>
      </c>
      <c r="O5" s="679" t="s">
        <v>910</v>
      </c>
      <c r="P5" s="679" t="s">
        <v>1239</v>
      </c>
    </row>
    <row r="6" spans="1:17" s="680" customFormat="1" ht="7.9" customHeight="1" x14ac:dyDescent="0.25">
      <c r="A6" s="681"/>
      <c r="B6" s="681"/>
      <c r="C6" s="681"/>
      <c r="D6" s="681"/>
      <c r="E6" s="681"/>
      <c r="F6" s="681"/>
      <c r="G6" s="681"/>
      <c r="H6" s="681"/>
      <c r="I6" s="681"/>
      <c r="J6" s="681"/>
      <c r="K6" s="681"/>
      <c r="L6" s="681"/>
      <c r="M6" s="681"/>
      <c r="N6" s="681"/>
      <c r="O6" s="681"/>
      <c r="P6" s="681"/>
    </row>
    <row r="7" spans="1:17" ht="24.95" customHeight="1" x14ac:dyDescent="0.2">
      <c r="A7" s="682">
        <v>1</v>
      </c>
      <c r="B7" s="683" t="s">
        <v>1240</v>
      </c>
      <c r="C7" s="684">
        <v>132500</v>
      </c>
      <c r="D7" s="684">
        <v>122500.00000000001</v>
      </c>
      <c r="E7" s="684">
        <v>362500.00000000006</v>
      </c>
      <c r="F7" s="684">
        <v>62499.999999999993</v>
      </c>
      <c r="G7" s="684">
        <v>412500.00000000006</v>
      </c>
      <c r="H7" s="684">
        <v>12500</v>
      </c>
      <c r="I7" s="684">
        <v>62499.999999999993</v>
      </c>
      <c r="J7" s="684">
        <v>312500.00000000006</v>
      </c>
      <c r="K7" s="684">
        <v>12500</v>
      </c>
      <c r="L7" s="684">
        <v>12500</v>
      </c>
      <c r="M7" s="684">
        <v>12500</v>
      </c>
      <c r="N7" s="684">
        <v>12500</v>
      </c>
      <c r="O7" s="685">
        <v>1530000</v>
      </c>
      <c r="P7" s="685">
        <v>127500</v>
      </c>
    </row>
    <row r="8" spans="1:17" ht="8.1" customHeight="1" x14ac:dyDescent="0.2">
      <c r="A8" s="686"/>
      <c r="B8" s="687"/>
      <c r="C8" s="688"/>
      <c r="D8" s="688"/>
      <c r="E8" s="688"/>
      <c r="F8" s="688"/>
      <c r="G8" s="688"/>
      <c r="H8" s="688"/>
      <c r="I8" s="688"/>
      <c r="J8" s="688"/>
      <c r="K8" s="688"/>
      <c r="L8" s="688"/>
      <c r="M8" s="688"/>
      <c r="N8" s="688"/>
      <c r="O8" s="688"/>
      <c r="P8" s="688"/>
    </row>
    <row r="9" spans="1:17" ht="20.100000000000001" customHeight="1" x14ac:dyDescent="0.2">
      <c r="A9" s="689">
        <v>2</v>
      </c>
      <c r="B9" s="1180" t="s">
        <v>1241</v>
      </c>
      <c r="C9" s="1181"/>
      <c r="D9" s="1181"/>
      <c r="E9" s="1181"/>
      <c r="F9" s="1181"/>
      <c r="G9" s="1181"/>
      <c r="H9" s="1181"/>
      <c r="I9" s="1181"/>
      <c r="J9" s="1181"/>
      <c r="K9" s="1181"/>
      <c r="L9" s="1181"/>
      <c r="M9" s="1181"/>
      <c r="N9" s="1181"/>
      <c r="O9" s="1181"/>
      <c r="P9" s="1182"/>
    </row>
    <row r="10" spans="1:17" ht="20.100000000000001" customHeight="1" x14ac:dyDescent="0.2">
      <c r="A10" s="690"/>
      <c r="B10" s="683" t="s">
        <v>1242</v>
      </c>
      <c r="C10" s="691">
        <v>144491.11054999998</v>
      </c>
      <c r="D10" s="691">
        <v>106107.52499999999</v>
      </c>
      <c r="E10" s="691">
        <v>105947.72500000001</v>
      </c>
      <c r="F10" s="691">
        <v>92432.75</v>
      </c>
      <c r="G10" s="691">
        <v>40358.369999999995</v>
      </c>
      <c r="H10" s="691">
        <v>100825.65</v>
      </c>
      <c r="I10" s="691">
        <v>134335.67499999999</v>
      </c>
      <c r="J10" s="691">
        <v>68063.520550000001</v>
      </c>
      <c r="K10" s="691">
        <v>94469.364999999991</v>
      </c>
      <c r="L10" s="691">
        <v>65560.069999999992</v>
      </c>
      <c r="M10" s="691">
        <v>71600.450000000012</v>
      </c>
      <c r="N10" s="691">
        <v>62780.250000000007</v>
      </c>
      <c r="O10" s="685">
        <v>1086972.4611</v>
      </c>
      <c r="P10" s="685">
        <v>90581.038424999992</v>
      </c>
    </row>
    <row r="11" spans="1:17" ht="20.100000000000001" customHeight="1" x14ac:dyDescent="0.2">
      <c r="A11" s="690"/>
      <c r="B11" s="683" t="s">
        <v>1243</v>
      </c>
      <c r="C11" s="691">
        <v>1310.3949599999999</v>
      </c>
      <c r="D11" s="691">
        <v>655.19747999999993</v>
      </c>
      <c r="E11" s="691">
        <v>1310.3949599999999</v>
      </c>
      <c r="F11" s="691">
        <v>655.19747999999993</v>
      </c>
      <c r="G11" s="691">
        <v>1310.3949599999999</v>
      </c>
      <c r="H11" s="691">
        <v>655.19747999999993</v>
      </c>
      <c r="I11" s="691">
        <v>1310.3949599999999</v>
      </c>
      <c r="J11" s="691">
        <v>655.19747999999993</v>
      </c>
      <c r="K11" s="691">
        <v>1310.3949599999999</v>
      </c>
      <c r="L11" s="691">
        <v>655.19747999999993</v>
      </c>
      <c r="M11" s="691">
        <v>1310.3949599999999</v>
      </c>
      <c r="N11" s="691">
        <v>655.19747999999993</v>
      </c>
      <c r="O11" s="685">
        <v>11793.55464</v>
      </c>
      <c r="P11" s="685">
        <v>982.79622000000006</v>
      </c>
    </row>
    <row r="12" spans="1:17" ht="20.100000000000001" customHeight="1" x14ac:dyDescent="0.2">
      <c r="A12" s="690"/>
      <c r="B12" s="683" t="s">
        <v>1244</v>
      </c>
      <c r="C12" s="691">
        <v>27063.998220000001</v>
      </c>
      <c r="D12" s="691">
        <v>10060.722</v>
      </c>
      <c r="E12" s="691">
        <v>3891.3</v>
      </c>
      <c r="F12" s="691">
        <v>7702.4220000000005</v>
      </c>
      <c r="G12" s="691">
        <v>7381.5</v>
      </c>
      <c r="H12" s="691">
        <v>3882.9</v>
      </c>
      <c r="I12" s="691">
        <v>11833.08</v>
      </c>
      <c r="J12" s="691">
        <v>7771.7219999999998</v>
      </c>
      <c r="K12" s="691">
        <v>3087</v>
      </c>
      <c r="L12" s="691">
        <v>7213.5</v>
      </c>
      <c r="M12" s="691">
        <v>6180.3</v>
      </c>
      <c r="N12" s="691">
        <v>13093.962</v>
      </c>
      <c r="O12" s="685">
        <v>109162.40622</v>
      </c>
      <c r="P12" s="685">
        <v>9096.867185000001</v>
      </c>
    </row>
    <row r="13" spans="1:17" ht="20.100000000000001" customHeight="1" x14ac:dyDescent="0.2">
      <c r="A13" s="690"/>
      <c r="B13" s="683" t="s">
        <v>1245</v>
      </c>
      <c r="C13" s="691">
        <v>49923.545699999988</v>
      </c>
      <c r="D13" s="691">
        <v>22125.847800000003</v>
      </c>
      <c r="E13" s="691">
        <v>22164.289349999999</v>
      </c>
      <c r="F13" s="691">
        <v>37496.169899999994</v>
      </c>
      <c r="G13" s="691">
        <v>15631.179900000001</v>
      </c>
      <c r="H13" s="691">
        <v>37526.619899999998</v>
      </c>
      <c r="I13" s="691">
        <v>38589.845699999991</v>
      </c>
      <c r="J13" s="691">
        <v>28809.0978</v>
      </c>
      <c r="K13" s="691">
        <v>18610.039350000003</v>
      </c>
      <c r="L13" s="691">
        <v>36477.669899999994</v>
      </c>
      <c r="M13" s="691">
        <v>16018.5249</v>
      </c>
      <c r="N13" s="691">
        <v>23438.664900000003</v>
      </c>
      <c r="O13" s="685">
        <v>346811.49509999994</v>
      </c>
      <c r="P13" s="685">
        <v>28900.957924999995</v>
      </c>
    </row>
    <row r="14" spans="1:17" ht="20.100000000000001" customHeight="1" x14ac:dyDescent="0.2">
      <c r="A14" s="690"/>
      <c r="B14" s="683" t="s">
        <v>1246</v>
      </c>
      <c r="C14" s="691">
        <v>15377.25</v>
      </c>
      <c r="D14" s="691">
        <v>13307.4375</v>
      </c>
      <c r="E14" s="691">
        <v>54188.778000000006</v>
      </c>
      <c r="F14" s="691">
        <v>9317.4375</v>
      </c>
      <c r="G14" s="691">
        <v>17801.4375</v>
      </c>
      <c r="H14" s="691">
        <v>6191.85</v>
      </c>
      <c r="I14" s="691">
        <v>18889.5</v>
      </c>
      <c r="J14" s="691">
        <v>45277.428000000007</v>
      </c>
      <c r="K14" s="691">
        <v>18665.849999999999</v>
      </c>
      <c r="L14" s="691">
        <v>6534.9375</v>
      </c>
      <c r="M14" s="691">
        <v>14136.9375</v>
      </c>
      <c r="N14" s="691">
        <v>47192.365500000007</v>
      </c>
      <c r="O14" s="685">
        <v>266881.20900000003</v>
      </c>
      <c r="P14" s="685">
        <v>22240.100750000001</v>
      </c>
    </row>
    <row r="15" spans="1:17" ht="20.100000000000001" customHeight="1" x14ac:dyDescent="0.2">
      <c r="A15" s="690"/>
      <c r="B15" s="683" t="s">
        <v>1247</v>
      </c>
      <c r="C15" s="691">
        <v>1292.0250000000001</v>
      </c>
      <c r="D15" s="691">
        <v>705.6</v>
      </c>
      <c r="E15" s="691">
        <v>491.92500000000001</v>
      </c>
      <c r="F15" s="691">
        <v>371.17500000000007</v>
      </c>
      <c r="G15" s="691">
        <v>194.77500000000001</v>
      </c>
      <c r="H15" s="691">
        <v>805.34999999999991</v>
      </c>
      <c r="I15" s="691">
        <v>982.27499999999998</v>
      </c>
      <c r="J15" s="691">
        <v>478.27500000000003</v>
      </c>
      <c r="K15" s="691">
        <v>238.875</v>
      </c>
      <c r="L15" s="691">
        <v>209.47500000000002</v>
      </c>
      <c r="M15" s="691">
        <v>611.09999999999991</v>
      </c>
      <c r="N15" s="691">
        <v>1028.4749999999999</v>
      </c>
      <c r="O15" s="685">
        <v>7409.3250000000007</v>
      </c>
      <c r="P15" s="685">
        <v>617.44375000000002</v>
      </c>
    </row>
    <row r="16" spans="1:17" ht="20.100000000000001" customHeight="1" x14ac:dyDescent="0.2">
      <c r="A16" s="1183" t="s">
        <v>1248</v>
      </c>
      <c r="B16" s="1184"/>
      <c r="C16" s="692">
        <v>239458.32442999998</v>
      </c>
      <c r="D16" s="692">
        <v>152962.32978</v>
      </c>
      <c r="E16" s="692">
        <v>187994.41230999999</v>
      </c>
      <c r="F16" s="692">
        <v>147975.15187999999</v>
      </c>
      <c r="G16" s="692">
        <v>82677.657359999983</v>
      </c>
      <c r="H16" s="692">
        <v>149887.56737999999</v>
      </c>
      <c r="I16" s="692">
        <v>205940.77065999995</v>
      </c>
      <c r="J16" s="692">
        <v>151055.24083</v>
      </c>
      <c r="K16" s="692">
        <v>136381.52431000001</v>
      </c>
      <c r="L16" s="692">
        <v>116650.84987999999</v>
      </c>
      <c r="M16" s="692">
        <v>109857.70736000003</v>
      </c>
      <c r="N16" s="692">
        <v>148188.91488000003</v>
      </c>
      <c r="O16" s="692">
        <v>1829030.4510599999</v>
      </c>
      <c r="P16" s="692">
        <v>152419.20425499999</v>
      </c>
      <c r="Q16" s="693"/>
    </row>
    <row r="17" spans="1:31" ht="8.1" customHeight="1" x14ac:dyDescent="0.2">
      <c r="B17" s="680"/>
      <c r="C17" s="680"/>
      <c r="D17" s="695"/>
      <c r="E17" s="695"/>
      <c r="F17" s="695"/>
      <c r="G17" s="695"/>
      <c r="H17" s="695"/>
      <c r="I17" s="695"/>
      <c r="J17" s="695"/>
      <c r="K17" s="695"/>
      <c r="L17" s="695"/>
      <c r="M17" s="695"/>
      <c r="N17" s="695"/>
      <c r="O17" s="696"/>
      <c r="P17" s="696"/>
    </row>
    <row r="18" spans="1:31" ht="30.75" customHeight="1" x14ac:dyDescent="0.2">
      <c r="A18" s="1185" t="s">
        <v>1249</v>
      </c>
      <c r="B18" s="1186"/>
      <c r="C18" s="697">
        <v>371958.32442999998</v>
      </c>
      <c r="D18" s="697">
        <v>275462.32978000003</v>
      </c>
      <c r="E18" s="697">
        <v>550494.41231000004</v>
      </c>
      <c r="F18" s="697">
        <v>210475.15187999999</v>
      </c>
      <c r="G18" s="697">
        <v>495177.65736000007</v>
      </c>
      <c r="H18" s="697">
        <v>162387.56737999999</v>
      </c>
      <c r="I18" s="697">
        <v>268440.77065999992</v>
      </c>
      <c r="J18" s="697">
        <v>463555.24083000002</v>
      </c>
      <c r="K18" s="697">
        <v>148881.52431000001</v>
      </c>
      <c r="L18" s="697">
        <v>129150.84987999999</v>
      </c>
      <c r="M18" s="697">
        <v>122357.70736000003</v>
      </c>
      <c r="N18" s="697">
        <v>160688.91488000003</v>
      </c>
      <c r="O18" s="697">
        <v>3359030.4510599999</v>
      </c>
      <c r="P18" s="697">
        <v>279919.20425499999</v>
      </c>
    </row>
    <row r="19" spans="1:31" ht="20.100000000000001" customHeight="1" x14ac:dyDescent="0.2">
      <c r="B19" s="680"/>
      <c r="C19" s="680"/>
      <c r="D19" s="695"/>
      <c r="E19" s="695"/>
      <c r="F19" s="695"/>
      <c r="G19" s="695"/>
      <c r="H19" s="695"/>
      <c r="I19" s="695"/>
      <c r="J19" s="695"/>
      <c r="K19" s="695"/>
      <c r="L19" s="695"/>
      <c r="M19" s="695"/>
      <c r="N19" s="695"/>
      <c r="O19" s="696"/>
      <c r="P19" s="696"/>
    </row>
    <row r="20" spans="1:31" ht="15" customHeight="1" x14ac:dyDescent="0.2">
      <c r="C20" s="680"/>
      <c r="D20" s="695"/>
      <c r="E20" s="695"/>
      <c r="F20" s="695"/>
      <c r="G20" s="695"/>
      <c r="H20" s="695"/>
      <c r="I20" s="695"/>
      <c r="J20" s="695"/>
      <c r="K20" s="695"/>
      <c r="L20" s="695"/>
      <c r="M20" s="695"/>
      <c r="N20" s="677" t="s">
        <v>1231</v>
      </c>
      <c r="O20" s="698"/>
      <c r="P20" s="698"/>
      <c r="W20" s="698"/>
      <c r="Y20" s="698"/>
      <c r="AE20" s="698"/>
    </row>
    <row r="21" spans="1:31" ht="15" customHeight="1" x14ac:dyDescent="0.2">
      <c r="C21" s="678" t="s">
        <v>708</v>
      </c>
      <c r="D21" s="678" t="s">
        <v>709</v>
      </c>
      <c r="E21" s="678" t="s">
        <v>710</v>
      </c>
      <c r="F21" s="678" t="s">
        <v>711</v>
      </c>
      <c r="G21" s="678" t="s">
        <v>712</v>
      </c>
      <c r="H21" s="678" t="s">
        <v>713</v>
      </c>
      <c r="I21" s="678" t="s">
        <v>714</v>
      </c>
      <c r="J21" s="678" t="s">
        <v>1234</v>
      </c>
      <c r="K21" s="678" t="s">
        <v>1235</v>
      </c>
      <c r="L21" s="678" t="s">
        <v>1236</v>
      </c>
      <c r="M21" s="678" t="s">
        <v>1237</v>
      </c>
      <c r="N21" s="678" t="s">
        <v>1238</v>
      </c>
      <c r="O21" s="698"/>
      <c r="P21" s="698"/>
      <c r="W21" s="698"/>
      <c r="Y21" s="698"/>
      <c r="AE21" s="698"/>
    </row>
    <row r="22" spans="1:31" ht="15" customHeight="1" x14ac:dyDescent="0.2">
      <c r="B22" s="673" t="s">
        <v>1252</v>
      </c>
      <c r="C22" s="698">
        <v>65300.795699999988</v>
      </c>
      <c r="D22" s="698">
        <v>35433.285300000003</v>
      </c>
      <c r="E22" s="698">
        <v>76353.067349999998</v>
      </c>
      <c r="F22" s="698">
        <v>46813.607399999994</v>
      </c>
      <c r="G22" s="698">
        <v>33432.617400000003</v>
      </c>
      <c r="H22" s="698">
        <v>43718.469899999996</v>
      </c>
      <c r="I22" s="698">
        <v>57479.345699999991</v>
      </c>
      <c r="J22" s="698">
        <v>74086.525800000003</v>
      </c>
      <c r="K22" s="698">
        <v>37275.889349999998</v>
      </c>
      <c r="L22" s="698">
        <v>43012.607399999994</v>
      </c>
      <c r="M22" s="698">
        <v>30155.4624</v>
      </c>
      <c r="N22" s="698">
        <v>70631.030400000018</v>
      </c>
    </row>
    <row r="23" spans="1:31" ht="15" customHeight="1" x14ac:dyDescent="0.2">
      <c r="B23" s="673" t="s">
        <v>1250</v>
      </c>
      <c r="C23" s="698">
        <v>144491.11054999998</v>
      </c>
      <c r="D23" s="698">
        <v>106107.52499999999</v>
      </c>
      <c r="E23" s="698">
        <v>105947.72500000001</v>
      </c>
      <c r="F23" s="698">
        <v>92432.75</v>
      </c>
      <c r="G23" s="698">
        <v>40358.369999999995</v>
      </c>
      <c r="H23" s="698">
        <v>100825.65</v>
      </c>
      <c r="I23" s="698">
        <v>134335.67499999999</v>
      </c>
      <c r="J23" s="698">
        <v>68063.520550000001</v>
      </c>
      <c r="K23" s="698">
        <v>94469.364999999991</v>
      </c>
      <c r="L23" s="698">
        <v>65560.069999999992</v>
      </c>
      <c r="M23" s="698">
        <v>71600.450000000012</v>
      </c>
      <c r="N23" s="698">
        <v>62780.250000000007</v>
      </c>
    </row>
    <row r="24" spans="1:31" ht="15" customHeight="1" x14ac:dyDescent="0.2">
      <c r="B24" s="699" t="s">
        <v>1251</v>
      </c>
      <c r="C24" s="700">
        <v>209791.90624999997</v>
      </c>
      <c r="D24" s="700">
        <v>141540.81030000001</v>
      </c>
      <c r="E24" s="700">
        <v>182300.79235</v>
      </c>
      <c r="F24" s="700">
        <v>139246.35739999998</v>
      </c>
      <c r="G24" s="700">
        <v>73790.987399999998</v>
      </c>
      <c r="H24" s="700">
        <v>144544.11989999999</v>
      </c>
      <c r="I24" s="700">
        <v>191815.02069999999</v>
      </c>
      <c r="J24" s="700">
        <v>142150.04635000002</v>
      </c>
      <c r="K24" s="700">
        <v>131745.25435</v>
      </c>
      <c r="L24" s="700">
        <v>108572.67739999999</v>
      </c>
      <c r="M24" s="700">
        <v>101755.91240000002</v>
      </c>
      <c r="N24" s="700">
        <v>133411.28040000002</v>
      </c>
    </row>
    <row r="26" spans="1:31" ht="15" customHeight="1" x14ac:dyDescent="0.2">
      <c r="K26" s="673">
        <v>37267000</v>
      </c>
      <c r="L26" s="673">
        <v>43013000</v>
      </c>
    </row>
    <row r="27" spans="1:31" ht="15" customHeight="1" x14ac:dyDescent="0.2">
      <c r="K27" s="673">
        <v>94469000</v>
      </c>
      <c r="L27" s="673">
        <v>65560000</v>
      </c>
    </row>
  </sheetData>
  <mergeCells count="3">
    <mergeCell ref="B9:P9"/>
    <mergeCell ref="A16:B16"/>
    <mergeCell ref="A18:B18"/>
  </mergeCells>
  <printOptions horizontalCentered="1"/>
  <pageMargins left="0.12" right="0.2" top="0.56000000000000005" bottom="0.19" header="0.56999999999999995" footer="0.21"/>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zoomScale="70" zoomScaleNormal="70" workbookViewId="0">
      <pane xSplit="8" ySplit="9" topLeftCell="I37" activePane="bottomRight" state="frozen"/>
      <selection pane="topRight" activeCell="I1" sqref="I1"/>
      <selection pane="bottomLeft" activeCell="A10" sqref="A10"/>
      <selection pane="bottomRight" activeCell="AC48" sqref="AC48"/>
    </sheetView>
  </sheetViews>
  <sheetFormatPr defaultRowHeight="19.149999999999999" customHeight="1" x14ac:dyDescent="0.25"/>
  <cols>
    <col min="1" max="1" width="3.5703125" style="709" customWidth="1"/>
    <col min="2" max="2" width="23.140625" style="722" hidden="1" customWidth="1"/>
    <col min="3" max="3" width="13.28515625" style="709" customWidth="1"/>
    <col min="4" max="4" width="12.7109375" style="709" customWidth="1"/>
    <col min="5" max="5" width="10.42578125" style="947" customWidth="1"/>
    <col min="6" max="6" width="27" style="818" customWidth="1"/>
    <col min="7" max="7" width="19.140625" style="722" customWidth="1"/>
    <col min="8" max="8" width="12.7109375" style="722" hidden="1" customWidth="1"/>
    <col min="9" max="9" width="44.7109375" style="722" customWidth="1"/>
    <col min="10" max="10" width="27.28515625" style="709" customWidth="1"/>
    <col min="11" max="11" width="6.28515625" style="709" customWidth="1"/>
    <col min="12" max="12" width="7.5703125" style="709" customWidth="1"/>
    <col min="13" max="13" width="12.7109375" style="723" hidden="1" customWidth="1"/>
    <col min="14" max="14" width="14.140625" style="707" hidden="1" customWidth="1"/>
    <col min="15" max="24" width="8.7109375" style="818" hidden="1" customWidth="1"/>
    <col min="25" max="25" width="8.7109375" style="875" customWidth="1"/>
    <col min="26" max="256" width="9.140625" style="709"/>
    <col min="257" max="257" width="3.5703125" style="709" customWidth="1"/>
    <col min="258" max="258" width="0" style="709" hidden="1" customWidth="1"/>
    <col min="259" max="259" width="13.28515625" style="709" customWidth="1"/>
    <col min="260" max="260" width="12.7109375" style="709" customWidth="1"/>
    <col min="261" max="261" width="10.42578125" style="709" customWidth="1"/>
    <col min="262" max="262" width="27" style="709" customWidth="1"/>
    <col min="263" max="263" width="19.140625" style="709" customWidth="1"/>
    <col min="264" max="264" width="0" style="709" hidden="1" customWidth="1"/>
    <col min="265" max="265" width="44.7109375" style="709" customWidth="1"/>
    <col min="266" max="266" width="27.28515625" style="709" customWidth="1"/>
    <col min="267" max="267" width="6.28515625" style="709" customWidth="1"/>
    <col min="268" max="268" width="7.5703125" style="709" customWidth="1"/>
    <col min="269" max="280" width="0" style="709" hidden="1" customWidth="1"/>
    <col min="281" max="281" width="8.7109375" style="709" customWidth="1"/>
    <col min="282" max="512" width="9.140625" style="709"/>
    <col min="513" max="513" width="3.5703125" style="709" customWidth="1"/>
    <col min="514" max="514" width="0" style="709" hidden="1" customWidth="1"/>
    <col min="515" max="515" width="13.28515625" style="709" customWidth="1"/>
    <col min="516" max="516" width="12.7109375" style="709" customWidth="1"/>
    <col min="517" max="517" width="10.42578125" style="709" customWidth="1"/>
    <col min="518" max="518" width="27" style="709" customWidth="1"/>
    <col min="519" max="519" width="19.140625" style="709" customWidth="1"/>
    <col min="520" max="520" width="0" style="709" hidden="1" customWidth="1"/>
    <col min="521" max="521" width="44.7109375" style="709" customWidth="1"/>
    <col min="522" max="522" width="27.28515625" style="709" customWidth="1"/>
    <col min="523" max="523" width="6.28515625" style="709" customWidth="1"/>
    <col min="524" max="524" width="7.5703125" style="709" customWidth="1"/>
    <col min="525" max="536" width="0" style="709" hidden="1" customWidth="1"/>
    <col min="537" max="537" width="8.7109375" style="709" customWidth="1"/>
    <col min="538" max="768" width="9.140625" style="709"/>
    <col min="769" max="769" width="3.5703125" style="709" customWidth="1"/>
    <col min="770" max="770" width="0" style="709" hidden="1" customWidth="1"/>
    <col min="771" max="771" width="13.28515625" style="709" customWidth="1"/>
    <col min="772" max="772" width="12.7109375" style="709" customWidth="1"/>
    <col min="773" max="773" width="10.42578125" style="709" customWidth="1"/>
    <col min="774" max="774" width="27" style="709" customWidth="1"/>
    <col min="775" max="775" width="19.140625" style="709" customWidth="1"/>
    <col min="776" max="776" width="0" style="709" hidden="1" customWidth="1"/>
    <col min="777" max="777" width="44.7109375" style="709" customWidth="1"/>
    <col min="778" max="778" width="27.28515625" style="709" customWidth="1"/>
    <col min="779" max="779" width="6.28515625" style="709" customWidth="1"/>
    <col min="780" max="780" width="7.5703125" style="709" customWidth="1"/>
    <col min="781" max="792" width="0" style="709" hidden="1" customWidth="1"/>
    <col min="793" max="793" width="8.7109375" style="709" customWidth="1"/>
    <col min="794" max="1024" width="9.140625" style="709"/>
    <col min="1025" max="1025" width="3.5703125" style="709" customWidth="1"/>
    <col min="1026" max="1026" width="0" style="709" hidden="1" customWidth="1"/>
    <col min="1027" max="1027" width="13.28515625" style="709" customWidth="1"/>
    <col min="1028" max="1028" width="12.7109375" style="709" customWidth="1"/>
    <col min="1029" max="1029" width="10.42578125" style="709" customWidth="1"/>
    <col min="1030" max="1030" width="27" style="709" customWidth="1"/>
    <col min="1031" max="1031" width="19.140625" style="709" customWidth="1"/>
    <col min="1032" max="1032" width="0" style="709" hidden="1" customWidth="1"/>
    <col min="1033" max="1033" width="44.7109375" style="709" customWidth="1"/>
    <col min="1034" max="1034" width="27.28515625" style="709" customWidth="1"/>
    <col min="1035" max="1035" width="6.28515625" style="709" customWidth="1"/>
    <col min="1036" max="1036" width="7.5703125" style="709" customWidth="1"/>
    <col min="1037" max="1048" width="0" style="709" hidden="1" customWidth="1"/>
    <col min="1049" max="1049" width="8.7109375" style="709" customWidth="1"/>
    <col min="1050" max="1280" width="9.140625" style="709"/>
    <col min="1281" max="1281" width="3.5703125" style="709" customWidth="1"/>
    <col min="1282" max="1282" width="0" style="709" hidden="1" customWidth="1"/>
    <col min="1283" max="1283" width="13.28515625" style="709" customWidth="1"/>
    <col min="1284" max="1284" width="12.7109375" style="709" customWidth="1"/>
    <col min="1285" max="1285" width="10.42578125" style="709" customWidth="1"/>
    <col min="1286" max="1286" width="27" style="709" customWidth="1"/>
    <col min="1287" max="1287" width="19.140625" style="709" customWidth="1"/>
    <col min="1288" max="1288" width="0" style="709" hidden="1" customWidth="1"/>
    <col min="1289" max="1289" width="44.7109375" style="709" customWidth="1"/>
    <col min="1290" max="1290" width="27.28515625" style="709" customWidth="1"/>
    <col min="1291" max="1291" width="6.28515625" style="709" customWidth="1"/>
    <col min="1292" max="1292" width="7.5703125" style="709" customWidth="1"/>
    <col min="1293" max="1304" width="0" style="709" hidden="1" customWidth="1"/>
    <col min="1305" max="1305" width="8.7109375" style="709" customWidth="1"/>
    <col min="1306" max="1536" width="9.140625" style="709"/>
    <col min="1537" max="1537" width="3.5703125" style="709" customWidth="1"/>
    <col min="1538" max="1538" width="0" style="709" hidden="1" customWidth="1"/>
    <col min="1539" max="1539" width="13.28515625" style="709" customWidth="1"/>
    <col min="1540" max="1540" width="12.7109375" style="709" customWidth="1"/>
    <col min="1541" max="1541" width="10.42578125" style="709" customWidth="1"/>
    <col min="1542" max="1542" width="27" style="709" customWidth="1"/>
    <col min="1543" max="1543" width="19.140625" style="709" customWidth="1"/>
    <col min="1544" max="1544" width="0" style="709" hidden="1" customWidth="1"/>
    <col min="1545" max="1545" width="44.7109375" style="709" customWidth="1"/>
    <col min="1546" max="1546" width="27.28515625" style="709" customWidth="1"/>
    <col min="1547" max="1547" width="6.28515625" style="709" customWidth="1"/>
    <col min="1548" max="1548" width="7.5703125" style="709" customWidth="1"/>
    <col min="1549" max="1560" width="0" style="709" hidden="1" customWidth="1"/>
    <col min="1561" max="1561" width="8.7109375" style="709" customWidth="1"/>
    <col min="1562" max="1792" width="9.140625" style="709"/>
    <col min="1793" max="1793" width="3.5703125" style="709" customWidth="1"/>
    <col min="1794" max="1794" width="0" style="709" hidden="1" customWidth="1"/>
    <col min="1795" max="1795" width="13.28515625" style="709" customWidth="1"/>
    <col min="1796" max="1796" width="12.7109375" style="709" customWidth="1"/>
    <col min="1797" max="1797" width="10.42578125" style="709" customWidth="1"/>
    <col min="1798" max="1798" width="27" style="709" customWidth="1"/>
    <col min="1799" max="1799" width="19.140625" style="709" customWidth="1"/>
    <col min="1800" max="1800" width="0" style="709" hidden="1" customWidth="1"/>
    <col min="1801" max="1801" width="44.7109375" style="709" customWidth="1"/>
    <col min="1802" max="1802" width="27.28515625" style="709" customWidth="1"/>
    <col min="1803" max="1803" width="6.28515625" style="709" customWidth="1"/>
    <col min="1804" max="1804" width="7.5703125" style="709" customWidth="1"/>
    <col min="1805" max="1816" width="0" style="709" hidden="1" customWidth="1"/>
    <col min="1817" max="1817" width="8.7109375" style="709" customWidth="1"/>
    <col min="1818" max="2048" width="9.140625" style="709"/>
    <col min="2049" max="2049" width="3.5703125" style="709" customWidth="1"/>
    <col min="2050" max="2050" width="0" style="709" hidden="1" customWidth="1"/>
    <col min="2051" max="2051" width="13.28515625" style="709" customWidth="1"/>
    <col min="2052" max="2052" width="12.7109375" style="709" customWidth="1"/>
    <col min="2053" max="2053" width="10.42578125" style="709" customWidth="1"/>
    <col min="2054" max="2054" width="27" style="709" customWidth="1"/>
    <col min="2055" max="2055" width="19.140625" style="709" customWidth="1"/>
    <col min="2056" max="2056" width="0" style="709" hidden="1" customWidth="1"/>
    <col min="2057" max="2057" width="44.7109375" style="709" customWidth="1"/>
    <col min="2058" max="2058" width="27.28515625" style="709" customWidth="1"/>
    <col min="2059" max="2059" width="6.28515625" style="709" customWidth="1"/>
    <col min="2060" max="2060" width="7.5703125" style="709" customWidth="1"/>
    <col min="2061" max="2072" width="0" style="709" hidden="1" customWidth="1"/>
    <col min="2073" max="2073" width="8.7109375" style="709" customWidth="1"/>
    <col min="2074" max="2304" width="9.140625" style="709"/>
    <col min="2305" max="2305" width="3.5703125" style="709" customWidth="1"/>
    <col min="2306" max="2306" width="0" style="709" hidden="1" customWidth="1"/>
    <col min="2307" max="2307" width="13.28515625" style="709" customWidth="1"/>
    <col min="2308" max="2308" width="12.7109375" style="709" customWidth="1"/>
    <col min="2309" max="2309" width="10.42578125" style="709" customWidth="1"/>
    <col min="2310" max="2310" width="27" style="709" customWidth="1"/>
    <col min="2311" max="2311" width="19.140625" style="709" customWidth="1"/>
    <col min="2312" max="2312" width="0" style="709" hidden="1" customWidth="1"/>
    <col min="2313" max="2313" width="44.7109375" style="709" customWidth="1"/>
    <col min="2314" max="2314" width="27.28515625" style="709" customWidth="1"/>
    <col min="2315" max="2315" width="6.28515625" style="709" customWidth="1"/>
    <col min="2316" max="2316" width="7.5703125" style="709" customWidth="1"/>
    <col min="2317" max="2328" width="0" style="709" hidden="1" customWidth="1"/>
    <col min="2329" max="2329" width="8.7109375" style="709" customWidth="1"/>
    <col min="2330" max="2560" width="9.140625" style="709"/>
    <col min="2561" max="2561" width="3.5703125" style="709" customWidth="1"/>
    <col min="2562" max="2562" width="0" style="709" hidden="1" customWidth="1"/>
    <col min="2563" max="2563" width="13.28515625" style="709" customWidth="1"/>
    <col min="2564" max="2564" width="12.7109375" style="709" customWidth="1"/>
    <col min="2565" max="2565" width="10.42578125" style="709" customWidth="1"/>
    <col min="2566" max="2566" width="27" style="709" customWidth="1"/>
    <col min="2567" max="2567" width="19.140625" style="709" customWidth="1"/>
    <col min="2568" max="2568" width="0" style="709" hidden="1" customWidth="1"/>
    <col min="2569" max="2569" width="44.7109375" style="709" customWidth="1"/>
    <col min="2570" max="2570" width="27.28515625" style="709" customWidth="1"/>
    <col min="2571" max="2571" width="6.28515625" style="709" customWidth="1"/>
    <col min="2572" max="2572" width="7.5703125" style="709" customWidth="1"/>
    <col min="2573" max="2584" width="0" style="709" hidden="1" customWidth="1"/>
    <col min="2585" max="2585" width="8.7109375" style="709" customWidth="1"/>
    <col min="2586" max="2816" width="9.140625" style="709"/>
    <col min="2817" max="2817" width="3.5703125" style="709" customWidth="1"/>
    <col min="2818" max="2818" width="0" style="709" hidden="1" customWidth="1"/>
    <col min="2819" max="2819" width="13.28515625" style="709" customWidth="1"/>
    <col min="2820" max="2820" width="12.7109375" style="709" customWidth="1"/>
    <col min="2821" max="2821" width="10.42578125" style="709" customWidth="1"/>
    <col min="2822" max="2822" width="27" style="709" customWidth="1"/>
    <col min="2823" max="2823" width="19.140625" style="709" customWidth="1"/>
    <col min="2824" max="2824" width="0" style="709" hidden="1" customWidth="1"/>
    <col min="2825" max="2825" width="44.7109375" style="709" customWidth="1"/>
    <col min="2826" max="2826" width="27.28515625" style="709" customWidth="1"/>
    <col min="2827" max="2827" width="6.28515625" style="709" customWidth="1"/>
    <col min="2828" max="2828" width="7.5703125" style="709" customWidth="1"/>
    <col min="2829" max="2840" width="0" style="709" hidden="1" customWidth="1"/>
    <col min="2841" max="2841" width="8.7109375" style="709" customWidth="1"/>
    <col min="2842" max="3072" width="9.140625" style="709"/>
    <col min="3073" max="3073" width="3.5703125" style="709" customWidth="1"/>
    <col min="3074" max="3074" width="0" style="709" hidden="1" customWidth="1"/>
    <col min="3075" max="3075" width="13.28515625" style="709" customWidth="1"/>
    <col min="3076" max="3076" width="12.7109375" style="709" customWidth="1"/>
    <col min="3077" max="3077" width="10.42578125" style="709" customWidth="1"/>
    <col min="3078" max="3078" width="27" style="709" customWidth="1"/>
    <col min="3079" max="3079" width="19.140625" style="709" customWidth="1"/>
    <col min="3080" max="3080" width="0" style="709" hidden="1" customWidth="1"/>
    <col min="3081" max="3081" width="44.7109375" style="709" customWidth="1"/>
    <col min="3082" max="3082" width="27.28515625" style="709" customWidth="1"/>
    <col min="3083" max="3083" width="6.28515625" style="709" customWidth="1"/>
    <col min="3084" max="3084" width="7.5703125" style="709" customWidth="1"/>
    <col min="3085" max="3096" width="0" style="709" hidden="1" customWidth="1"/>
    <col min="3097" max="3097" width="8.7109375" style="709" customWidth="1"/>
    <col min="3098" max="3328" width="9.140625" style="709"/>
    <col min="3329" max="3329" width="3.5703125" style="709" customWidth="1"/>
    <col min="3330" max="3330" width="0" style="709" hidden="1" customWidth="1"/>
    <col min="3331" max="3331" width="13.28515625" style="709" customWidth="1"/>
    <col min="3332" max="3332" width="12.7109375" style="709" customWidth="1"/>
    <col min="3333" max="3333" width="10.42578125" style="709" customWidth="1"/>
    <col min="3334" max="3334" width="27" style="709" customWidth="1"/>
    <col min="3335" max="3335" width="19.140625" style="709" customWidth="1"/>
    <col min="3336" max="3336" width="0" style="709" hidden="1" customWidth="1"/>
    <col min="3337" max="3337" width="44.7109375" style="709" customWidth="1"/>
    <col min="3338" max="3338" width="27.28515625" style="709" customWidth="1"/>
    <col min="3339" max="3339" width="6.28515625" style="709" customWidth="1"/>
    <col min="3340" max="3340" width="7.5703125" style="709" customWidth="1"/>
    <col min="3341" max="3352" width="0" style="709" hidden="1" customWidth="1"/>
    <col min="3353" max="3353" width="8.7109375" style="709" customWidth="1"/>
    <col min="3354" max="3584" width="9.140625" style="709"/>
    <col min="3585" max="3585" width="3.5703125" style="709" customWidth="1"/>
    <col min="3586" max="3586" width="0" style="709" hidden="1" customWidth="1"/>
    <col min="3587" max="3587" width="13.28515625" style="709" customWidth="1"/>
    <col min="3588" max="3588" width="12.7109375" style="709" customWidth="1"/>
    <col min="3589" max="3589" width="10.42578125" style="709" customWidth="1"/>
    <col min="3590" max="3590" width="27" style="709" customWidth="1"/>
    <col min="3591" max="3591" width="19.140625" style="709" customWidth="1"/>
    <col min="3592" max="3592" width="0" style="709" hidden="1" customWidth="1"/>
    <col min="3593" max="3593" width="44.7109375" style="709" customWidth="1"/>
    <col min="3594" max="3594" width="27.28515625" style="709" customWidth="1"/>
    <col min="3595" max="3595" width="6.28515625" style="709" customWidth="1"/>
    <col min="3596" max="3596" width="7.5703125" style="709" customWidth="1"/>
    <col min="3597" max="3608" width="0" style="709" hidden="1" customWidth="1"/>
    <col min="3609" max="3609" width="8.7109375" style="709" customWidth="1"/>
    <col min="3610" max="3840" width="9.140625" style="709"/>
    <col min="3841" max="3841" width="3.5703125" style="709" customWidth="1"/>
    <col min="3842" max="3842" width="0" style="709" hidden="1" customWidth="1"/>
    <col min="3843" max="3843" width="13.28515625" style="709" customWidth="1"/>
    <col min="3844" max="3844" width="12.7109375" style="709" customWidth="1"/>
    <col min="3845" max="3845" width="10.42578125" style="709" customWidth="1"/>
    <col min="3846" max="3846" width="27" style="709" customWidth="1"/>
    <col min="3847" max="3847" width="19.140625" style="709" customWidth="1"/>
    <col min="3848" max="3848" width="0" style="709" hidden="1" customWidth="1"/>
    <col min="3849" max="3849" width="44.7109375" style="709" customWidth="1"/>
    <col min="3850" max="3850" width="27.28515625" style="709" customWidth="1"/>
    <col min="3851" max="3851" width="6.28515625" style="709" customWidth="1"/>
    <col min="3852" max="3852" width="7.5703125" style="709" customWidth="1"/>
    <col min="3853" max="3864" width="0" style="709" hidden="1" customWidth="1"/>
    <col min="3865" max="3865" width="8.7109375" style="709" customWidth="1"/>
    <col min="3866" max="4096" width="9.140625" style="709"/>
    <col min="4097" max="4097" width="3.5703125" style="709" customWidth="1"/>
    <col min="4098" max="4098" width="0" style="709" hidden="1" customWidth="1"/>
    <col min="4099" max="4099" width="13.28515625" style="709" customWidth="1"/>
    <col min="4100" max="4100" width="12.7109375" style="709" customWidth="1"/>
    <col min="4101" max="4101" width="10.42578125" style="709" customWidth="1"/>
    <col min="4102" max="4102" width="27" style="709" customWidth="1"/>
    <col min="4103" max="4103" width="19.140625" style="709" customWidth="1"/>
    <col min="4104" max="4104" width="0" style="709" hidden="1" customWidth="1"/>
    <col min="4105" max="4105" width="44.7109375" style="709" customWidth="1"/>
    <col min="4106" max="4106" width="27.28515625" style="709" customWidth="1"/>
    <col min="4107" max="4107" width="6.28515625" style="709" customWidth="1"/>
    <col min="4108" max="4108" width="7.5703125" style="709" customWidth="1"/>
    <col min="4109" max="4120" width="0" style="709" hidden="1" customWidth="1"/>
    <col min="4121" max="4121" width="8.7109375" style="709" customWidth="1"/>
    <col min="4122" max="4352" width="9.140625" style="709"/>
    <col min="4353" max="4353" width="3.5703125" style="709" customWidth="1"/>
    <col min="4354" max="4354" width="0" style="709" hidden="1" customWidth="1"/>
    <col min="4355" max="4355" width="13.28515625" style="709" customWidth="1"/>
    <col min="4356" max="4356" width="12.7109375" style="709" customWidth="1"/>
    <col min="4357" max="4357" width="10.42578125" style="709" customWidth="1"/>
    <col min="4358" max="4358" width="27" style="709" customWidth="1"/>
    <col min="4359" max="4359" width="19.140625" style="709" customWidth="1"/>
    <col min="4360" max="4360" width="0" style="709" hidden="1" customWidth="1"/>
    <col min="4361" max="4361" width="44.7109375" style="709" customWidth="1"/>
    <col min="4362" max="4362" width="27.28515625" style="709" customWidth="1"/>
    <col min="4363" max="4363" width="6.28515625" style="709" customWidth="1"/>
    <col min="4364" max="4364" width="7.5703125" style="709" customWidth="1"/>
    <col min="4365" max="4376" width="0" style="709" hidden="1" customWidth="1"/>
    <col min="4377" max="4377" width="8.7109375" style="709" customWidth="1"/>
    <col min="4378" max="4608" width="9.140625" style="709"/>
    <col min="4609" max="4609" width="3.5703125" style="709" customWidth="1"/>
    <col min="4610" max="4610" width="0" style="709" hidden="1" customWidth="1"/>
    <col min="4611" max="4611" width="13.28515625" style="709" customWidth="1"/>
    <col min="4612" max="4612" width="12.7109375" style="709" customWidth="1"/>
    <col min="4613" max="4613" width="10.42578125" style="709" customWidth="1"/>
    <col min="4614" max="4614" width="27" style="709" customWidth="1"/>
    <col min="4615" max="4615" width="19.140625" style="709" customWidth="1"/>
    <col min="4616" max="4616" width="0" style="709" hidden="1" customWidth="1"/>
    <col min="4617" max="4617" width="44.7109375" style="709" customWidth="1"/>
    <col min="4618" max="4618" width="27.28515625" style="709" customWidth="1"/>
    <col min="4619" max="4619" width="6.28515625" style="709" customWidth="1"/>
    <col min="4620" max="4620" width="7.5703125" style="709" customWidth="1"/>
    <col min="4621" max="4632" width="0" style="709" hidden="1" customWidth="1"/>
    <col min="4633" max="4633" width="8.7109375" style="709" customWidth="1"/>
    <col min="4634" max="4864" width="9.140625" style="709"/>
    <col min="4865" max="4865" width="3.5703125" style="709" customWidth="1"/>
    <col min="4866" max="4866" width="0" style="709" hidden="1" customWidth="1"/>
    <col min="4867" max="4867" width="13.28515625" style="709" customWidth="1"/>
    <col min="4868" max="4868" width="12.7109375" style="709" customWidth="1"/>
    <col min="4869" max="4869" width="10.42578125" style="709" customWidth="1"/>
    <col min="4870" max="4870" width="27" style="709" customWidth="1"/>
    <col min="4871" max="4871" width="19.140625" style="709" customWidth="1"/>
    <col min="4872" max="4872" width="0" style="709" hidden="1" customWidth="1"/>
    <col min="4873" max="4873" width="44.7109375" style="709" customWidth="1"/>
    <col min="4874" max="4874" width="27.28515625" style="709" customWidth="1"/>
    <col min="4875" max="4875" width="6.28515625" style="709" customWidth="1"/>
    <col min="4876" max="4876" width="7.5703125" style="709" customWidth="1"/>
    <col min="4877" max="4888" width="0" style="709" hidden="1" customWidth="1"/>
    <col min="4889" max="4889" width="8.7109375" style="709" customWidth="1"/>
    <col min="4890" max="5120" width="9.140625" style="709"/>
    <col min="5121" max="5121" width="3.5703125" style="709" customWidth="1"/>
    <col min="5122" max="5122" width="0" style="709" hidden="1" customWidth="1"/>
    <col min="5123" max="5123" width="13.28515625" style="709" customWidth="1"/>
    <col min="5124" max="5124" width="12.7109375" style="709" customWidth="1"/>
    <col min="5125" max="5125" width="10.42578125" style="709" customWidth="1"/>
    <col min="5126" max="5126" width="27" style="709" customWidth="1"/>
    <col min="5127" max="5127" width="19.140625" style="709" customWidth="1"/>
    <col min="5128" max="5128" width="0" style="709" hidden="1" customWidth="1"/>
    <col min="5129" max="5129" width="44.7109375" style="709" customWidth="1"/>
    <col min="5130" max="5130" width="27.28515625" style="709" customWidth="1"/>
    <col min="5131" max="5131" width="6.28515625" style="709" customWidth="1"/>
    <col min="5132" max="5132" width="7.5703125" style="709" customWidth="1"/>
    <col min="5133" max="5144" width="0" style="709" hidden="1" customWidth="1"/>
    <col min="5145" max="5145" width="8.7109375" style="709" customWidth="1"/>
    <col min="5146" max="5376" width="9.140625" style="709"/>
    <col min="5377" max="5377" width="3.5703125" style="709" customWidth="1"/>
    <col min="5378" max="5378" width="0" style="709" hidden="1" customWidth="1"/>
    <col min="5379" max="5379" width="13.28515625" style="709" customWidth="1"/>
    <col min="5380" max="5380" width="12.7109375" style="709" customWidth="1"/>
    <col min="5381" max="5381" width="10.42578125" style="709" customWidth="1"/>
    <col min="5382" max="5382" width="27" style="709" customWidth="1"/>
    <col min="5383" max="5383" width="19.140625" style="709" customWidth="1"/>
    <col min="5384" max="5384" width="0" style="709" hidden="1" customWidth="1"/>
    <col min="5385" max="5385" width="44.7109375" style="709" customWidth="1"/>
    <col min="5386" max="5386" width="27.28515625" style="709" customWidth="1"/>
    <col min="5387" max="5387" width="6.28515625" style="709" customWidth="1"/>
    <col min="5388" max="5388" width="7.5703125" style="709" customWidth="1"/>
    <col min="5389" max="5400" width="0" style="709" hidden="1" customWidth="1"/>
    <col min="5401" max="5401" width="8.7109375" style="709" customWidth="1"/>
    <col min="5402" max="5632" width="9.140625" style="709"/>
    <col min="5633" max="5633" width="3.5703125" style="709" customWidth="1"/>
    <col min="5634" max="5634" width="0" style="709" hidden="1" customWidth="1"/>
    <col min="5635" max="5635" width="13.28515625" style="709" customWidth="1"/>
    <col min="5636" max="5636" width="12.7109375" style="709" customWidth="1"/>
    <col min="5637" max="5637" width="10.42578125" style="709" customWidth="1"/>
    <col min="5638" max="5638" width="27" style="709" customWidth="1"/>
    <col min="5639" max="5639" width="19.140625" style="709" customWidth="1"/>
    <col min="5640" max="5640" width="0" style="709" hidden="1" customWidth="1"/>
    <col min="5641" max="5641" width="44.7109375" style="709" customWidth="1"/>
    <col min="5642" max="5642" width="27.28515625" style="709" customWidth="1"/>
    <col min="5643" max="5643" width="6.28515625" style="709" customWidth="1"/>
    <col min="5644" max="5644" width="7.5703125" style="709" customWidth="1"/>
    <col min="5645" max="5656" width="0" style="709" hidden="1" customWidth="1"/>
    <col min="5657" max="5657" width="8.7109375" style="709" customWidth="1"/>
    <col min="5658" max="5888" width="9.140625" style="709"/>
    <col min="5889" max="5889" width="3.5703125" style="709" customWidth="1"/>
    <col min="5890" max="5890" width="0" style="709" hidden="1" customWidth="1"/>
    <col min="5891" max="5891" width="13.28515625" style="709" customWidth="1"/>
    <col min="5892" max="5892" width="12.7109375" style="709" customWidth="1"/>
    <col min="5893" max="5893" width="10.42578125" style="709" customWidth="1"/>
    <col min="5894" max="5894" width="27" style="709" customWidth="1"/>
    <col min="5895" max="5895" width="19.140625" style="709" customWidth="1"/>
    <col min="5896" max="5896" width="0" style="709" hidden="1" customWidth="1"/>
    <col min="5897" max="5897" width="44.7109375" style="709" customWidth="1"/>
    <col min="5898" max="5898" width="27.28515625" style="709" customWidth="1"/>
    <col min="5899" max="5899" width="6.28515625" style="709" customWidth="1"/>
    <col min="5900" max="5900" width="7.5703125" style="709" customWidth="1"/>
    <col min="5901" max="5912" width="0" style="709" hidden="1" customWidth="1"/>
    <col min="5913" max="5913" width="8.7109375" style="709" customWidth="1"/>
    <col min="5914" max="6144" width="9.140625" style="709"/>
    <col min="6145" max="6145" width="3.5703125" style="709" customWidth="1"/>
    <col min="6146" max="6146" width="0" style="709" hidden="1" customWidth="1"/>
    <col min="6147" max="6147" width="13.28515625" style="709" customWidth="1"/>
    <col min="6148" max="6148" width="12.7109375" style="709" customWidth="1"/>
    <col min="6149" max="6149" width="10.42578125" style="709" customWidth="1"/>
    <col min="6150" max="6150" width="27" style="709" customWidth="1"/>
    <col min="6151" max="6151" width="19.140625" style="709" customWidth="1"/>
    <col min="6152" max="6152" width="0" style="709" hidden="1" customWidth="1"/>
    <col min="6153" max="6153" width="44.7109375" style="709" customWidth="1"/>
    <col min="6154" max="6154" width="27.28515625" style="709" customWidth="1"/>
    <col min="6155" max="6155" width="6.28515625" style="709" customWidth="1"/>
    <col min="6156" max="6156" width="7.5703125" style="709" customWidth="1"/>
    <col min="6157" max="6168" width="0" style="709" hidden="1" customWidth="1"/>
    <col min="6169" max="6169" width="8.7109375" style="709" customWidth="1"/>
    <col min="6170" max="6400" width="9.140625" style="709"/>
    <col min="6401" max="6401" width="3.5703125" style="709" customWidth="1"/>
    <col min="6402" max="6402" width="0" style="709" hidden="1" customWidth="1"/>
    <col min="6403" max="6403" width="13.28515625" style="709" customWidth="1"/>
    <col min="6404" max="6404" width="12.7109375" style="709" customWidth="1"/>
    <col min="6405" max="6405" width="10.42578125" style="709" customWidth="1"/>
    <col min="6406" max="6406" width="27" style="709" customWidth="1"/>
    <col min="6407" max="6407" width="19.140625" style="709" customWidth="1"/>
    <col min="6408" max="6408" width="0" style="709" hidden="1" customWidth="1"/>
    <col min="6409" max="6409" width="44.7109375" style="709" customWidth="1"/>
    <col min="6410" max="6410" width="27.28515625" style="709" customWidth="1"/>
    <col min="6411" max="6411" width="6.28515625" style="709" customWidth="1"/>
    <col min="6412" max="6412" width="7.5703125" style="709" customWidth="1"/>
    <col min="6413" max="6424" width="0" style="709" hidden="1" customWidth="1"/>
    <col min="6425" max="6425" width="8.7109375" style="709" customWidth="1"/>
    <col min="6426" max="6656" width="9.140625" style="709"/>
    <col min="6657" max="6657" width="3.5703125" style="709" customWidth="1"/>
    <col min="6658" max="6658" width="0" style="709" hidden="1" customWidth="1"/>
    <col min="6659" max="6659" width="13.28515625" style="709" customWidth="1"/>
    <col min="6660" max="6660" width="12.7109375" style="709" customWidth="1"/>
    <col min="6661" max="6661" width="10.42578125" style="709" customWidth="1"/>
    <col min="6662" max="6662" width="27" style="709" customWidth="1"/>
    <col min="6663" max="6663" width="19.140625" style="709" customWidth="1"/>
    <col min="6664" max="6664" width="0" style="709" hidden="1" customWidth="1"/>
    <col min="6665" max="6665" width="44.7109375" style="709" customWidth="1"/>
    <col min="6666" max="6666" width="27.28515625" style="709" customWidth="1"/>
    <col min="6667" max="6667" width="6.28515625" style="709" customWidth="1"/>
    <col min="6668" max="6668" width="7.5703125" style="709" customWidth="1"/>
    <col min="6669" max="6680" width="0" style="709" hidden="1" customWidth="1"/>
    <col min="6681" max="6681" width="8.7109375" style="709" customWidth="1"/>
    <col min="6682" max="6912" width="9.140625" style="709"/>
    <col min="6913" max="6913" width="3.5703125" style="709" customWidth="1"/>
    <col min="6914" max="6914" width="0" style="709" hidden="1" customWidth="1"/>
    <col min="6915" max="6915" width="13.28515625" style="709" customWidth="1"/>
    <col min="6916" max="6916" width="12.7109375" style="709" customWidth="1"/>
    <col min="6917" max="6917" width="10.42578125" style="709" customWidth="1"/>
    <col min="6918" max="6918" width="27" style="709" customWidth="1"/>
    <col min="6919" max="6919" width="19.140625" style="709" customWidth="1"/>
    <col min="6920" max="6920" width="0" style="709" hidden="1" customWidth="1"/>
    <col min="6921" max="6921" width="44.7109375" style="709" customWidth="1"/>
    <col min="6922" max="6922" width="27.28515625" style="709" customWidth="1"/>
    <col min="6923" max="6923" width="6.28515625" style="709" customWidth="1"/>
    <col min="6924" max="6924" width="7.5703125" style="709" customWidth="1"/>
    <col min="6925" max="6936" width="0" style="709" hidden="1" customWidth="1"/>
    <col min="6937" max="6937" width="8.7109375" style="709" customWidth="1"/>
    <col min="6938" max="7168" width="9.140625" style="709"/>
    <col min="7169" max="7169" width="3.5703125" style="709" customWidth="1"/>
    <col min="7170" max="7170" width="0" style="709" hidden="1" customWidth="1"/>
    <col min="7171" max="7171" width="13.28515625" style="709" customWidth="1"/>
    <col min="7172" max="7172" width="12.7109375" style="709" customWidth="1"/>
    <col min="7173" max="7173" width="10.42578125" style="709" customWidth="1"/>
    <col min="7174" max="7174" width="27" style="709" customWidth="1"/>
    <col min="7175" max="7175" width="19.140625" style="709" customWidth="1"/>
    <col min="7176" max="7176" width="0" style="709" hidden="1" customWidth="1"/>
    <col min="7177" max="7177" width="44.7109375" style="709" customWidth="1"/>
    <col min="7178" max="7178" width="27.28515625" style="709" customWidth="1"/>
    <col min="7179" max="7179" width="6.28515625" style="709" customWidth="1"/>
    <col min="7180" max="7180" width="7.5703125" style="709" customWidth="1"/>
    <col min="7181" max="7192" width="0" style="709" hidden="1" customWidth="1"/>
    <col min="7193" max="7193" width="8.7109375" style="709" customWidth="1"/>
    <col min="7194" max="7424" width="9.140625" style="709"/>
    <col min="7425" max="7425" width="3.5703125" style="709" customWidth="1"/>
    <col min="7426" max="7426" width="0" style="709" hidden="1" customWidth="1"/>
    <col min="7427" max="7427" width="13.28515625" style="709" customWidth="1"/>
    <col min="7428" max="7428" width="12.7109375" style="709" customWidth="1"/>
    <col min="7429" max="7429" width="10.42578125" style="709" customWidth="1"/>
    <col min="7430" max="7430" width="27" style="709" customWidth="1"/>
    <col min="7431" max="7431" width="19.140625" style="709" customWidth="1"/>
    <col min="7432" max="7432" width="0" style="709" hidden="1" customWidth="1"/>
    <col min="7433" max="7433" width="44.7109375" style="709" customWidth="1"/>
    <col min="7434" max="7434" width="27.28515625" style="709" customWidth="1"/>
    <col min="7435" max="7435" width="6.28515625" style="709" customWidth="1"/>
    <col min="7436" max="7436" width="7.5703125" style="709" customWidth="1"/>
    <col min="7437" max="7448" width="0" style="709" hidden="1" customWidth="1"/>
    <col min="7449" max="7449" width="8.7109375" style="709" customWidth="1"/>
    <col min="7450" max="7680" width="9.140625" style="709"/>
    <col min="7681" max="7681" width="3.5703125" style="709" customWidth="1"/>
    <col min="7682" max="7682" width="0" style="709" hidden="1" customWidth="1"/>
    <col min="7683" max="7683" width="13.28515625" style="709" customWidth="1"/>
    <col min="7684" max="7684" width="12.7109375" style="709" customWidth="1"/>
    <col min="7685" max="7685" width="10.42578125" style="709" customWidth="1"/>
    <col min="7686" max="7686" width="27" style="709" customWidth="1"/>
    <col min="7687" max="7687" width="19.140625" style="709" customWidth="1"/>
    <col min="7688" max="7688" width="0" style="709" hidden="1" customWidth="1"/>
    <col min="7689" max="7689" width="44.7109375" style="709" customWidth="1"/>
    <col min="7690" max="7690" width="27.28515625" style="709" customWidth="1"/>
    <col min="7691" max="7691" width="6.28515625" style="709" customWidth="1"/>
    <col min="7692" max="7692" width="7.5703125" style="709" customWidth="1"/>
    <col min="7693" max="7704" width="0" style="709" hidden="1" customWidth="1"/>
    <col min="7705" max="7705" width="8.7109375" style="709" customWidth="1"/>
    <col min="7706" max="7936" width="9.140625" style="709"/>
    <col min="7937" max="7937" width="3.5703125" style="709" customWidth="1"/>
    <col min="7938" max="7938" width="0" style="709" hidden="1" customWidth="1"/>
    <col min="7939" max="7939" width="13.28515625" style="709" customWidth="1"/>
    <col min="7940" max="7940" width="12.7109375" style="709" customWidth="1"/>
    <col min="7941" max="7941" width="10.42578125" style="709" customWidth="1"/>
    <col min="7942" max="7942" width="27" style="709" customWidth="1"/>
    <col min="7943" max="7943" width="19.140625" style="709" customWidth="1"/>
    <col min="7944" max="7944" width="0" style="709" hidden="1" customWidth="1"/>
    <col min="7945" max="7945" width="44.7109375" style="709" customWidth="1"/>
    <col min="7946" max="7946" width="27.28515625" style="709" customWidth="1"/>
    <col min="7947" max="7947" width="6.28515625" style="709" customWidth="1"/>
    <col min="7948" max="7948" width="7.5703125" style="709" customWidth="1"/>
    <col min="7949" max="7960" width="0" style="709" hidden="1" customWidth="1"/>
    <col min="7961" max="7961" width="8.7109375" style="709" customWidth="1"/>
    <col min="7962" max="8192" width="9.140625" style="709"/>
    <col min="8193" max="8193" width="3.5703125" style="709" customWidth="1"/>
    <col min="8194" max="8194" width="0" style="709" hidden="1" customWidth="1"/>
    <col min="8195" max="8195" width="13.28515625" style="709" customWidth="1"/>
    <col min="8196" max="8196" width="12.7109375" style="709" customWidth="1"/>
    <col min="8197" max="8197" width="10.42578125" style="709" customWidth="1"/>
    <col min="8198" max="8198" width="27" style="709" customWidth="1"/>
    <col min="8199" max="8199" width="19.140625" style="709" customWidth="1"/>
    <col min="8200" max="8200" width="0" style="709" hidden="1" customWidth="1"/>
    <col min="8201" max="8201" width="44.7109375" style="709" customWidth="1"/>
    <col min="8202" max="8202" width="27.28515625" style="709" customWidth="1"/>
    <col min="8203" max="8203" width="6.28515625" style="709" customWidth="1"/>
    <col min="8204" max="8204" width="7.5703125" style="709" customWidth="1"/>
    <col min="8205" max="8216" width="0" style="709" hidden="1" customWidth="1"/>
    <col min="8217" max="8217" width="8.7109375" style="709" customWidth="1"/>
    <col min="8218" max="8448" width="9.140625" style="709"/>
    <col min="8449" max="8449" width="3.5703125" style="709" customWidth="1"/>
    <col min="8450" max="8450" width="0" style="709" hidden="1" customWidth="1"/>
    <col min="8451" max="8451" width="13.28515625" style="709" customWidth="1"/>
    <col min="8452" max="8452" width="12.7109375" style="709" customWidth="1"/>
    <col min="8453" max="8453" width="10.42578125" style="709" customWidth="1"/>
    <col min="8454" max="8454" width="27" style="709" customWidth="1"/>
    <col min="8455" max="8455" width="19.140625" style="709" customWidth="1"/>
    <col min="8456" max="8456" width="0" style="709" hidden="1" customWidth="1"/>
    <col min="8457" max="8457" width="44.7109375" style="709" customWidth="1"/>
    <col min="8458" max="8458" width="27.28515625" style="709" customWidth="1"/>
    <col min="8459" max="8459" width="6.28515625" style="709" customWidth="1"/>
    <col min="8460" max="8460" width="7.5703125" style="709" customWidth="1"/>
    <col min="8461" max="8472" width="0" style="709" hidden="1" customWidth="1"/>
    <col min="8473" max="8473" width="8.7109375" style="709" customWidth="1"/>
    <col min="8474" max="8704" width="9.140625" style="709"/>
    <col min="8705" max="8705" width="3.5703125" style="709" customWidth="1"/>
    <col min="8706" max="8706" width="0" style="709" hidden="1" customWidth="1"/>
    <col min="8707" max="8707" width="13.28515625" style="709" customWidth="1"/>
    <col min="8708" max="8708" width="12.7109375" style="709" customWidth="1"/>
    <col min="8709" max="8709" width="10.42578125" style="709" customWidth="1"/>
    <col min="8710" max="8710" width="27" style="709" customWidth="1"/>
    <col min="8711" max="8711" width="19.140625" style="709" customWidth="1"/>
    <col min="8712" max="8712" width="0" style="709" hidden="1" customWidth="1"/>
    <col min="8713" max="8713" width="44.7109375" style="709" customWidth="1"/>
    <col min="8714" max="8714" width="27.28515625" style="709" customWidth="1"/>
    <col min="8715" max="8715" width="6.28515625" style="709" customWidth="1"/>
    <col min="8716" max="8716" width="7.5703125" style="709" customWidth="1"/>
    <col min="8717" max="8728" width="0" style="709" hidden="1" customWidth="1"/>
    <col min="8729" max="8729" width="8.7109375" style="709" customWidth="1"/>
    <col min="8730" max="8960" width="9.140625" style="709"/>
    <col min="8961" max="8961" width="3.5703125" style="709" customWidth="1"/>
    <col min="8962" max="8962" width="0" style="709" hidden="1" customWidth="1"/>
    <col min="8963" max="8963" width="13.28515625" style="709" customWidth="1"/>
    <col min="8964" max="8964" width="12.7109375" style="709" customWidth="1"/>
    <col min="8965" max="8965" width="10.42578125" style="709" customWidth="1"/>
    <col min="8966" max="8966" width="27" style="709" customWidth="1"/>
    <col min="8967" max="8967" width="19.140625" style="709" customWidth="1"/>
    <col min="8968" max="8968" width="0" style="709" hidden="1" customWidth="1"/>
    <col min="8969" max="8969" width="44.7109375" style="709" customWidth="1"/>
    <col min="8970" max="8970" width="27.28515625" style="709" customWidth="1"/>
    <col min="8971" max="8971" width="6.28515625" style="709" customWidth="1"/>
    <col min="8972" max="8972" width="7.5703125" style="709" customWidth="1"/>
    <col min="8973" max="8984" width="0" style="709" hidden="1" customWidth="1"/>
    <col min="8985" max="8985" width="8.7109375" style="709" customWidth="1"/>
    <col min="8986" max="9216" width="9.140625" style="709"/>
    <col min="9217" max="9217" width="3.5703125" style="709" customWidth="1"/>
    <col min="9218" max="9218" width="0" style="709" hidden="1" customWidth="1"/>
    <col min="9219" max="9219" width="13.28515625" style="709" customWidth="1"/>
    <col min="9220" max="9220" width="12.7109375" style="709" customWidth="1"/>
    <col min="9221" max="9221" width="10.42578125" style="709" customWidth="1"/>
    <col min="9222" max="9222" width="27" style="709" customWidth="1"/>
    <col min="9223" max="9223" width="19.140625" style="709" customWidth="1"/>
    <col min="9224" max="9224" width="0" style="709" hidden="1" customWidth="1"/>
    <col min="9225" max="9225" width="44.7109375" style="709" customWidth="1"/>
    <col min="9226" max="9226" width="27.28515625" style="709" customWidth="1"/>
    <col min="9227" max="9227" width="6.28515625" style="709" customWidth="1"/>
    <col min="9228" max="9228" width="7.5703125" style="709" customWidth="1"/>
    <col min="9229" max="9240" width="0" style="709" hidden="1" customWidth="1"/>
    <col min="9241" max="9241" width="8.7109375" style="709" customWidth="1"/>
    <col min="9242" max="9472" width="9.140625" style="709"/>
    <col min="9473" max="9473" width="3.5703125" style="709" customWidth="1"/>
    <col min="9474" max="9474" width="0" style="709" hidden="1" customWidth="1"/>
    <col min="9475" max="9475" width="13.28515625" style="709" customWidth="1"/>
    <col min="9476" max="9476" width="12.7109375" style="709" customWidth="1"/>
    <col min="9477" max="9477" width="10.42578125" style="709" customWidth="1"/>
    <col min="9478" max="9478" width="27" style="709" customWidth="1"/>
    <col min="9479" max="9479" width="19.140625" style="709" customWidth="1"/>
    <col min="9480" max="9480" width="0" style="709" hidden="1" customWidth="1"/>
    <col min="9481" max="9481" width="44.7109375" style="709" customWidth="1"/>
    <col min="9482" max="9482" width="27.28515625" style="709" customWidth="1"/>
    <col min="9483" max="9483" width="6.28515625" style="709" customWidth="1"/>
    <col min="9484" max="9484" width="7.5703125" style="709" customWidth="1"/>
    <col min="9485" max="9496" width="0" style="709" hidden="1" customWidth="1"/>
    <col min="9497" max="9497" width="8.7109375" style="709" customWidth="1"/>
    <col min="9498" max="9728" width="9.140625" style="709"/>
    <col min="9729" max="9729" width="3.5703125" style="709" customWidth="1"/>
    <col min="9730" max="9730" width="0" style="709" hidden="1" customWidth="1"/>
    <col min="9731" max="9731" width="13.28515625" style="709" customWidth="1"/>
    <col min="9732" max="9732" width="12.7109375" style="709" customWidth="1"/>
    <col min="9733" max="9733" width="10.42578125" style="709" customWidth="1"/>
    <col min="9734" max="9734" width="27" style="709" customWidth="1"/>
    <col min="9735" max="9735" width="19.140625" style="709" customWidth="1"/>
    <col min="9736" max="9736" width="0" style="709" hidden="1" customWidth="1"/>
    <col min="9737" max="9737" width="44.7109375" style="709" customWidth="1"/>
    <col min="9738" max="9738" width="27.28515625" style="709" customWidth="1"/>
    <col min="9739" max="9739" width="6.28515625" style="709" customWidth="1"/>
    <col min="9740" max="9740" width="7.5703125" style="709" customWidth="1"/>
    <col min="9741" max="9752" width="0" style="709" hidden="1" customWidth="1"/>
    <col min="9753" max="9753" width="8.7109375" style="709" customWidth="1"/>
    <col min="9754" max="9984" width="9.140625" style="709"/>
    <col min="9985" max="9985" width="3.5703125" style="709" customWidth="1"/>
    <col min="9986" max="9986" width="0" style="709" hidden="1" customWidth="1"/>
    <col min="9987" max="9987" width="13.28515625" style="709" customWidth="1"/>
    <col min="9988" max="9988" width="12.7109375" style="709" customWidth="1"/>
    <col min="9989" max="9989" width="10.42578125" style="709" customWidth="1"/>
    <col min="9990" max="9990" width="27" style="709" customWidth="1"/>
    <col min="9991" max="9991" width="19.140625" style="709" customWidth="1"/>
    <col min="9992" max="9992" width="0" style="709" hidden="1" customWidth="1"/>
    <col min="9993" max="9993" width="44.7109375" style="709" customWidth="1"/>
    <col min="9994" max="9994" width="27.28515625" style="709" customWidth="1"/>
    <col min="9995" max="9995" width="6.28515625" style="709" customWidth="1"/>
    <col min="9996" max="9996" width="7.5703125" style="709" customWidth="1"/>
    <col min="9997" max="10008" width="0" style="709" hidden="1" customWidth="1"/>
    <col min="10009" max="10009" width="8.7109375" style="709" customWidth="1"/>
    <col min="10010" max="10240" width="9.140625" style="709"/>
    <col min="10241" max="10241" width="3.5703125" style="709" customWidth="1"/>
    <col min="10242" max="10242" width="0" style="709" hidden="1" customWidth="1"/>
    <col min="10243" max="10243" width="13.28515625" style="709" customWidth="1"/>
    <col min="10244" max="10244" width="12.7109375" style="709" customWidth="1"/>
    <col min="10245" max="10245" width="10.42578125" style="709" customWidth="1"/>
    <col min="10246" max="10246" width="27" style="709" customWidth="1"/>
    <col min="10247" max="10247" width="19.140625" style="709" customWidth="1"/>
    <col min="10248" max="10248" width="0" style="709" hidden="1" customWidth="1"/>
    <col min="10249" max="10249" width="44.7109375" style="709" customWidth="1"/>
    <col min="10250" max="10250" width="27.28515625" style="709" customWidth="1"/>
    <col min="10251" max="10251" width="6.28515625" style="709" customWidth="1"/>
    <col min="10252" max="10252" width="7.5703125" style="709" customWidth="1"/>
    <col min="10253" max="10264" width="0" style="709" hidden="1" customWidth="1"/>
    <col min="10265" max="10265" width="8.7109375" style="709" customWidth="1"/>
    <col min="10266" max="10496" width="9.140625" style="709"/>
    <col min="10497" max="10497" width="3.5703125" style="709" customWidth="1"/>
    <col min="10498" max="10498" width="0" style="709" hidden="1" customWidth="1"/>
    <col min="10499" max="10499" width="13.28515625" style="709" customWidth="1"/>
    <col min="10500" max="10500" width="12.7109375" style="709" customWidth="1"/>
    <col min="10501" max="10501" width="10.42578125" style="709" customWidth="1"/>
    <col min="10502" max="10502" width="27" style="709" customWidth="1"/>
    <col min="10503" max="10503" width="19.140625" style="709" customWidth="1"/>
    <col min="10504" max="10504" width="0" style="709" hidden="1" customWidth="1"/>
    <col min="10505" max="10505" width="44.7109375" style="709" customWidth="1"/>
    <col min="10506" max="10506" width="27.28515625" style="709" customWidth="1"/>
    <col min="10507" max="10507" width="6.28515625" style="709" customWidth="1"/>
    <col min="10508" max="10508" width="7.5703125" style="709" customWidth="1"/>
    <col min="10509" max="10520" width="0" style="709" hidden="1" customWidth="1"/>
    <col min="10521" max="10521" width="8.7109375" style="709" customWidth="1"/>
    <col min="10522" max="10752" width="9.140625" style="709"/>
    <col min="10753" max="10753" width="3.5703125" style="709" customWidth="1"/>
    <col min="10754" max="10754" width="0" style="709" hidden="1" customWidth="1"/>
    <col min="10755" max="10755" width="13.28515625" style="709" customWidth="1"/>
    <col min="10756" max="10756" width="12.7109375" style="709" customWidth="1"/>
    <col min="10757" max="10757" width="10.42578125" style="709" customWidth="1"/>
    <col min="10758" max="10758" width="27" style="709" customWidth="1"/>
    <col min="10759" max="10759" width="19.140625" style="709" customWidth="1"/>
    <col min="10760" max="10760" width="0" style="709" hidden="1" customWidth="1"/>
    <col min="10761" max="10761" width="44.7109375" style="709" customWidth="1"/>
    <col min="10762" max="10762" width="27.28515625" style="709" customWidth="1"/>
    <col min="10763" max="10763" width="6.28515625" style="709" customWidth="1"/>
    <col min="10764" max="10764" width="7.5703125" style="709" customWidth="1"/>
    <col min="10765" max="10776" width="0" style="709" hidden="1" customWidth="1"/>
    <col min="10777" max="10777" width="8.7109375" style="709" customWidth="1"/>
    <col min="10778" max="11008" width="9.140625" style="709"/>
    <col min="11009" max="11009" width="3.5703125" style="709" customWidth="1"/>
    <col min="11010" max="11010" width="0" style="709" hidden="1" customWidth="1"/>
    <col min="11011" max="11011" width="13.28515625" style="709" customWidth="1"/>
    <col min="11012" max="11012" width="12.7109375" style="709" customWidth="1"/>
    <col min="11013" max="11013" width="10.42578125" style="709" customWidth="1"/>
    <col min="11014" max="11014" width="27" style="709" customWidth="1"/>
    <col min="11015" max="11015" width="19.140625" style="709" customWidth="1"/>
    <col min="11016" max="11016" width="0" style="709" hidden="1" customWidth="1"/>
    <col min="11017" max="11017" width="44.7109375" style="709" customWidth="1"/>
    <col min="11018" max="11018" width="27.28515625" style="709" customWidth="1"/>
    <col min="11019" max="11019" width="6.28515625" style="709" customWidth="1"/>
    <col min="11020" max="11020" width="7.5703125" style="709" customWidth="1"/>
    <col min="11021" max="11032" width="0" style="709" hidden="1" customWidth="1"/>
    <col min="11033" max="11033" width="8.7109375" style="709" customWidth="1"/>
    <col min="11034" max="11264" width="9.140625" style="709"/>
    <col min="11265" max="11265" width="3.5703125" style="709" customWidth="1"/>
    <col min="11266" max="11266" width="0" style="709" hidden="1" customWidth="1"/>
    <col min="11267" max="11267" width="13.28515625" style="709" customWidth="1"/>
    <col min="11268" max="11268" width="12.7109375" style="709" customWidth="1"/>
    <col min="11269" max="11269" width="10.42578125" style="709" customWidth="1"/>
    <col min="11270" max="11270" width="27" style="709" customWidth="1"/>
    <col min="11271" max="11271" width="19.140625" style="709" customWidth="1"/>
    <col min="11272" max="11272" width="0" style="709" hidden="1" customWidth="1"/>
    <col min="11273" max="11273" width="44.7109375" style="709" customWidth="1"/>
    <col min="11274" max="11274" width="27.28515625" style="709" customWidth="1"/>
    <col min="11275" max="11275" width="6.28515625" style="709" customWidth="1"/>
    <col min="11276" max="11276" width="7.5703125" style="709" customWidth="1"/>
    <col min="11277" max="11288" width="0" style="709" hidden="1" customWidth="1"/>
    <col min="11289" max="11289" width="8.7109375" style="709" customWidth="1"/>
    <col min="11290" max="11520" width="9.140625" style="709"/>
    <col min="11521" max="11521" width="3.5703125" style="709" customWidth="1"/>
    <col min="11522" max="11522" width="0" style="709" hidden="1" customWidth="1"/>
    <col min="11523" max="11523" width="13.28515625" style="709" customWidth="1"/>
    <col min="11524" max="11524" width="12.7109375" style="709" customWidth="1"/>
    <col min="11525" max="11525" width="10.42578125" style="709" customWidth="1"/>
    <col min="11526" max="11526" width="27" style="709" customWidth="1"/>
    <col min="11527" max="11527" width="19.140625" style="709" customWidth="1"/>
    <col min="11528" max="11528" width="0" style="709" hidden="1" customWidth="1"/>
    <col min="11529" max="11529" width="44.7109375" style="709" customWidth="1"/>
    <col min="11530" max="11530" width="27.28515625" style="709" customWidth="1"/>
    <col min="11531" max="11531" width="6.28515625" style="709" customWidth="1"/>
    <col min="11532" max="11532" width="7.5703125" style="709" customWidth="1"/>
    <col min="11533" max="11544" width="0" style="709" hidden="1" customWidth="1"/>
    <col min="11545" max="11545" width="8.7109375" style="709" customWidth="1"/>
    <col min="11546" max="11776" width="9.140625" style="709"/>
    <col min="11777" max="11777" width="3.5703125" style="709" customWidth="1"/>
    <col min="11778" max="11778" width="0" style="709" hidden="1" customWidth="1"/>
    <col min="11779" max="11779" width="13.28515625" style="709" customWidth="1"/>
    <col min="11780" max="11780" width="12.7109375" style="709" customWidth="1"/>
    <col min="11781" max="11781" width="10.42578125" style="709" customWidth="1"/>
    <col min="11782" max="11782" width="27" style="709" customWidth="1"/>
    <col min="11783" max="11783" width="19.140625" style="709" customWidth="1"/>
    <col min="11784" max="11784" width="0" style="709" hidden="1" customWidth="1"/>
    <col min="11785" max="11785" width="44.7109375" style="709" customWidth="1"/>
    <col min="11786" max="11786" width="27.28515625" style="709" customWidth="1"/>
    <col min="11787" max="11787" width="6.28515625" style="709" customWidth="1"/>
    <col min="11788" max="11788" width="7.5703125" style="709" customWidth="1"/>
    <col min="11789" max="11800" width="0" style="709" hidden="1" customWidth="1"/>
    <col min="11801" max="11801" width="8.7109375" style="709" customWidth="1"/>
    <col min="11802" max="12032" width="9.140625" style="709"/>
    <col min="12033" max="12033" width="3.5703125" style="709" customWidth="1"/>
    <col min="12034" max="12034" width="0" style="709" hidden="1" customWidth="1"/>
    <col min="12035" max="12035" width="13.28515625" style="709" customWidth="1"/>
    <col min="12036" max="12036" width="12.7109375" style="709" customWidth="1"/>
    <col min="12037" max="12037" width="10.42578125" style="709" customWidth="1"/>
    <col min="12038" max="12038" width="27" style="709" customWidth="1"/>
    <col min="12039" max="12039" width="19.140625" style="709" customWidth="1"/>
    <col min="12040" max="12040" width="0" style="709" hidden="1" customWidth="1"/>
    <col min="12041" max="12041" width="44.7109375" style="709" customWidth="1"/>
    <col min="12042" max="12042" width="27.28515625" style="709" customWidth="1"/>
    <col min="12043" max="12043" width="6.28515625" style="709" customWidth="1"/>
    <col min="12044" max="12044" width="7.5703125" style="709" customWidth="1"/>
    <col min="12045" max="12056" width="0" style="709" hidden="1" customWidth="1"/>
    <col min="12057" max="12057" width="8.7109375" style="709" customWidth="1"/>
    <col min="12058" max="12288" width="9.140625" style="709"/>
    <col min="12289" max="12289" width="3.5703125" style="709" customWidth="1"/>
    <col min="12290" max="12290" width="0" style="709" hidden="1" customWidth="1"/>
    <col min="12291" max="12291" width="13.28515625" style="709" customWidth="1"/>
    <col min="12292" max="12292" width="12.7109375" style="709" customWidth="1"/>
    <col min="12293" max="12293" width="10.42578125" style="709" customWidth="1"/>
    <col min="12294" max="12294" width="27" style="709" customWidth="1"/>
    <col min="12295" max="12295" width="19.140625" style="709" customWidth="1"/>
    <col min="12296" max="12296" width="0" style="709" hidden="1" customWidth="1"/>
    <col min="12297" max="12297" width="44.7109375" style="709" customWidth="1"/>
    <col min="12298" max="12298" width="27.28515625" style="709" customWidth="1"/>
    <col min="12299" max="12299" width="6.28515625" style="709" customWidth="1"/>
    <col min="12300" max="12300" width="7.5703125" style="709" customWidth="1"/>
    <col min="12301" max="12312" width="0" style="709" hidden="1" customWidth="1"/>
    <col min="12313" max="12313" width="8.7109375" style="709" customWidth="1"/>
    <col min="12314" max="12544" width="9.140625" style="709"/>
    <col min="12545" max="12545" width="3.5703125" style="709" customWidth="1"/>
    <col min="12546" max="12546" width="0" style="709" hidden="1" customWidth="1"/>
    <col min="12547" max="12547" width="13.28515625" style="709" customWidth="1"/>
    <col min="12548" max="12548" width="12.7109375" style="709" customWidth="1"/>
    <col min="12549" max="12549" width="10.42578125" style="709" customWidth="1"/>
    <col min="12550" max="12550" width="27" style="709" customWidth="1"/>
    <col min="12551" max="12551" width="19.140625" style="709" customWidth="1"/>
    <col min="12552" max="12552" width="0" style="709" hidden="1" customWidth="1"/>
    <col min="12553" max="12553" width="44.7109375" style="709" customWidth="1"/>
    <col min="12554" max="12554" width="27.28515625" style="709" customWidth="1"/>
    <col min="12555" max="12555" width="6.28515625" style="709" customWidth="1"/>
    <col min="12556" max="12556" width="7.5703125" style="709" customWidth="1"/>
    <col min="12557" max="12568" width="0" style="709" hidden="1" customWidth="1"/>
    <col min="12569" max="12569" width="8.7109375" style="709" customWidth="1"/>
    <col min="12570" max="12800" width="9.140625" style="709"/>
    <col min="12801" max="12801" width="3.5703125" style="709" customWidth="1"/>
    <col min="12802" max="12802" width="0" style="709" hidden="1" customWidth="1"/>
    <col min="12803" max="12803" width="13.28515625" style="709" customWidth="1"/>
    <col min="12804" max="12804" width="12.7109375" style="709" customWidth="1"/>
    <col min="12805" max="12805" width="10.42578125" style="709" customWidth="1"/>
    <col min="12806" max="12806" width="27" style="709" customWidth="1"/>
    <col min="12807" max="12807" width="19.140625" style="709" customWidth="1"/>
    <col min="12808" max="12808" width="0" style="709" hidden="1" customWidth="1"/>
    <col min="12809" max="12809" width="44.7109375" style="709" customWidth="1"/>
    <col min="12810" max="12810" width="27.28515625" style="709" customWidth="1"/>
    <col min="12811" max="12811" width="6.28515625" style="709" customWidth="1"/>
    <col min="12812" max="12812" width="7.5703125" style="709" customWidth="1"/>
    <col min="12813" max="12824" width="0" style="709" hidden="1" customWidth="1"/>
    <col min="12825" max="12825" width="8.7109375" style="709" customWidth="1"/>
    <col min="12826" max="13056" width="9.140625" style="709"/>
    <col min="13057" max="13057" width="3.5703125" style="709" customWidth="1"/>
    <col min="13058" max="13058" width="0" style="709" hidden="1" customWidth="1"/>
    <col min="13059" max="13059" width="13.28515625" style="709" customWidth="1"/>
    <col min="13060" max="13060" width="12.7109375" style="709" customWidth="1"/>
    <col min="13061" max="13061" width="10.42578125" style="709" customWidth="1"/>
    <col min="13062" max="13062" width="27" style="709" customWidth="1"/>
    <col min="13063" max="13063" width="19.140625" style="709" customWidth="1"/>
    <col min="13064" max="13064" width="0" style="709" hidden="1" customWidth="1"/>
    <col min="13065" max="13065" width="44.7109375" style="709" customWidth="1"/>
    <col min="13066" max="13066" width="27.28515625" style="709" customWidth="1"/>
    <col min="13067" max="13067" width="6.28515625" style="709" customWidth="1"/>
    <col min="13068" max="13068" width="7.5703125" style="709" customWidth="1"/>
    <col min="13069" max="13080" width="0" style="709" hidden="1" customWidth="1"/>
    <col min="13081" max="13081" width="8.7109375" style="709" customWidth="1"/>
    <col min="13082" max="13312" width="9.140625" style="709"/>
    <col min="13313" max="13313" width="3.5703125" style="709" customWidth="1"/>
    <col min="13314" max="13314" width="0" style="709" hidden="1" customWidth="1"/>
    <col min="13315" max="13315" width="13.28515625" style="709" customWidth="1"/>
    <col min="13316" max="13316" width="12.7109375" style="709" customWidth="1"/>
    <col min="13317" max="13317" width="10.42578125" style="709" customWidth="1"/>
    <col min="13318" max="13318" width="27" style="709" customWidth="1"/>
    <col min="13319" max="13319" width="19.140625" style="709" customWidth="1"/>
    <col min="13320" max="13320" width="0" style="709" hidden="1" customWidth="1"/>
    <col min="13321" max="13321" width="44.7109375" style="709" customWidth="1"/>
    <col min="13322" max="13322" width="27.28515625" style="709" customWidth="1"/>
    <col min="13323" max="13323" width="6.28515625" style="709" customWidth="1"/>
    <col min="13324" max="13324" width="7.5703125" style="709" customWidth="1"/>
    <col min="13325" max="13336" width="0" style="709" hidden="1" customWidth="1"/>
    <col min="13337" max="13337" width="8.7109375" style="709" customWidth="1"/>
    <col min="13338" max="13568" width="9.140625" style="709"/>
    <col min="13569" max="13569" width="3.5703125" style="709" customWidth="1"/>
    <col min="13570" max="13570" width="0" style="709" hidden="1" customWidth="1"/>
    <col min="13571" max="13571" width="13.28515625" style="709" customWidth="1"/>
    <col min="13572" max="13572" width="12.7109375" style="709" customWidth="1"/>
    <col min="13573" max="13573" width="10.42578125" style="709" customWidth="1"/>
    <col min="13574" max="13574" width="27" style="709" customWidth="1"/>
    <col min="13575" max="13575" width="19.140625" style="709" customWidth="1"/>
    <col min="13576" max="13576" width="0" style="709" hidden="1" customWidth="1"/>
    <col min="13577" max="13577" width="44.7109375" style="709" customWidth="1"/>
    <col min="13578" max="13578" width="27.28515625" style="709" customWidth="1"/>
    <col min="13579" max="13579" width="6.28515625" style="709" customWidth="1"/>
    <col min="13580" max="13580" width="7.5703125" style="709" customWidth="1"/>
    <col min="13581" max="13592" width="0" style="709" hidden="1" customWidth="1"/>
    <col min="13593" max="13593" width="8.7109375" style="709" customWidth="1"/>
    <col min="13594" max="13824" width="9.140625" style="709"/>
    <col min="13825" max="13825" width="3.5703125" style="709" customWidth="1"/>
    <col min="13826" max="13826" width="0" style="709" hidden="1" customWidth="1"/>
    <col min="13827" max="13827" width="13.28515625" style="709" customWidth="1"/>
    <col min="13828" max="13828" width="12.7109375" style="709" customWidth="1"/>
    <col min="13829" max="13829" width="10.42578125" style="709" customWidth="1"/>
    <col min="13830" max="13830" width="27" style="709" customWidth="1"/>
    <col min="13831" max="13831" width="19.140625" style="709" customWidth="1"/>
    <col min="13832" max="13832" width="0" style="709" hidden="1" customWidth="1"/>
    <col min="13833" max="13833" width="44.7109375" style="709" customWidth="1"/>
    <col min="13834" max="13834" width="27.28515625" style="709" customWidth="1"/>
    <col min="13835" max="13835" width="6.28515625" style="709" customWidth="1"/>
    <col min="13836" max="13836" width="7.5703125" style="709" customWidth="1"/>
    <col min="13837" max="13848" width="0" style="709" hidden="1" customWidth="1"/>
    <col min="13849" max="13849" width="8.7109375" style="709" customWidth="1"/>
    <col min="13850" max="14080" width="9.140625" style="709"/>
    <col min="14081" max="14081" width="3.5703125" style="709" customWidth="1"/>
    <col min="14082" max="14082" width="0" style="709" hidden="1" customWidth="1"/>
    <col min="14083" max="14083" width="13.28515625" style="709" customWidth="1"/>
    <col min="14084" max="14084" width="12.7109375" style="709" customWidth="1"/>
    <col min="14085" max="14085" width="10.42578125" style="709" customWidth="1"/>
    <col min="14086" max="14086" width="27" style="709" customWidth="1"/>
    <col min="14087" max="14087" width="19.140625" style="709" customWidth="1"/>
    <col min="14088" max="14088" width="0" style="709" hidden="1" customWidth="1"/>
    <col min="14089" max="14089" width="44.7109375" style="709" customWidth="1"/>
    <col min="14090" max="14090" width="27.28515625" style="709" customWidth="1"/>
    <col min="14091" max="14091" width="6.28515625" style="709" customWidth="1"/>
    <col min="14092" max="14092" width="7.5703125" style="709" customWidth="1"/>
    <col min="14093" max="14104" width="0" style="709" hidden="1" customWidth="1"/>
    <col min="14105" max="14105" width="8.7109375" style="709" customWidth="1"/>
    <col min="14106" max="14336" width="9.140625" style="709"/>
    <col min="14337" max="14337" width="3.5703125" style="709" customWidth="1"/>
    <col min="14338" max="14338" width="0" style="709" hidden="1" customWidth="1"/>
    <col min="14339" max="14339" width="13.28515625" style="709" customWidth="1"/>
    <col min="14340" max="14340" width="12.7109375" style="709" customWidth="1"/>
    <col min="14341" max="14341" width="10.42578125" style="709" customWidth="1"/>
    <col min="14342" max="14342" width="27" style="709" customWidth="1"/>
    <col min="14343" max="14343" width="19.140625" style="709" customWidth="1"/>
    <col min="14344" max="14344" width="0" style="709" hidden="1" customWidth="1"/>
    <col min="14345" max="14345" width="44.7109375" style="709" customWidth="1"/>
    <col min="14346" max="14346" width="27.28515625" style="709" customWidth="1"/>
    <col min="14347" max="14347" width="6.28515625" style="709" customWidth="1"/>
    <col min="14348" max="14348" width="7.5703125" style="709" customWidth="1"/>
    <col min="14349" max="14360" width="0" style="709" hidden="1" customWidth="1"/>
    <col min="14361" max="14361" width="8.7109375" style="709" customWidth="1"/>
    <col min="14362" max="14592" width="9.140625" style="709"/>
    <col min="14593" max="14593" width="3.5703125" style="709" customWidth="1"/>
    <col min="14594" max="14594" width="0" style="709" hidden="1" customWidth="1"/>
    <col min="14595" max="14595" width="13.28515625" style="709" customWidth="1"/>
    <col min="14596" max="14596" width="12.7109375" style="709" customWidth="1"/>
    <col min="14597" max="14597" width="10.42578125" style="709" customWidth="1"/>
    <col min="14598" max="14598" width="27" style="709" customWidth="1"/>
    <col min="14599" max="14599" width="19.140625" style="709" customWidth="1"/>
    <col min="14600" max="14600" width="0" style="709" hidden="1" customWidth="1"/>
    <col min="14601" max="14601" width="44.7109375" style="709" customWidth="1"/>
    <col min="14602" max="14602" width="27.28515625" style="709" customWidth="1"/>
    <col min="14603" max="14603" width="6.28515625" style="709" customWidth="1"/>
    <col min="14604" max="14604" width="7.5703125" style="709" customWidth="1"/>
    <col min="14605" max="14616" width="0" style="709" hidden="1" customWidth="1"/>
    <col min="14617" max="14617" width="8.7109375" style="709" customWidth="1"/>
    <col min="14618" max="14848" width="9.140625" style="709"/>
    <col min="14849" max="14849" width="3.5703125" style="709" customWidth="1"/>
    <col min="14850" max="14850" width="0" style="709" hidden="1" customWidth="1"/>
    <col min="14851" max="14851" width="13.28515625" style="709" customWidth="1"/>
    <col min="14852" max="14852" width="12.7109375" style="709" customWidth="1"/>
    <col min="14853" max="14853" width="10.42578125" style="709" customWidth="1"/>
    <col min="14854" max="14854" width="27" style="709" customWidth="1"/>
    <col min="14855" max="14855" width="19.140625" style="709" customWidth="1"/>
    <col min="14856" max="14856" width="0" style="709" hidden="1" customWidth="1"/>
    <col min="14857" max="14857" width="44.7109375" style="709" customWidth="1"/>
    <col min="14858" max="14858" width="27.28515625" style="709" customWidth="1"/>
    <col min="14859" max="14859" width="6.28515625" style="709" customWidth="1"/>
    <col min="14860" max="14860" width="7.5703125" style="709" customWidth="1"/>
    <col min="14861" max="14872" width="0" style="709" hidden="1" customWidth="1"/>
    <col min="14873" max="14873" width="8.7109375" style="709" customWidth="1"/>
    <col min="14874" max="15104" width="9.140625" style="709"/>
    <col min="15105" max="15105" width="3.5703125" style="709" customWidth="1"/>
    <col min="15106" max="15106" width="0" style="709" hidden="1" customWidth="1"/>
    <col min="15107" max="15107" width="13.28515625" style="709" customWidth="1"/>
    <col min="15108" max="15108" width="12.7109375" style="709" customWidth="1"/>
    <col min="15109" max="15109" width="10.42578125" style="709" customWidth="1"/>
    <col min="15110" max="15110" width="27" style="709" customWidth="1"/>
    <col min="15111" max="15111" width="19.140625" style="709" customWidth="1"/>
    <col min="15112" max="15112" width="0" style="709" hidden="1" customWidth="1"/>
    <col min="15113" max="15113" width="44.7109375" style="709" customWidth="1"/>
    <col min="15114" max="15114" width="27.28515625" style="709" customWidth="1"/>
    <col min="15115" max="15115" width="6.28515625" style="709" customWidth="1"/>
    <col min="15116" max="15116" width="7.5703125" style="709" customWidth="1"/>
    <col min="15117" max="15128" width="0" style="709" hidden="1" customWidth="1"/>
    <col min="15129" max="15129" width="8.7109375" style="709" customWidth="1"/>
    <col min="15130" max="15360" width="9.140625" style="709"/>
    <col min="15361" max="15361" width="3.5703125" style="709" customWidth="1"/>
    <col min="15362" max="15362" width="0" style="709" hidden="1" customWidth="1"/>
    <col min="15363" max="15363" width="13.28515625" style="709" customWidth="1"/>
    <col min="15364" max="15364" width="12.7109375" style="709" customWidth="1"/>
    <col min="15365" max="15365" width="10.42578125" style="709" customWidth="1"/>
    <col min="15366" max="15366" width="27" style="709" customWidth="1"/>
    <col min="15367" max="15367" width="19.140625" style="709" customWidth="1"/>
    <col min="15368" max="15368" width="0" style="709" hidden="1" customWidth="1"/>
    <col min="15369" max="15369" width="44.7109375" style="709" customWidth="1"/>
    <col min="15370" max="15370" width="27.28515625" style="709" customWidth="1"/>
    <col min="15371" max="15371" width="6.28515625" style="709" customWidth="1"/>
    <col min="15372" max="15372" width="7.5703125" style="709" customWidth="1"/>
    <col min="15373" max="15384" width="0" style="709" hidden="1" customWidth="1"/>
    <col min="15385" max="15385" width="8.7109375" style="709" customWidth="1"/>
    <col min="15386" max="15616" width="9.140625" style="709"/>
    <col min="15617" max="15617" width="3.5703125" style="709" customWidth="1"/>
    <col min="15618" max="15618" width="0" style="709" hidden="1" customWidth="1"/>
    <col min="15619" max="15619" width="13.28515625" style="709" customWidth="1"/>
    <col min="15620" max="15620" width="12.7109375" style="709" customWidth="1"/>
    <col min="15621" max="15621" width="10.42578125" style="709" customWidth="1"/>
    <col min="15622" max="15622" width="27" style="709" customWidth="1"/>
    <col min="15623" max="15623" width="19.140625" style="709" customWidth="1"/>
    <col min="15624" max="15624" width="0" style="709" hidden="1" customWidth="1"/>
    <col min="15625" max="15625" width="44.7109375" style="709" customWidth="1"/>
    <col min="15626" max="15626" width="27.28515625" style="709" customWidth="1"/>
    <col min="15627" max="15627" width="6.28515625" style="709" customWidth="1"/>
    <col min="15628" max="15628" width="7.5703125" style="709" customWidth="1"/>
    <col min="15629" max="15640" width="0" style="709" hidden="1" customWidth="1"/>
    <col min="15641" max="15641" width="8.7109375" style="709" customWidth="1"/>
    <col min="15642" max="15872" width="9.140625" style="709"/>
    <col min="15873" max="15873" width="3.5703125" style="709" customWidth="1"/>
    <col min="15874" max="15874" width="0" style="709" hidden="1" customWidth="1"/>
    <col min="15875" max="15875" width="13.28515625" style="709" customWidth="1"/>
    <col min="15876" max="15876" width="12.7109375" style="709" customWidth="1"/>
    <col min="15877" max="15877" width="10.42578125" style="709" customWidth="1"/>
    <col min="15878" max="15878" width="27" style="709" customWidth="1"/>
    <col min="15879" max="15879" width="19.140625" style="709" customWidth="1"/>
    <col min="15880" max="15880" width="0" style="709" hidden="1" customWidth="1"/>
    <col min="15881" max="15881" width="44.7109375" style="709" customWidth="1"/>
    <col min="15882" max="15882" width="27.28515625" style="709" customWidth="1"/>
    <col min="15883" max="15883" width="6.28515625" style="709" customWidth="1"/>
    <col min="15884" max="15884" width="7.5703125" style="709" customWidth="1"/>
    <col min="15885" max="15896" width="0" style="709" hidden="1" customWidth="1"/>
    <col min="15897" max="15897" width="8.7109375" style="709" customWidth="1"/>
    <col min="15898" max="16128" width="9.140625" style="709"/>
    <col min="16129" max="16129" width="3.5703125" style="709" customWidth="1"/>
    <col min="16130" max="16130" width="0" style="709" hidden="1" customWidth="1"/>
    <col min="16131" max="16131" width="13.28515625" style="709" customWidth="1"/>
    <col min="16132" max="16132" width="12.7109375" style="709" customWidth="1"/>
    <col min="16133" max="16133" width="10.42578125" style="709" customWidth="1"/>
    <col min="16134" max="16134" width="27" style="709" customWidth="1"/>
    <col min="16135" max="16135" width="19.140625" style="709" customWidth="1"/>
    <col min="16136" max="16136" width="0" style="709" hidden="1" customWidth="1"/>
    <col min="16137" max="16137" width="44.7109375" style="709" customWidth="1"/>
    <col min="16138" max="16138" width="27.28515625" style="709" customWidth="1"/>
    <col min="16139" max="16139" width="6.28515625" style="709" customWidth="1"/>
    <col min="16140" max="16140" width="7.5703125" style="709" customWidth="1"/>
    <col min="16141" max="16152" width="0" style="709" hidden="1" customWidth="1"/>
    <col min="16153" max="16153" width="8.7109375" style="709" customWidth="1"/>
    <col min="16154" max="16384" width="9.140625" style="709"/>
  </cols>
  <sheetData>
    <row r="1" spans="1:26" ht="19.149999999999999" customHeight="1" x14ac:dyDescent="0.25">
      <c r="A1" s="705" t="s">
        <v>1257</v>
      </c>
      <c r="B1" s="705"/>
      <c r="C1" s="706"/>
      <c r="D1" s="706"/>
      <c r="E1" s="874"/>
      <c r="G1" s="709"/>
      <c r="H1" s="709"/>
      <c r="I1" s="709"/>
      <c r="J1" s="707"/>
      <c r="K1" s="818"/>
      <c r="L1" s="818"/>
      <c r="M1" s="818"/>
    </row>
    <row r="2" spans="1:26" ht="19.149999999999999" customHeight="1" x14ac:dyDescent="0.25">
      <c r="A2" s="710" t="s">
        <v>1258</v>
      </c>
      <c r="B2" s="710"/>
      <c r="C2" s="706"/>
      <c r="D2" s="706"/>
      <c r="E2" s="874"/>
      <c r="G2" s="709"/>
      <c r="H2" s="709"/>
      <c r="I2" s="709"/>
      <c r="J2" s="707"/>
      <c r="K2" s="818"/>
      <c r="L2" s="818"/>
      <c r="M2" s="818"/>
    </row>
    <row r="3" spans="1:26" ht="19.149999999999999" customHeight="1" x14ac:dyDescent="0.25">
      <c r="A3" s="1187" t="s">
        <v>1717</v>
      </c>
      <c r="B3" s="1187"/>
      <c r="C3" s="1187"/>
      <c r="D3" s="1187"/>
      <c r="E3" s="1187"/>
      <c r="F3" s="1187"/>
      <c r="G3" s="1187"/>
      <c r="H3" s="1187"/>
      <c r="I3" s="1187"/>
      <c r="J3" s="1187"/>
      <c r="K3" s="1187"/>
      <c r="L3" s="1187"/>
      <c r="M3" s="1187"/>
      <c r="N3" s="1187"/>
      <c r="O3" s="876"/>
      <c r="P3" s="876"/>
      <c r="Q3" s="876"/>
      <c r="R3" s="876"/>
      <c r="S3" s="876"/>
      <c r="T3" s="876"/>
      <c r="U3" s="876"/>
      <c r="V3" s="876"/>
    </row>
    <row r="4" spans="1:26" ht="19.149999999999999" customHeight="1" x14ac:dyDescent="0.25">
      <c r="A4" s="1188" t="s">
        <v>1260</v>
      </c>
      <c r="B4" s="1188"/>
      <c r="C4" s="1188"/>
      <c r="D4" s="1188"/>
      <c r="E4" s="1188"/>
      <c r="F4" s="1188"/>
      <c r="G4" s="1188"/>
      <c r="H4" s="1188"/>
      <c r="I4" s="1188"/>
      <c r="J4" s="1188"/>
      <c r="K4" s="1188"/>
      <c r="L4" s="1188"/>
      <c r="M4" s="1188"/>
      <c r="N4" s="1188"/>
      <c r="O4" s="877"/>
      <c r="P4" s="877"/>
      <c r="Q4" s="877"/>
      <c r="R4" s="877"/>
      <c r="S4" s="877"/>
      <c r="T4" s="877"/>
      <c r="U4" s="877"/>
      <c r="V4" s="877"/>
    </row>
    <row r="5" spans="1:26" s="718" customFormat="1" ht="19.149999999999999" customHeight="1" x14ac:dyDescent="0.25">
      <c r="A5" s="1094" t="s">
        <v>1718</v>
      </c>
      <c r="B5" s="1094"/>
      <c r="C5" s="1094"/>
      <c r="D5" s="1094"/>
      <c r="E5" s="878"/>
      <c r="F5" s="714"/>
      <c r="G5" s="715"/>
      <c r="H5" s="715"/>
      <c r="I5" s="715"/>
      <c r="J5" s="716"/>
      <c r="K5" s="714"/>
      <c r="L5" s="714"/>
      <c r="M5" s="714"/>
      <c r="N5" s="717"/>
      <c r="O5" s="714"/>
      <c r="P5" s="714"/>
      <c r="Q5" s="714"/>
      <c r="R5" s="714"/>
      <c r="S5" s="714"/>
      <c r="T5" s="714"/>
      <c r="U5" s="714"/>
      <c r="V5" s="714"/>
      <c r="W5" s="718">
        <f>6+5+5+4</f>
        <v>20</v>
      </c>
      <c r="X5" s="714" t="s">
        <v>1261</v>
      </c>
      <c r="Y5" s="875"/>
    </row>
    <row r="6" spans="1:26" s="718" customFormat="1" ht="19.149999999999999" customHeight="1" x14ac:dyDescent="0.25">
      <c r="A6" s="1081" t="s">
        <v>1062</v>
      </c>
      <c r="B6" s="1081" t="s">
        <v>1262</v>
      </c>
      <c r="C6" s="1095" t="s">
        <v>1263</v>
      </c>
      <c r="D6" s="1095"/>
      <c r="E6" s="1081" t="s">
        <v>1264</v>
      </c>
      <c r="F6" s="1081"/>
      <c r="G6" s="1081"/>
      <c r="H6" s="1081" t="s">
        <v>1265</v>
      </c>
      <c r="I6" s="1081" t="s">
        <v>1266</v>
      </c>
      <c r="J6" s="1081" t="s">
        <v>1267</v>
      </c>
      <c r="K6" s="1081"/>
      <c r="L6" s="1081"/>
      <c r="M6" s="1081" t="s">
        <v>1268</v>
      </c>
      <c r="N6" s="1081" t="s">
        <v>70</v>
      </c>
      <c r="O6" s="1081" t="s">
        <v>1269</v>
      </c>
      <c r="P6" s="1081"/>
      <c r="Q6" s="1081" t="s">
        <v>1270</v>
      </c>
      <c r="R6" s="1081"/>
      <c r="S6" s="1081" t="s">
        <v>1271</v>
      </c>
      <c r="T6" s="1081"/>
      <c r="U6" s="1081" t="s">
        <v>1272</v>
      </c>
      <c r="V6" s="1081"/>
      <c r="W6" s="1088" t="s">
        <v>910</v>
      </c>
      <c r="X6" s="1190"/>
      <c r="Y6" s="1189" t="s">
        <v>1274</v>
      </c>
    </row>
    <row r="7" spans="1:26" s="718" customFormat="1" ht="19.149999999999999" customHeight="1" x14ac:dyDescent="0.25">
      <c r="A7" s="1081"/>
      <c r="B7" s="1081"/>
      <c r="C7" s="1095"/>
      <c r="D7" s="1095"/>
      <c r="E7" s="1081"/>
      <c r="F7" s="1081"/>
      <c r="G7" s="1081"/>
      <c r="H7" s="1081"/>
      <c r="I7" s="1081"/>
      <c r="J7" s="1081"/>
      <c r="K7" s="1081"/>
      <c r="L7" s="1081"/>
      <c r="M7" s="1081"/>
      <c r="N7" s="1081"/>
      <c r="O7" s="1089" t="s">
        <v>1326</v>
      </c>
      <c r="P7" s="1081"/>
      <c r="Q7" s="1090" t="s">
        <v>1327</v>
      </c>
      <c r="R7" s="1081"/>
      <c r="S7" s="1091" t="s">
        <v>1328</v>
      </c>
      <c r="T7" s="1081"/>
      <c r="U7" s="1091" t="s">
        <v>1329</v>
      </c>
      <c r="V7" s="1081"/>
      <c r="W7" s="1088" t="s">
        <v>1273</v>
      </c>
      <c r="X7" s="1190"/>
      <c r="Y7" s="1189"/>
    </row>
    <row r="8" spans="1:26" s="718" customFormat="1" ht="19.149999999999999" customHeight="1" x14ac:dyDescent="0.25">
      <c r="A8" s="1081"/>
      <c r="B8" s="1081"/>
      <c r="C8" s="1095"/>
      <c r="D8" s="1095"/>
      <c r="E8" s="1081"/>
      <c r="F8" s="1081"/>
      <c r="G8" s="1081"/>
      <c r="H8" s="1081"/>
      <c r="I8" s="1081"/>
      <c r="J8" s="1081"/>
      <c r="K8" s="1081"/>
      <c r="L8" s="1081"/>
      <c r="M8" s="1081"/>
      <c r="N8" s="1081"/>
      <c r="O8" s="1082" t="s">
        <v>1274</v>
      </c>
      <c r="P8" s="1084" t="s">
        <v>1072</v>
      </c>
      <c r="Q8" s="1082" t="s">
        <v>1274</v>
      </c>
      <c r="R8" s="1084" t="s">
        <v>1072</v>
      </c>
      <c r="S8" s="1080" t="s">
        <v>1274</v>
      </c>
      <c r="T8" s="1081" t="s">
        <v>1072</v>
      </c>
      <c r="U8" s="1082" t="s">
        <v>1274</v>
      </c>
      <c r="V8" s="1084" t="s">
        <v>1072</v>
      </c>
      <c r="W8" s="1087" t="s">
        <v>1274</v>
      </c>
      <c r="X8" s="1190" t="s">
        <v>1072</v>
      </c>
      <c r="Y8" s="1189"/>
    </row>
    <row r="9" spans="1:26" s="718" customFormat="1" ht="18.600000000000001" customHeight="1" x14ac:dyDescent="0.25">
      <c r="A9" s="1081"/>
      <c r="B9" s="1081"/>
      <c r="C9" s="733" t="s">
        <v>1275</v>
      </c>
      <c r="D9" s="733" t="s">
        <v>402</v>
      </c>
      <c r="E9" s="819" t="s">
        <v>1276</v>
      </c>
      <c r="F9" s="819" t="s">
        <v>1277</v>
      </c>
      <c r="G9" s="819" t="s">
        <v>1278</v>
      </c>
      <c r="H9" s="1081"/>
      <c r="I9" s="1081"/>
      <c r="J9" s="819" t="s">
        <v>1277</v>
      </c>
      <c r="K9" s="819" t="s">
        <v>1279</v>
      </c>
      <c r="L9" s="819" t="s">
        <v>974</v>
      </c>
      <c r="M9" s="1081"/>
      <c r="N9" s="1081"/>
      <c r="O9" s="1083"/>
      <c r="P9" s="1085"/>
      <c r="Q9" s="1083"/>
      <c r="R9" s="1085"/>
      <c r="S9" s="1080"/>
      <c r="T9" s="1080"/>
      <c r="U9" s="1083"/>
      <c r="V9" s="1085"/>
      <c r="W9" s="1087"/>
      <c r="X9" s="1191"/>
      <c r="Y9" s="1189"/>
    </row>
    <row r="10" spans="1:26" s="718" customFormat="1" ht="4.9000000000000004" customHeight="1" x14ac:dyDescent="0.25">
      <c r="A10" s="735"/>
      <c r="B10" s="736"/>
      <c r="C10" s="737"/>
      <c r="D10" s="737"/>
      <c r="E10" s="738"/>
      <c r="F10" s="735"/>
      <c r="G10" s="736"/>
      <c r="H10" s="736"/>
      <c r="I10" s="736"/>
      <c r="J10" s="735"/>
      <c r="K10" s="735"/>
      <c r="L10" s="735"/>
      <c r="M10" s="735"/>
      <c r="N10" s="739"/>
      <c r="O10" s="735"/>
      <c r="P10" s="735"/>
      <c r="Q10" s="735"/>
      <c r="R10" s="735"/>
      <c r="S10" s="735"/>
      <c r="T10" s="735"/>
      <c r="U10" s="735"/>
      <c r="V10" s="735"/>
      <c r="W10" s="735"/>
      <c r="X10" s="735"/>
      <c r="Y10" s="879"/>
    </row>
    <row r="11" spans="1:26" s="890" customFormat="1" ht="31.5" x14ac:dyDescent="0.25">
      <c r="A11" s="880">
        <v>1</v>
      </c>
      <c r="B11" s="881"/>
      <c r="C11" s="882">
        <v>45201</v>
      </c>
      <c r="D11" s="882">
        <v>45201</v>
      </c>
      <c r="E11" s="763" t="s">
        <v>1719</v>
      </c>
      <c r="F11" s="764" t="s">
        <v>1720</v>
      </c>
      <c r="G11" s="765" t="s">
        <v>1285</v>
      </c>
      <c r="H11" s="883"/>
      <c r="I11" s="884" t="s">
        <v>1721</v>
      </c>
      <c r="J11" s="885"/>
      <c r="K11" s="768"/>
      <c r="L11" s="768"/>
      <c r="M11" s="886"/>
      <c r="N11" s="887"/>
      <c r="O11" s="768"/>
      <c r="P11" s="766"/>
      <c r="Q11" s="767"/>
      <c r="R11" s="766"/>
      <c r="S11" s="768"/>
      <c r="T11" s="766"/>
      <c r="U11" s="768"/>
      <c r="V11" s="766"/>
      <c r="W11" s="720"/>
      <c r="X11" s="888"/>
      <c r="Y11" s="889">
        <v>0.5</v>
      </c>
    </row>
    <row r="12" spans="1:26" s="890" customFormat="1" ht="15.75" x14ac:dyDescent="0.25">
      <c r="A12" s="880">
        <v>1</v>
      </c>
      <c r="B12" s="883"/>
      <c r="C12" s="882">
        <v>45201</v>
      </c>
      <c r="D12" s="882">
        <v>45201</v>
      </c>
      <c r="E12" s="763" t="s">
        <v>1722</v>
      </c>
      <c r="F12" s="764" t="s">
        <v>1723</v>
      </c>
      <c r="G12" s="765" t="s">
        <v>1285</v>
      </c>
      <c r="H12" s="883"/>
      <c r="I12" s="884" t="s">
        <v>1724</v>
      </c>
      <c r="J12" s="891" t="s">
        <v>1725</v>
      </c>
      <c r="K12" s="768">
        <v>1</v>
      </c>
      <c r="L12" s="768" t="s">
        <v>991</v>
      </c>
      <c r="M12" s="886"/>
      <c r="N12" s="887"/>
      <c r="O12" s="768"/>
      <c r="P12" s="766"/>
      <c r="Q12" s="767"/>
      <c r="R12" s="766"/>
      <c r="S12" s="768"/>
      <c r="T12" s="766"/>
      <c r="U12" s="768"/>
      <c r="V12" s="766"/>
      <c r="W12" s="720"/>
      <c r="X12" s="888"/>
      <c r="Y12" s="889">
        <v>0.5</v>
      </c>
    </row>
    <row r="13" spans="1:26" s="890" customFormat="1" ht="15.75" x14ac:dyDescent="0.25">
      <c r="A13" s="880">
        <v>1</v>
      </c>
      <c r="B13" s="883"/>
      <c r="C13" s="882">
        <v>45201</v>
      </c>
      <c r="D13" s="882">
        <v>45201</v>
      </c>
      <c r="E13" s="763" t="s">
        <v>1726</v>
      </c>
      <c r="F13" s="764" t="s">
        <v>1727</v>
      </c>
      <c r="G13" s="765" t="s">
        <v>1285</v>
      </c>
      <c r="H13" s="883"/>
      <c r="I13" s="884" t="s">
        <v>1724</v>
      </c>
      <c r="J13" s="891" t="s">
        <v>1725</v>
      </c>
      <c r="K13" s="880">
        <v>2</v>
      </c>
      <c r="L13" s="880" t="s">
        <v>991</v>
      </c>
      <c r="M13" s="886"/>
      <c r="N13" s="887"/>
      <c r="O13" s="768"/>
      <c r="P13" s="766"/>
      <c r="Q13" s="767"/>
      <c r="R13" s="766"/>
      <c r="S13" s="768"/>
      <c r="T13" s="766"/>
      <c r="U13" s="768"/>
      <c r="V13" s="766"/>
      <c r="W13" s="720"/>
      <c r="X13" s="888"/>
      <c r="Y13" s="889">
        <v>0.5</v>
      </c>
    </row>
    <row r="14" spans="1:26" s="890" customFormat="1" ht="30" x14ac:dyDescent="0.25">
      <c r="A14" s="880">
        <v>1</v>
      </c>
      <c r="B14" s="883"/>
      <c r="C14" s="882">
        <v>45201</v>
      </c>
      <c r="D14" s="882">
        <v>45201</v>
      </c>
      <c r="E14" s="892" t="s">
        <v>1728</v>
      </c>
      <c r="F14" s="764" t="s">
        <v>1729</v>
      </c>
      <c r="G14" s="893" t="s">
        <v>1332</v>
      </c>
      <c r="H14" s="883"/>
      <c r="I14" s="884" t="s">
        <v>1730</v>
      </c>
      <c r="J14" s="891"/>
      <c r="K14" s="768"/>
      <c r="L14" s="768"/>
      <c r="M14" s="886"/>
      <c r="N14" s="887"/>
      <c r="O14" s="768"/>
      <c r="P14" s="766"/>
      <c r="Q14" s="767"/>
      <c r="R14" s="766"/>
      <c r="S14" s="768"/>
      <c r="T14" s="766"/>
      <c r="U14" s="768"/>
      <c r="V14" s="766"/>
      <c r="W14" s="720"/>
      <c r="X14" s="888"/>
      <c r="Y14" s="894">
        <f>10/60</f>
        <v>0.16666666666666666</v>
      </c>
    </row>
    <row r="15" spans="1:26" s="890" customFormat="1" ht="15.75" x14ac:dyDescent="0.25">
      <c r="A15" s="880">
        <v>1</v>
      </c>
      <c r="B15" s="883"/>
      <c r="C15" s="882">
        <v>45201</v>
      </c>
      <c r="D15" s="882">
        <v>45201</v>
      </c>
      <c r="E15" s="892" t="s">
        <v>1731</v>
      </c>
      <c r="F15" s="764" t="s">
        <v>1732</v>
      </c>
      <c r="G15" s="765" t="s">
        <v>1733</v>
      </c>
      <c r="H15" s="883"/>
      <c r="I15" s="884" t="s">
        <v>1734</v>
      </c>
      <c r="J15" s="881"/>
      <c r="K15" s="887"/>
      <c r="L15" s="886"/>
      <c r="M15" s="886"/>
      <c r="N15" s="887"/>
      <c r="O15" s="767"/>
      <c r="P15" s="766"/>
      <c r="Q15" s="767"/>
      <c r="R15" s="766"/>
      <c r="S15" s="768"/>
      <c r="T15" s="766"/>
      <c r="U15" s="768"/>
      <c r="V15" s="766"/>
      <c r="W15" s="720"/>
      <c r="X15" s="888"/>
      <c r="Y15" s="889">
        <v>0.5</v>
      </c>
    </row>
    <row r="16" spans="1:26" ht="15.75" x14ac:dyDescent="0.25">
      <c r="A16" s="880">
        <v>1</v>
      </c>
      <c r="B16" s="883"/>
      <c r="C16" s="882">
        <v>45202</v>
      </c>
      <c r="D16" s="882">
        <v>45202</v>
      </c>
      <c r="E16" s="895" t="s">
        <v>1672</v>
      </c>
      <c r="F16" s="764" t="s">
        <v>1673</v>
      </c>
      <c r="G16" s="765" t="s">
        <v>1674</v>
      </c>
      <c r="I16" s="884" t="s">
        <v>1735</v>
      </c>
      <c r="J16" s="881"/>
      <c r="K16" s="880"/>
      <c r="L16" s="880"/>
      <c r="Y16" s="889">
        <v>0.5</v>
      </c>
      <c r="Z16" s="896" t="s">
        <v>1736</v>
      </c>
    </row>
    <row r="17" spans="1:26" ht="31.5" x14ac:dyDescent="0.25">
      <c r="A17" s="880">
        <v>1</v>
      </c>
      <c r="B17" s="883"/>
      <c r="C17" s="882">
        <v>45202</v>
      </c>
      <c r="D17" s="882">
        <v>45202</v>
      </c>
      <c r="E17" s="895" t="s">
        <v>1737</v>
      </c>
      <c r="F17" s="897" t="s">
        <v>1738</v>
      </c>
      <c r="G17" s="765" t="s">
        <v>1674</v>
      </c>
      <c r="I17" s="884" t="s">
        <v>1739</v>
      </c>
      <c r="J17" s="885" t="s">
        <v>1740</v>
      </c>
      <c r="K17" s="768" t="s">
        <v>1289</v>
      </c>
      <c r="L17" s="768" t="s">
        <v>1290</v>
      </c>
      <c r="Y17" s="889">
        <v>0.5</v>
      </c>
      <c r="Z17" s="896" t="s">
        <v>1736</v>
      </c>
    </row>
    <row r="18" spans="1:26" ht="30" x14ac:dyDescent="0.25">
      <c r="A18" s="880">
        <v>1</v>
      </c>
      <c r="B18" s="883"/>
      <c r="C18" s="882">
        <v>45202</v>
      </c>
      <c r="D18" s="882">
        <v>45202</v>
      </c>
      <c r="E18" s="898" t="s">
        <v>1741</v>
      </c>
      <c r="F18" s="764" t="s">
        <v>1742</v>
      </c>
      <c r="G18" s="765" t="s">
        <v>1285</v>
      </c>
      <c r="I18" s="884" t="s">
        <v>1743</v>
      </c>
      <c r="J18" s="885"/>
      <c r="K18" s="768"/>
      <c r="L18" s="768"/>
      <c r="Y18" s="889">
        <v>1</v>
      </c>
      <c r="Z18" s="896"/>
    </row>
    <row r="19" spans="1:26" ht="30" x14ac:dyDescent="0.25">
      <c r="A19" s="880">
        <v>1</v>
      </c>
      <c r="B19" s="883"/>
      <c r="C19" s="882">
        <v>45202</v>
      </c>
      <c r="D19" s="882">
        <v>45202</v>
      </c>
      <c r="E19" s="899" t="s">
        <v>1744</v>
      </c>
      <c r="F19" s="764" t="s">
        <v>1745</v>
      </c>
      <c r="G19" s="765" t="s">
        <v>1674</v>
      </c>
      <c r="I19" s="884" t="s">
        <v>1746</v>
      </c>
      <c r="J19" s="885" t="s">
        <v>1725</v>
      </c>
      <c r="K19" s="768">
        <v>1</v>
      </c>
      <c r="L19" s="768" t="s">
        <v>991</v>
      </c>
      <c r="Y19" s="889">
        <v>1</v>
      </c>
      <c r="Z19" s="896" t="s">
        <v>1736</v>
      </c>
    </row>
    <row r="20" spans="1:26" ht="31.5" x14ac:dyDescent="0.25">
      <c r="A20" s="880">
        <v>1</v>
      </c>
      <c r="B20" s="883"/>
      <c r="C20" s="882">
        <v>45202</v>
      </c>
      <c r="D20" s="882">
        <v>45202</v>
      </c>
      <c r="E20" s="899" t="s">
        <v>1747</v>
      </c>
      <c r="F20" s="900" t="s">
        <v>1748</v>
      </c>
      <c r="G20" s="765" t="s">
        <v>1674</v>
      </c>
      <c r="I20" s="884" t="s">
        <v>1749</v>
      </c>
      <c r="J20" s="885" t="s">
        <v>1750</v>
      </c>
      <c r="K20" s="768" t="s">
        <v>1289</v>
      </c>
      <c r="L20" s="768" t="s">
        <v>1290</v>
      </c>
      <c r="Y20" s="889">
        <v>2</v>
      </c>
      <c r="Z20" s="896" t="s">
        <v>1736</v>
      </c>
    </row>
    <row r="21" spans="1:26" ht="30" x14ac:dyDescent="0.25">
      <c r="A21" s="880">
        <v>1</v>
      </c>
      <c r="B21" s="883"/>
      <c r="C21" s="882">
        <v>45202</v>
      </c>
      <c r="D21" s="882">
        <v>45202</v>
      </c>
      <c r="E21" s="898" t="s">
        <v>1741</v>
      </c>
      <c r="F21" s="764" t="s">
        <v>1742</v>
      </c>
      <c r="G21" s="765" t="s">
        <v>1285</v>
      </c>
      <c r="I21" s="884" t="s">
        <v>1751</v>
      </c>
      <c r="J21" s="885"/>
      <c r="K21" s="768"/>
      <c r="L21" s="768"/>
      <c r="Y21" s="889">
        <v>1</v>
      </c>
      <c r="Z21" s="896"/>
    </row>
    <row r="22" spans="1:26" ht="30" x14ac:dyDescent="0.25">
      <c r="A22" s="880">
        <v>1</v>
      </c>
      <c r="B22" s="883"/>
      <c r="C22" s="882">
        <v>45204</v>
      </c>
      <c r="D22" s="882">
        <v>45204</v>
      </c>
      <c r="E22" s="898" t="s">
        <v>1752</v>
      </c>
      <c r="F22" s="897" t="s">
        <v>1753</v>
      </c>
      <c r="G22" s="765" t="s">
        <v>1285</v>
      </c>
      <c r="H22" s="901"/>
      <c r="I22" s="902" t="s">
        <v>1754</v>
      </c>
      <c r="J22" s="903" t="s">
        <v>1333</v>
      </c>
      <c r="K22" s="904">
        <v>1</v>
      </c>
      <c r="L22" s="904" t="s">
        <v>991</v>
      </c>
      <c r="Y22" s="905">
        <v>1</v>
      </c>
    </row>
    <row r="23" spans="1:26" ht="30" customHeight="1" x14ac:dyDescent="0.25">
      <c r="A23" s="719">
        <v>2</v>
      </c>
      <c r="C23" s="882">
        <v>45206</v>
      </c>
      <c r="D23" s="882">
        <v>45206</v>
      </c>
      <c r="E23" s="906" t="s">
        <v>1755</v>
      </c>
      <c r="F23" s="764" t="s">
        <v>1756</v>
      </c>
      <c r="G23" s="893" t="s">
        <v>1332</v>
      </c>
      <c r="H23" s="907"/>
      <c r="I23" s="908" t="s">
        <v>1757</v>
      </c>
      <c r="J23" s="903" t="s">
        <v>1333</v>
      </c>
      <c r="K23" s="904">
        <v>8</v>
      </c>
      <c r="L23" s="904" t="s">
        <v>991</v>
      </c>
      <c r="M23" s="909"/>
      <c r="N23" s="910"/>
      <c r="O23" s="911"/>
      <c r="P23" s="911"/>
      <c r="Q23" s="911"/>
      <c r="R23" s="911"/>
      <c r="S23" s="911"/>
      <c r="T23" s="911"/>
      <c r="U23" s="911"/>
      <c r="V23" s="911"/>
      <c r="W23" s="911"/>
      <c r="X23" s="911"/>
      <c r="Y23" s="889">
        <v>0.5</v>
      </c>
    </row>
    <row r="24" spans="1:26" ht="30" customHeight="1" x14ac:dyDescent="0.25">
      <c r="A24" s="719">
        <v>2</v>
      </c>
      <c r="C24" s="882">
        <v>45206</v>
      </c>
      <c r="D24" s="882">
        <v>45206</v>
      </c>
      <c r="E24" s="906" t="s">
        <v>1758</v>
      </c>
      <c r="F24" s="764" t="s">
        <v>1759</v>
      </c>
      <c r="G24" s="893" t="s">
        <v>1332</v>
      </c>
      <c r="H24" s="901"/>
      <c r="I24" s="908" t="s">
        <v>1760</v>
      </c>
      <c r="J24" s="903" t="s">
        <v>1761</v>
      </c>
      <c r="K24" s="768" t="s">
        <v>1762</v>
      </c>
      <c r="L24" s="768" t="s">
        <v>1290</v>
      </c>
      <c r="Y24" s="912">
        <v>2</v>
      </c>
    </row>
    <row r="25" spans="1:26" ht="30" customHeight="1" x14ac:dyDescent="0.25">
      <c r="A25" s="913">
        <v>2</v>
      </c>
      <c r="B25" s="914"/>
      <c r="C25" s="915">
        <v>45208</v>
      </c>
      <c r="D25" s="915">
        <v>45208</v>
      </c>
      <c r="E25" s="899" t="s">
        <v>1763</v>
      </c>
      <c r="F25" s="764" t="s">
        <v>1764</v>
      </c>
      <c r="G25" s="765" t="s">
        <v>1674</v>
      </c>
      <c r="H25" s="916"/>
      <c r="I25" s="917" t="s">
        <v>1724</v>
      </c>
      <c r="J25" s="918" t="s">
        <v>1725</v>
      </c>
      <c r="K25" s="919">
        <v>1</v>
      </c>
      <c r="L25" s="919" t="s">
        <v>991</v>
      </c>
      <c r="M25" s="920"/>
      <c r="N25" s="921"/>
      <c r="O25" s="922"/>
      <c r="P25" s="922"/>
      <c r="Q25" s="922"/>
      <c r="R25" s="922"/>
      <c r="S25" s="922"/>
      <c r="T25" s="922"/>
      <c r="U25" s="922"/>
      <c r="V25" s="922"/>
      <c r="W25" s="922"/>
      <c r="X25" s="922"/>
      <c r="Y25" s="765">
        <v>1</v>
      </c>
    </row>
    <row r="26" spans="1:26" ht="30" customHeight="1" x14ac:dyDescent="0.25">
      <c r="A26" s="913">
        <v>2</v>
      </c>
      <c r="B26" s="914"/>
      <c r="C26" s="915">
        <v>45209</v>
      </c>
      <c r="D26" s="915">
        <v>45209</v>
      </c>
      <c r="E26" s="892" t="s">
        <v>1765</v>
      </c>
      <c r="F26" s="764" t="s">
        <v>1766</v>
      </c>
      <c r="G26" s="893" t="s">
        <v>1332</v>
      </c>
      <c r="H26" s="916"/>
      <c r="I26" s="917" t="s">
        <v>1767</v>
      </c>
      <c r="J26" s="918" t="s">
        <v>1768</v>
      </c>
      <c r="K26" s="919">
        <v>1</v>
      </c>
      <c r="L26" s="919" t="s">
        <v>991</v>
      </c>
      <c r="M26" s="920"/>
      <c r="N26" s="921"/>
      <c r="O26" s="922"/>
      <c r="P26" s="922"/>
      <c r="Q26" s="922"/>
      <c r="R26" s="922"/>
      <c r="S26" s="922"/>
      <c r="T26" s="922"/>
      <c r="U26" s="922"/>
      <c r="V26" s="922"/>
      <c r="W26" s="922"/>
      <c r="X26" s="922"/>
      <c r="Y26" s="765">
        <v>1</v>
      </c>
    </row>
    <row r="27" spans="1:26" ht="30" customHeight="1" x14ac:dyDescent="0.25">
      <c r="A27" s="913">
        <v>2</v>
      </c>
      <c r="B27" s="914"/>
      <c r="C27" s="915">
        <v>45210</v>
      </c>
      <c r="D27" s="915">
        <v>45210</v>
      </c>
      <c r="E27" s="923" t="s">
        <v>1769</v>
      </c>
      <c r="F27" s="917" t="s">
        <v>1770</v>
      </c>
      <c r="G27" s="919" t="s">
        <v>1287</v>
      </c>
      <c r="H27" s="924"/>
      <c r="I27" s="925" t="s">
        <v>1771</v>
      </c>
      <c r="J27" s="918" t="s">
        <v>1772</v>
      </c>
      <c r="K27" s="919" t="s">
        <v>1289</v>
      </c>
      <c r="L27" s="919" t="s">
        <v>1290</v>
      </c>
      <c r="M27" s="926"/>
      <c r="N27" s="927"/>
      <c r="O27" s="644"/>
      <c r="P27" s="644"/>
      <c r="Q27" s="644"/>
      <c r="R27" s="644"/>
      <c r="S27" s="644"/>
      <c r="T27" s="644"/>
      <c r="U27" s="644"/>
      <c r="V27" s="644"/>
      <c r="W27" s="644"/>
      <c r="X27" s="644"/>
      <c r="Y27" s="765">
        <v>1.5</v>
      </c>
    </row>
    <row r="28" spans="1:26" ht="30" customHeight="1" x14ac:dyDescent="0.25">
      <c r="A28" s="913">
        <v>2</v>
      </c>
      <c r="B28" s="914"/>
      <c r="C28" s="915">
        <v>45210</v>
      </c>
      <c r="D28" s="915">
        <v>45210</v>
      </c>
      <c r="E28" s="928" t="s">
        <v>1339</v>
      </c>
      <c r="F28" s="764" t="s">
        <v>1340</v>
      </c>
      <c r="G28" s="765" t="s">
        <v>1292</v>
      </c>
      <c r="H28" s="924"/>
      <c r="I28" s="929" t="s">
        <v>1773</v>
      </c>
      <c r="J28" s="918" t="s">
        <v>1774</v>
      </c>
      <c r="K28" s="919">
        <v>1</v>
      </c>
      <c r="L28" s="919" t="s">
        <v>991</v>
      </c>
      <c r="M28" s="926"/>
      <c r="N28" s="927"/>
      <c r="O28" s="644"/>
      <c r="P28" s="644"/>
      <c r="Q28" s="644"/>
      <c r="R28" s="644"/>
      <c r="S28" s="644"/>
      <c r="T28" s="644"/>
      <c r="U28" s="644"/>
      <c r="V28" s="644"/>
      <c r="W28" s="644"/>
      <c r="X28" s="644"/>
      <c r="Y28" s="765">
        <v>2</v>
      </c>
    </row>
    <row r="29" spans="1:26" ht="30" customHeight="1" x14ac:dyDescent="0.25">
      <c r="A29" s="913">
        <v>3</v>
      </c>
      <c r="B29" s="914"/>
      <c r="C29" s="915">
        <v>45210</v>
      </c>
      <c r="D29" s="915">
        <v>45210</v>
      </c>
      <c r="E29" s="892" t="s">
        <v>1775</v>
      </c>
      <c r="F29" s="764" t="s">
        <v>1776</v>
      </c>
      <c r="G29" s="765" t="s">
        <v>1733</v>
      </c>
      <c r="H29" s="924"/>
      <c r="I29" s="929" t="s">
        <v>1777</v>
      </c>
      <c r="J29" s="918"/>
      <c r="K29" s="919"/>
      <c r="L29" s="919"/>
      <c r="M29" s="926"/>
      <c r="N29" s="927"/>
      <c r="O29" s="644"/>
      <c r="P29" s="644"/>
      <c r="Q29" s="644"/>
      <c r="R29" s="644"/>
      <c r="S29" s="644"/>
      <c r="T29" s="644"/>
      <c r="U29" s="644"/>
      <c r="V29" s="644"/>
      <c r="W29" s="644"/>
      <c r="X29" s="644"/>
      <c r="Y29" s="765">
        <v>4</v>
      </c>
    </row>
    <row r="30" spans="1:26" ht="30" customHeight="1" x14ac:dyDescent="0.25">
      <c r="A30" s="913">
        <v>3</v>
      </c>
      <c r="B30" s="914"/>
      <c r="C30" s="915">
        <v>45215</v>
      </c>
      <c r="D30" s="915">
        <v>45215</v>
      </c>
      <c r="E30" s="895" t="s">
        <v>1769</v>
      </c>
      <c r="F30" s="764" t="s">
        <v>1770</v>
      </c>
      <c r="G30" s="765" t="s">
        <v>1287</v>
      </c>
      <c r="H30" s="924"/>
      <c r="I30" s="929" t="s">
        <v>1778</v>
      </c>
      <c r="J30" s="918"/>
      <c r="K30" s="919"/>
      <c r="L30" s="919"/>
      <c r="M30" s="926"/>
      <c r="N30" s="927"/>
      <c r="O30" s="644"/>
      <c r="P30" s="644"/>
      <c r="Q30" s="644"/>
      <c r="R30" s="644"/>
      <c r="S30" s="644"/>
      <c r="T30" s="644"/>
      <c r="U30" s="644"/>
      <c r="V30" s="644"/>
      <c r="W30" s="644"/>
      <c r="X30" s="644"/>
      <c r="Y30" s="765">
        <v>0.25</v>
      </c>
    </row>
    <row r="31" spans="1:26" ht="30" customHeight="1" x14ac:dyDescent="0.25">
      <c r="A31" s="913">
        <v>3</v>
      </c>
      <c r="B31" s="914"/>
      <c r="C31" s="915">
        <v>45215</v>
      </c>
      <c r="D31" s="915">
        <v>45215</v>
      </c>
      <c r="E31" s="895" t="s">
        <v>1779</v>
      </c>
      <c r="F31" s="764" t="s">
        <v>1780</v>
      </c>
      <c r="G31" s="765" t="s">
        <v>1674</v>
      </c>
      <c r="H31" s="924"/>
      <c r="I31" s="929" t="s">
        <v>1781</v>
      </c>
      <c r="J31" s="918"/>
      <c r="K31" s="919"/>
      <c r="L31" s="919"/>
      <c r="M31" s="926"/>
      <c r="N31" s="927"/>
      <c r="O31" s="644"/>
      <c r="P31" s="644"/>
      <c r="Q31" s="644"/>
      <c r="R31" s="644"/>
      <c r="S31" s="644"/>
      <c r="T31" s="644"/>
      <c r="U31" s="644"/>
      <c r="V31" s="644"/>
      <c r="W31" s="644"/>
      <c r="X31" s="644"/>
      <c r="Y31" s="765">
        <v>0.25</v>
      </c>
    </row>
    <row r="32" spans="1:26" ht="30" customHeight="1" x14ac:dyDescent="0.25">
      <c r="A32" s="913">
        <v>3</v>
      </c>
      <c r="B32" s="914"/>
      <c r="C32" s="915">
        <v>45215</v>
      </c>
      <c r="D32" s="915">
        <v>45215</v>
      </c>
      <c r="E32" s="763" t="s">
        <v>1726</v>
      </c>
      <c r="F32" s="764" t="s">
        <v>1727</v>
      </c>
      <c r="G32" s="765" t="s">
        <v>1285</v>
      </c>
      <c r="H32" s="924"/>
      <c r="I32" s="929" t="s">
        <v>1782</v>
      </c>
      <c r="J32" s="918"/>
      <c r="K32" s="919"/>
      <c r="L32" s="919"/>
      <c r="M32" s="926"/>
      <c r="N32" s="927"/>
      <c r="O32" s="644"/>
      <c r="P32" s="644"/>
      <c r="Q32" s="644"/>
      <c r="R32" s="644"/>
      <c r="S32" s="644"/>
      <c r="T32" s="644"/>
      <c r="U32" s="644"/>
      <c r="V32" s="644"/>
      <c r="W32" s="644"/>
      <c r="X32" s="644"/>
      <c r="Y32" s="765">
        <v>0.5</v>
      </c>
    </row>
    <row r="33" spans="1:26" ht="30" customHeight="1" x14ac:dyDescent="0.25">
      <c r="A33" s="913">
        <v>3</v>
      </c>
      <c r="B33" s="914"/>
      <c r="C33" s="915">
        <v>45215</v>
      </c>
      <c r="D33" s="915">
        <v>45215</v>
      </c>
      <c r="E33" s="898" t="s">
        <v>1783</v>
      </c>
      <c r="F33" s="764" t="s">
        <v>1784</v>
      </c>
      <c r="G33" s="765" t="s">
        <v>1285</v>
      </c>
      <c r="H33" s="924"/>
      <c r="I33" s="929" t="s">
        <v>1785</v>
      </c>
      <c r="J33" s="918" t="s">
        <v>1786</v>
      </c>
      <c r="K33" s="919">
        <v>1</v>
      </c>
      <c r="L33" s="919" t="s">
        <v>991</v>
      </c>
      <c r="M33" s="926"/>
      <c r="N33" s="927"/>
      <c r="O33" s="644"/>
      <c r="P33" s="644"/>
      <c r="Q33" s="644"/>
      <c r="R33" s="644"/>
      <c r="S33" s="644"/>
      <c r="T33" s="644"/>
      <c r="U33" s="644"/>
      <c r="V33" s="644"/>
      <c r="W33" s="644"/>
      <c r="X33" s="644"/>
      <c r="Y33" s="765">
        <v>2</v>
      </c>
    </row>
    <row r="34" spans="1:26" ht="30" customHeight="1" x14ac:dyDescent="0.25">
      <c r="A34" s="913">
        <v>3</v>
      </c>
      <c r="B34" s="914"/>
      <c r="C34" s="915">
        <v>45217</v>
      </c>
      <c r="D34" s="915">
        <v>45217</v>
      </c>
      <c r="E34" s="928" t="s">
        <v>1787</v>
      </c>
      <c r="F34" s="897" t="s">
        <v>1788</v>
      </c>
      <c r="G34" s="765" t="s">
        <v>1674</v>
      </c>
      <c r="H34" s="924"/>
      <c r="I34" s="929" t="s">
        <v>1789</v>
      </c>
      <c r="J34" s="918"/>
      <c r="K34" s="919"/>
      <c r="L34" s="919"/>
      <c r="M34" s="926"/>
      <c r="N34" s="927"/>
      <c r="O34" s="644"/>
      <c r="P34" s="644"/>
      <c r="Q34" s="644"/>
      <c r="R34" s="644"/>
      <c r="S34" s="644"/>
      <c r="T34" s="644"/>
      <c r="U34" s="644"/>
      <c r="V34" s="644"/>
      <c r="W34" s="644"/>
      <c r="X34" s="644"/>
      <c r="Y34" s="765">
        <v>0.1</v>
      </c>
    </row>
    <row r="35" spans="1:26" ht="30" customHeight="1" x14ac:dyDescent="0.25">
      <c r="A35" s="913">
        <v>4</v>
      </c>
      <c r="B35" s="914"/>
      <c r="C35" s="915">
        <v>45222</v>
      </c>
      <c r="D35" s="915">
        <v>45222</v>
      </c>
      <c r="E35" s="930" t="s">
        <v>1790</v>
      </c>
      <c r="F35" s="764" t="s">
        <v>1791</v>
      </c>
      <c r="G35" s="765" t="s">
        <v>1674</v>
      </c>
      <c r="H35" s="924"/>
      <c r="I35" s="929" t="s">
        <v>1792</v>
      </c>
      <c r="J35" s="918" t="s">
        <v>1725</v>
      </c>
      <c r="K35" s="919">
        <v>1</v>
      </c>
      <c r="L35" s="919" t="s">
        <v>991</v>
      </c>
      <c r="M35" s="926"/>
      <c r="N35" s="927"/>
      <c r="O35" s="644"/>
      <c r="P35" s="644"/>
      <c r="Q35" s="644"/>
      <c r="R35" s="644"/>
      <c r="S35" s="644"/>
      <c r="T35" s="644"/>
      <c r="U35" s="644"/>
      <c r="V35" s="644"/>
      <c r="W35" s="644"/>
      <c r="X35" s="644"/>
      <c r="Y35" s="765">
        <v>0.25</v>
      </c>
    </row>
    <row r="36" spans="1:26" ht="30" customHeight="1" x14ac:dyDescent="0.25">
      <c r="A36" s="913">
        <v>4</v>
      </c>
      <c r="B36" s="914"/>
      <c r="C36" s="915">
        <v>45223</v>
      </c>
      <c r="D36" s="915">
        <v>45223</v>
      </c>
      <c r="E36" s="931" t="s">
        <v>1793</v>
      </c>
      <c r="F36" s="932" t="s">
        <v>1794</v>
      </c>
      <c r="G36" s="933" t="s">
        <v>1674</v>
      </c>
      <c r="H36" s="924"/>
      <c r="I36" s="929" t="s">
        <v>1795</v>
      </c>
      <c r="J36" s="918" t="s">
        <v>1796</v>
      </c>
      <c r="K36" s="919">
        <v>2</v>
      </c>
      <c r="L36" s="919" t="s">
        <v>991</v>
      </c>
      <c r="M36" s="926"/>
      <c r="N36" s="927"/>
      <c r="O36" s="644"/>
      <c r="P36" s="644"/>
      <c r="Q36" s="644"/>
      <c r="R36" s="644"/>
      <c r="S36" s="644"/>
      <c r="T36" s="644"/>
      <c r="U36" s="644"/>
      <c r="V36" s="644"/>
      <c r="W36" s="644"/>
      <c r="X36" s="644"/>
      <c r="Y36" s="765">
        <v>1</v>
      </c>
    </row>
    <row r="37" spans="1:26" ht="30" customHeight="1" x14ac:dyDescent="0.25">
      <c r="A37" s="913">
        <v>4</v>
      </c>
      <c r="B37" s="914"/>
      <c r="C37" s="915">
        <v>45225</v>
      </c>
      <c r="D37" s="915">
        <v>45225</v>
      </c>
      <c r="E37" s="931" t="s">
        <v>1744</v>
      </c>
      <c r="F37" s="934" t="s">
        <v>1745</v>
      </c>
      <c r="G37" s="933" t="s">
        <v>1674</v>
      </c>
      <c r="H37" s="924"/>
      <c r="I37" s="929" t="s">
        <v>1797</v>
      </c>
      <c r="J37" s="918" t="s">
        <v>1725</v>
      </c>
      <c r="K37" s="919">
        <v>1</v>
      </c>
      <c r="L37" s="919" t="s">
        <v>991</v>
      </c>
      <c r="M37" s="926"/>
      <c r="N37" s="927"/>
      <c r="O37" s="644"/>
      <c r="P37" s="644"/>
      <c r="Q37" s="644"/>
      <c r="R37" s="644"/>
      <c r="S37" s="644"/>
      <c r="T37" s="644"/>
      <c r="U37" s="644"/>
      <c r="V37" s="644"/>
      <c r="W37" s="644"/>
      <c r="X37" s="644"/>
      <c r="Y37" s="765">
        <v>0.5</v>
      </c>
    </row>
    <row r="38" spans="1:26" ht="30" customHeight="1" x14ac:dyDescent="0.25">
      <c r="A38" s="913">
        <v>4</v>
      </c>
      <c r="B38" s="914"/>
      <c r="C38" s="915">
        <v>45225</v>
      </c>
      <c r="D38" s="915">
        <v>45225</v>
      </c>
      <c r="E38" s="935" t="s">
        <v>1798</v>
      </c>
      <c r="F38" s="932" t="s">
        <v>1799</v>
      </c>
      <c r="G38" s="933" t="s">
        <v>1800</v>
      </c>
      <c r="H38" s="924"/>
      <c r="I38" s="929" t="s">
        <v>1801</v>
      </c>
      <c r="J38" s="918"/>
      <c r="K38" s="919"/>
      <c r="L38" s="919"/>
      <c r="M38" s="926"/>
      <c r="N38" s="927"/>
      <c r="O38" s="644"/>
      <c r="P38" s="644"/>
      <c r="Q38" s="644"/>
      <c r="R38" s="644"/>
      <c r="S38" s="644"/>
      <c r="T38" s="644"/>
      <c r="U38" s="644"/>
      <c r="V38" s="644"/>
      <c r="W38" s="644"/>
      <c r="X38" s="644"/>
      <c r="Y38" s="765">
        <v>0.5</v>
      </c>
    </row>
    <row r="39" spans="1:26" ht="30" customHeight="1" x14ac:dyDescent="0.25">
      <c r="A39" s="913">
        <v>4</v>
      </c>
      <c r="B39" s="914"/>
      <c r="C39" s="915">
        <v>45225</v>
      </c>
      <c r="D39" s="915">
        <v>45225</v>
      </c>
      <c r="E39" s="906" t="s">
        <v>1802</v>
      </c>
      <c r="F39" s="934" t="s">
        <v>1803</v>
      </c>
      <c r="G39" s="933" t="s">
        <v>1733</v>
      </c>
      <c r="H39" s="924"/>
      <c r="I39" s="936" t="s">
        <v>1804</v>
      </c>
      <c r="J39" s="937"/>
      <c r="K39" s="938"/>
      <c r="L39" s="938"/>
      <c r="M39" s="926"/>
      <c r="N39" s="927"/>
      <c r="O39" s="644"/>
      <c r="P39" s="644"/>
      <c r="Q39" s="644"/>
      <c r="R39" s="644"/>
      <c r="S39" s="644"/>
      <c r="T39" s="644"/>
      <c r="U39" s="644"/>
      <c r="V39" s="644"/>
      <c r="W39" s="644"/>
      <c r="X39" s="644"/>
      <c r="Y39" s="939">
        <v>0.5</v>
      </c>
    </row>
    <row r="40" spans="1:26" ht="30" customHeight="1" x14ac:dyDescent="0.25">
      <c r="A40" s="940">
        <v>4</v>
      </c>
      <c r="C40" s="915">
        <v>45226</v>
      </c>
      <c r="D40" s="915">
        <v>45226</v>
      </c>
      <c r="E40" s="941" t="s">
        <v>1805</v>
      </c>
      <c r="F40" s="934" t="s">
        <v>1806</v>
      </c>
      <c r="G40" s="933" t="s">
        <v>1807</v>
      </c>
      <c r="I40" s="721" t="s">
        <v>1808</v>
      </c>
      <c r="J40" s="942"/>
      <c r="K40" s="942"/>
      <c r="L40" s="942"/>
      <c r="M40" s="943"/>
      <c r="N40" s="942"/>
      <c r="O40" s="943"/>
      <c r="P40" s="943"/>
      <c r="Q40" s="943"/>
      <c r="R40" s="943"/>
      <c r="S40" s="943"/>
      <c r="T40" s="943"/>
      <c r="U40" s="943"/>
      <c r="V40" s="943"/>
      <c r="W40" s="943"/>
      <c r="X40" s="943"/>
      <c r="Y40" s="913">
        <v>2</v>
      </c>
    </row>
    <row r="41" spans="1:26" ht="30" customHeight="1" x14ac:dyDescent="0.25">
      <c r="A41" s="913">
        <v>4</v>
      </c>
      <c r="C41" s="915">
        <v>45230</v>
      </c>
      <c r="D41" s="915">
        <v>45230</v>
      </c>
      <c r="E41" s="944" t="s">
        <v>1809</v>
      </c>
      <c r="F41" s="934" t="s">
        <v>1810</v>
      </c>
      <c r="G41" s="933" t="s">
        <v>1285</v>
      </c>
      <c r="I41" s="721" t="s">
        <v>1811</v>
      </c>
      <c r="J41" s="945" t="s">
        <v>1812</v>
      </c>
      <c r="K41" s="919">
        <v>1</v>
      </c>
      <c r="L41" s="919" t="s">
        <v>991</v>
      </c>
      <c r="M41" s="943"/>
      <c r="N41" s="942"/>
      <c r="O41" s="943"/>
      <c r="P41" s="943"/>
      <c r="Q41" s="943"/>
      <c r="R41" s="943"/>
      <c r="S41" s="943"/>
      <c r="T41" s="943"/>
      <c r="U41" s="943"/>
      <c r="V41" s="943"/>
      <c r="W41" s="943"/>
      <c r="X41" s="943"/>
      <c r="Y41" s="913">
        <v>0.5</v>
      </c>
    </row>
    <row r="42" spans="1:26" ht="30" customHeight="1" x14ac:dyDescent="0.25">
      <c r="A42" s="913">
        <v>4</v>
      </c>
      <c r="C42" s="915">
        <v>45230</v>
      </c>
      <c r="D42" s="915">
        <v>45230</v>
      </c>
      <c r="E42" s="946" t="s">
        <v>1741</v>
      </c>
      <c r="F42" s="934" t="s">
        <v>1742</v>
      </c>
      <c r="G42" s="933" t="s">
        <v>1285</v>
      </c>
      <c r="I42" s="721" t="s">
        <v>1813</v>
      </c>
      <c r="J42" s="945" t="s">
        <v>1814</v>
      </c>
      <c r="K42" s="919">
        <v>1</v>
      </c>
      <c r="L42" s="919" t="s">
        <v>991</v>
      </c>
      <c r="M42" s="943"/>
      <c r="N42" s="942"/>
      <c r="O42" s="943"/>
      <c r="P42" s="943"/>
      <c r="Q42" s="943"/>
      <c r="R42" s="943"/>
      <c r="S42" s="943"/>
      <c r="T42" s="943"/>
      <c r="U42" s="943"/>
      <c r="V42" s="943"/>
      <c r="W42" s="943"/>
      <c r="X42" s="943"/>
      <c r="Y42" s="913">
        <v>0.5</v>
      </c>
    </row>
    <row r="43" spans="1:26" ht="30" customHeight="1" x14ac:dyDescent="0.25"/>
    <row r="44" spans="1:26" s="707" customFormat="1" ht="30" customHeight="1" x14ac:dyDescent="0.25">
      <c r="B44" s="705"/>
      <c r="E44" s="874"/>
      <c r="F44" s="818"/>
      <c r="G44" s="705"/>
      <c r="H44" s="705"/>
      <c r="I44" s="705"/>
      <c r="J44" s="707" t="s">
        <v>1816</v>
      </c>
      <c r="M44" s="818"/>
      <c r="O44" s="818"/>
      <c r="P44" s="818"/>
      <c r="Q44" s="818"/>
      <c r="R44" s="818"/>
      <c r="S44" s="818"/>
      <c r="T44" s="818"/>
      <c r="U44" s="818"/>
      <c r="V44" s="818"/>
      <c r="W44" s="818"/>
      <c r="X44" s="818"/>
      <c r="Y44" s="921">
        <f>SUM(Y11:Y43)</f>
        <v>30.016666666666669</v>
      </c>
      <c r="Z44" s="707" t="s">
        <v>1815</v>
      </c>
    </row>
    <row r="45" spans="1:26" ht="30" customHeight="1" x14ac:dyDescent="0.25"/>
    <row r="46" spans="1:26" ht="30" customHeight="1" x14ac:dyDescent="0.25"/>
    <row r="47" spans="1:26" ht="30" customHeight="1" x14ac:dyDescent="0.25"/>
  </sheetData>
  <mergeCells count="33">
    <mergeCell ref="Y6:Y9"/>
    <mergeCell ref="W7:X7"/>
    <mergeCell ref="V8:V9"/>
    <mergeCell ref="W8:W9"/>
    <mergeCell ref="X8:X9"/>
    <mergeCell ref="W6:X6"/>
    <mergeCell ref="O8:O9"/>
    <mergeCell ref="P8:P9"/>
    <mergeCell ref="Q8:Q9"/>
    <mergeCell ref="M6:M9"/>
    <mergeCell ref="N6:N9"/>
    <mergeCell ref="O6:P6"/>
    <mergeCell ref="Q6:R6"/>
    <mergeCell ref="O7:P7"/>
    <mergeCell ref="Q7:R7"/>
    <mergeCell ref="S6:T6"/>
    <mergeCell ref="U6:V6"/>
    <mergeCell ref="R8:R9"/>
    <mergeCell ref="S8:S9"/>
    <mergeCell ref="T8:T9"/>
    <mergeCell ref="U8:U9"/>
    <mergeCell ref="S7:T7"/>
    <mergeCell ref="U7:V7"/>
    <mergeCell ref="A3:N3"/>
    <mergeCell ref="A4:N4"/>
    <mergeCell ref="A5:D5"/>
    <mergeCell ref="A6:A9"/>
    <mergeCell ref="B6:B9"/>
    <mergeCell ref="C6:D8"/>
    <mergeCell ref="E6:G8"/>
    <mergeCell ref="H6:H9"/>
    <mergeCell ref="I6:I9"/>
    <mergeCell ref="J6:L8"/>
  </mergeCells>
  <pageMargins left="0.7" right="0.7" top="0.75" bottom="0.75" header="0.3" footer="0.3"/>
  <pageSetup orientation="portrait" horizontalDpi="180" verticalDpi="18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9"/>
  <sheetViews>
    <sheetView topLeftCell="A86" zoomScale="70" zoomScaleNormal="70" workbookViewId="0">
      <selection sqref="A1:Q1"/>
    </sheetView>
  </sheetViews>
  <sheetFormatPr defaultRowHeight="15.75" x14ac:dyDescent="0.25"/>
  <cols>
    <col min="1" max="1" width="4.42578125" style="619" bestFit="1" customWidth="1"/>
    <col min="2" max="2" width="30.42578125" style="633" bestFit="1" customWidth="1"/>
    <col min="3" max="3" width="21" style="633" bestFit="1" customWidth="1"/>
    <col min="4" max="4" width="10.28515625" style="619" bestFit="1" customWidth="1"/>
    <col min="5" max="5" width="6.7109375" style="619" bestFit="1" customWidth="1"/>
    <col min="6" max="6" width="10.28515625" style="619" bestFit="1" customWidth="1"/>
    <col min="7" max="7" width="6.7109375" style="619" bestFit="1" customWidth="1"/>
    <col min="8" max="8" width="13.85546875" style="633" bestFit="1" customWidth="1"/>
    <col min="9" max="9" width="9.140625" style="619"/>
    <col min="10" max="10" width="4.42578125" style="619" bestFit="1" customWidth="1"/>
    <col min="11" max="11" width="26.85546875" style="633" customWidth="1"/>
    <col min="12" max="12" width="21" style="633" bestFit="1" customWidth="1"/>
    <col min="13" max="13" width="10.28515625" style="619" bestFit="1" customWidth="1"/>
    <col min="14" max="14" width="6.7109375" style="619" bestFit="1" customWidth="1"/>
    <col min="15" max="15" width="10.28515625" style="619" bestFit="1" customWidth="1"/>
    <col min="16" max="16" width="6.7109375" style="619" bestFit="1" customWidth="1"/>
    <col min="17" max="17" width="13.85546875" style="633" bestFit="1" customWidth="1"/>
  </cols>
  <sheetData>
    <row r="1" spans="1:17" ht="33.75" x14ac:dyDescent="0.5">
      <c r="A1" s="1221" t="s">
        <v>1190</v>
      </c>
      <c r="B1" s="1221"/>
      <c r="C1" s="1221"/>
      <c r="D1" s="1221"/>
      <c r="E1" s="1221"/>
      <c r="F1" s="1221"/>
      <c r="G1" s="1221"/>
      <c r="H1" s="1221"/>
      <c r="I1" s="1221"/>
      <c r="J1" s="1221"/>
      <c r="K1" s="1221"/>
      <c r="L1" s="1221"/>
      <c r="M1" s="1221"/>
      <c r="N1" s="1221"/>
      <c r="O1" s="1221"/>
      <c r="P1" s="1221"/>
      <c r="Q1" s="1221"/>
    </row>
    <row r="2" spans="1:17" ht="37.5" customHeight="1" x14ac:dyDescent="0.3">
      <c r="A2" s="1192" t="s">
        <v>1066</v>
      </c>
      <c r="B2" s="1192"/>
      <c r="C2" s="1192"/>
      <c r="D2" s="1192"/>
      <c r="E2" s="1192"/>
      <c r="F2" s="1192"/>
      <c r="G2" s="1192"/>
      <c r="H2" s="1192"/>
      <c r="I2" s="618"/>
      <c r="J2" s="1193" t="s">
        <v>1067</v>
      </c>
      <c r="K2" s="1193"/>
      <c r="L2" s="1193"/>
      <c r="M2" s="1193"/>
      <c r="N2" s="1193"/>
      <c r="O2" s="1193"/>
      <c r="P2" s="1193"/>
      <c r="Q2" s="1193"/>
    </row>
    <row r="4" spans="1:17" ht="18.75" x14ac:dyDescent="0.25">
      <c r="A4" s="1194" t="s">
        <v>1068</v>
      </c>
      <c r="B4" s="1194"/>
      <c r="C4" s="1194"/>
      <c r="D4" s="1194"/>
      <c r="E4" s="1194"/>
      <c r="F4" s="1194"/>
      <c r="G4" s="1194"/>
      <c r="H4" s="1194"/>
      <c r="J4" s="1194" t="s">
        <v>1068</v>
      </c>
      <c r="K4" s="1194"/>
      <c r="L4" s="1194"/>
      <c r="M4" s="1194"/>
      <c r="N4" s="1194"/>
      <c r="O4" s="1194"/>
      <c r="P4" s="1194"/>
      <c r="Q4" s="1194"/>
    </row>
    <row r="5" spans="1:17" s="607" customFormat="1" ht="18" customHeight="1" x14ac:dyDescent="0.25">
      <c r="A5" s="1195" t="s">
        <v>1062</v>
      </c>
      <c r="B5" s="1195" t="s">
        <v>1069</v>
      </c>
      <c r="C5" s="1195" t="s">
        <v>1070</v>
      </c>
      <c r="D5" s="1196" t="s">
        <v>1071</v>
      </c>
      <c r="E5" s="1195" t="s">
        <v>1072</v>
      </c>
      <c r="F5" s="1196" t="s">
        <v>1073</v>
      </c>
      <c r="G5" s="1195" t="s">
        <v>1072</v>
      </c>
      <c r="H5" s="1198" t="s">
        <v>542</v>
      </c>
      <c r="I5" s="620"/>
      <c r="J5" s="1195" t="s">
        <v>1062</v>
      </c>
      <c r="K5" s="1195" t="s">
        <v>1069</v>
      </c>
      <c r="L5" s="1195" t="s">
        <v>1070</v>
      </c>
      <c r="M5" s="1196" t="s">
        <v>1071</v>
      </c>
      <c r="N5" s="1195" t="s">
        <v>1072</v>
      </c>
      <c r="O5" s="1196" t="s">
        <v>1073</v>
      </c>
      <c r="P5" s="1195" t="s">
        <v>1072</v>
      </c>
      <c r="Q5" s="1198" t="s">
        <v>542</v>
      </c>
    </row>
    <row r="6" spans="1:17" s="607" customFormat="1" ht="18" customHeight="1" x14ac:dyDescent="0.25">
      <c r="A6" s="1195"/>
      <c r="B6" s="1195"/>
      <c r="C6" s="1195"/>
      <c r="D6" s="1197"/>
      <c r="E6" s="1195"/>
      <c r="F6" s="1197"/>
      <c r="G6" s="1195"/>
      <c r="H6" s="1198"/>
      <c r="I6" s="620"/>
      <c r="J6" s="1195"/>
      <c r="K6" s="1195"/>
      <c r="L6" s="1195"/>
      <c r="M6" s="1197"/>
      <c r="N6" s="1195"/>
      <c r="O6" s="1197"/>
      <c r="P6" s="1195"/>
      <c r="Q6" s="1198"/>
    </row>
    <row r="7" spans="1:17" s="607" customFormat="1" ht="5.25" customHeight="1" x14ac:dyDescent="0.25">
      <c r="A7" s="621"/>
      <c r="B7" s="621"/>
      <c r="C7" s="621"/>
      <c r="D7" s="622"/>
      <c r="E7" s="621"/>
      <c r="F7" s="622"/>
      <c r="G7" s="621"/>
      <c r="H7" s="623"/>
      <c r="I7" s="620"/>
      <c r="J7" s="621"/>
      <c r="K7" s="621"/>
      <c r="L7" s="621"/>
      <c r="M7" s="622"/>
      <c r="N7" s="621"/>
      <c r="O7" s="622"/>
      <c r="P7" s="621"/>
      <c r="Q7" s="623"/>
    </row>
    <row r="8" spans="1:17" s="607" customFormat="1" ht="18" customHeight="1" x14ac:dyDescent="0.25">
      <c r="A8" s="1199">
        <v>1</v>
      </c>
      <c r="B8" s="1201" t="s">
        <v>1074</v>
      </c>
      <c r="C8" s="624" t="s">
        <v>1075</v>
      </c>
      <c r="D8" s="621">
        <v>1</v>
      </c>
      <c r="E8" s="625">
        <f>D8/(D8+F8)</f>
        <v>1</v>
      </c>
      <c r="F8" s="621"/>
      <c r="G8" s="625">
        <f>F8/(D8+F8)</f>
        <v>0</v>
      </c>
      <c r="H8" s="626"/>
      <c r="I8" s="620"/>
      <c r="J8" s="1199">
        <v>1</v>
      </c>
      <c r="K8" s="1201" t="s">
        <v>1074</v>
      </c>
      <c r="L8" s="624" t="s">
        <v>1075</v>
      </c>
      <c r="M8" s="621">
        <v>1</v>
      </c>
      <c r="N8" s="625">
        <f>M8/(M8+O8)</f>
        <v>1</v>
      </c>
      <c r="O8" s="621"/>
      <c r="P8" s="625">
        <f>O8/(M8+O8)</f>
        <v>0</v>
      </c>
      <c r="Q8" s="626"/>
    </row>
    <row r="9" spans="1:17" s="607" customFormat="1" ht="18" customHeight="1" x14ac:dyDescent="0.25">
      <c r="A9" s="1200"/>
      <c r="B9" s="1201"/>
      <c r="C9" s="624" t="s">
        <v>1076</v>
      </c>
      <c r="D9" s="621">
        <v>1</v>
      </c>
      <c r="E9" s="625">
        <f>D9/(D9+F9)</f>
        <v>1</v>
      </c>
      <c r="F9" s="621"/>
      <c r="G9" s="625">
        <f>F9/(D9+F9)</f>
        <v>0</v>
      </c>
      <c r="H9" s="626"/>
      <c r="I9" s="620"/>
      <c r="J9" s="1200"/>
      <c r="K9" s="1201"/>
      <c r="L9" s="624" t="s">
        <v>1076</v>
      </c>
      <c r="M9" s="621">
        <v>1</v>
      </c>
      <c r="N9" s="625">
        <f>M9/(M9+O9)</f>
        <v>1</v>
      </c>
      <c r="O9" s="621"/>
      <c r="P9" s="625">
        <f>O9/(M9+O9)</f>
        <v>0</v>
      </c>
      <c r="Q9" s="626"/>
    </row>
    <row r="10" spans="1:17" s="607" customFormat="1" ht="18" customHeight="1" x14ac:dyDescent="0.25">
      <c r="A10" s="1200"/>
      <c r="B10" s="1201"/>
      <c r="C10" s="624" t="s">
        <v>1077</v>
      </c>
      <c r="D10" s="621"/>
      <c r="E10" s="625">
        <f>D10/(D10+F10)</f>
        <v>0</v>
      </c>
      <c r="F10" s="621">
        <v>1</v>
      </c>
      <c r="G10" s="625">
        <f>F10/(D10+F10)</f>
        <v>1</v>
      </c>
      <c r="H10" s="626"/>
      <c r="I10" s="620"/>
      <c r="J10" s="1200"/>
      <c r="K10" s="1201"/>
      <c r="L10" s="624" t="s">
        <v>1077</v>
      </c>
      <c r="M10" s="621"/>
      <c r="N10" s="625">
        <f>M10/(M10+O10)</f>
        <v>0</v>
      </c>
      <c r="O10" s="621">
        <v>1</v>
      </c>
      <c r="P10" s="625">
        <f>O10/(M10+O10)</f>
        <v>1</v>
      </c>
      <c r="Q10" s="626"/>
    </row>
    <row r="11" spans="1:17" s="607" customFormat="1" ht="15.75" hidden="1" customHeight="1" x14ac:dyDescent="0.25">
      <c r="A11" s="1200"/>
      <c r="B11" s="1201"/>
      <c r="C11" s="624"/>
      <c r="D11" s="621" t="s">
        <v>1078</v>
      </c>
      <c r="E11" s="625"/>
      <c r="F11" s="621" t="s">
        <v>1078</v>
      </c>
      <c r="G11" s="625"/>
      <c r="H11" s="626"/>
      <c r="I11" s="620"/>
      <c r="J11" s="1200"/>
      <c r="K11" s="1201"/>
      <c r="L11" s="624"/>
      <c r="M11" s="621" t="s">
        <v>1078</v>
      </c>
      <c r="N11" s="625"/>
      <c r="O11" s="621" t="s">
        <v>1078</v>
      </c>
      <c r="P11" s="625"/>
      <c r="Q11" s="626"/>
    </row>
    <row r="12" spans="1:17" s="607" customFormat="1" ht="18" customHeight="1" x14ac:dyDescent="0.25">
      <c r="A12" s="1199">
        <v>2</v>
      </c>
      <c r="B12" s="1201" t="s">
        <v>1079</v>
      </c>
      <c r="C12" s="624" t="s">
        <v>1076</v>
      </c>
      <c r="D12" s="621">
        <v>1</v>
      </c>
      <c r="E12" s="625">
        <f>D12/(D12+F12)</f>
        <v>1</v>
      </c>
      <c r="F12" s="621"/>
      <c r="G12" s="625">
        <f>F12/(D12+F12)</f>
        <v>0</v>
      </c>
      <c r="H12" s="626"/>
      <c r="I12" s="620"/>
      <c r="J12" s="1199">
        <v>2</v>
      </c>
      <c r="K12" s="1201" t="s">
        <v>1079</v>
      </c>
      <c r="L12" s="624" t="s">
        <v>1076</v>
      </c>
      <c r="M12" s="621">
        <v>1</v>
      </c>
      <c r="N12" s="625">
        <f>M12/(M12+O12)</f>
        <v>1</v>
      </c>
      <c r="O12" s="621"/>
      <c r="P12" s="625">
        <f>O12/(M12+O12)</f>
        <v>0</v>
      </c>
      <c r="Q12" s="626"/>
    </row>
    <row r="13" spans="1:17" s="607" customFormat="1" ht="18" customHeight="1" x14ac:dyDescent="0.25">
      <c r="A13" s="1200"/>
      <c r="B13" s="1201"/>
      <c r="C13" s="624" t="s">
        <v>1077</v>
      </c>
      <c r="D13" s="621"/>
      <c r="E13" s="625">
        <f>D13/(D13+F13)</f>
        <v>0</v>
      </c>
      <c r="F13" s="621">
        <v>1</v>
      </c>
      <c r="G13" s="625">
        <f>F13/(D13+F13)</f>
        <v>1</v>
      </c>
      <c r="H13" s="626"/>
      <c r="I13" s="620"/>
      <c r="J13" s="1200"/>
      <c r="K13" s="1201"/>
      <c r="L13" s="624" t="s">
        <v>1077</v>
      </c>
      <c r="M13" s="627">
        <v>1</v>
      </c>
      <c r="N13" s="625">
        <f>M13/(M13+O13)</f>
        <v>1</v>
      </c>
      <c r="O13" s="621"/>
      <c r="P13" s="625">
        <f>O13/(M13+O13)</f>
        <v>0</v>
      </c>
      <c r="Q13" s="626"/>
    </row>
    <row r="14" spans="1:17" s="607" customFormat="1" ht="18" customHeight="1" x14ac:dyDescent="0.25">
      <c r="A14" s="1200"/>
      <c r="B14" s="1201"/>
      <c r="C14" s="624" t="s">
        <v>1080</v>
      </c>
      <c r="D14" s="621"/>
      <c r="E14" s="625">
        <f>D14/(D14+F14)</f>
        <v>0</v>
      </c>
      <c r="F14" s="621">
        <v>1</v>
      </c>
      <c r="G14" s="625">
        <f>F14/(D14+F14)</f>
        <v>1</v>
      </c>
      <c r="H14" s="626"/>
      <c r="I14" s="620"/>
      <c r="J14" s="1200"/>
      <c r="K14" s="1201"/>
      <c r="L14" s="624" t="s">
        <v>1080</v>
      </c>
      <c r="M14" s="627">
        <v>1</v>
      </c>
      <c r="N14" s="625">
        <f>M14/(M14+O14)</f>
        <v>1</v>
      </c>
      <c r="O14" s="621"/>
      <c r="P14" s="625">
        <f>O14/(M14+O14)</f>
        <v>0</v>
      </c>
      <c r="Q14" s="626"/>
    </row>
    <row r="15" spans="1:17" s="607" customFormat="1" ht="18" hidden="1" customHeight="1" x14ac:dyDescent="0.25">
      <c r="A15" s="1200"/>
      <c r="B15" s="1201"/>
      <c r="C15" s="624"/>
      <c r="D15" s="621" t="s">
        <v>1078</v>
      </c>
      <c r="E15" s="625"/>
      <c r="F15" s="621" t="s">
        <v>1078</v>
      </c>
      <c r="G15" s="625"/>
      <c r="H15" s="626"/>
      <c r="I15" s="620"/>
      <c r="J15" s="1200"/>
      <c r="K15" s="1201"/>
      <c r="L15" s="624"/>
      <c r="M15" s="621" t="s">
        <v>1078</v>
      </c>
      <c r="N15" s="625"/>
      <c r="O15" s="621" t="s">
        <v>1078</v>
      </c>
      <c r="P15" s="625"/>
      <c r="Q15" s="626"/>
    </row>
    <row r="16" spans="1:17" x14ac:dyDescent="0.25">
      <c r="A16" s="1199">
        <v>3</v>
      </c>
      <c r="B16" s="1202" t="s">
        <v>1081</v>
      </c>
      <c r="C16" s="626" t="s">
        <v>1080</v>
      </c>
      <c r="D16" s="621"/>
      <c r="E16" s="625">
        <f>D16/(D16+F16)</f>
        <v>0</v>
      </c>
      <c r="F16" s="621">
        <v>1</v>
      </c>
      <c r="G16" s="625">
        <f>F16/(D16+F16)</f>
        <v>1</v>
      </c>
      <c r="H16" s="626"/>
      <c r="J16" s="1199">
        <v>3</v>
      </c>
      <c r="K16" s="1202" t="s">
        <v>1081</v>
      </c>
      <c r="L16" s="626" t="s">
        <v>1080</v>
      </c>
      <c r="M16" s="621"/>
      <c r="N16" s="625">
        <f>M16/(M16+O16)</f>
        <v>0</v>
      </c>
      <c r="O16" s="621">
        <v>1</v>
      </c>
      <c r="P16" s="625">
        <f>O16/(M16+O16)</f>
        <v>1</v>
      </c>
      <c r="Q16" s="626"/>
    </row>
    <row r="17" spans="1:17" x14ac:dyDescent="0.25">
      <c r="A17" s="1200"/>
      <c r="B17" s="1204"/>
      <c r="C17" s="626" t="s">
        <v>1082</v>
      </c>
      <c r="D17" s="621"/>
      <c r="E17" s="625">
        <f>D17/(D17+F17)</f>
        <v>0</v>
      </c>
      <c r="F17" s="621">
        <v>1</v>
      </c>
      <c r="G17" s="625">
        <f>F17/(D17+F17)</f>
        <v>1</v>
      </c>
      <c r="H17" s="626"/>
      <c r="J17" s="1200"/>
      <c r="K17" s="1204"/>
      <c r="L17" s="626" t="s">
        <v>1082</v>
      </c>
      <c r="M17" s="621"/>
      <c r="N17" s="625">
        <f>M17/(M17+O17)</f>
        <v>0</v>
      </c>
      <c r="O17" s="621">
        <v>1</v>
      </c>
      <c r="P17" s="625">
        <f>O17/(M17+O17)</f>
        <v>1</v>
      </c>
      <c r="Q17" s="626"/>
    </row>
    <row r="18" spans="1:17" x14ac:dyDescent="0.25">
      <c r="A18" s="1200"/>
      <c r="B18" s="626" t="s">
        <v>1083</v>
      </c>
      <c r="C18" s="626" t="s">
        <v>1084</v>
      </c>
      <c r="D18" s="621"/>
      <c r="E18" s="625">
        <f>D18/(D18+F18)</f>
        <v>0</v>
      </c>
      <c r="F18" s="621">
        <v>1</v>
      </c>
      <c r="G18" s="625">
        <f>F18/(D18+F18)</f>
        <v>1</v>
      </c>
      <c r="H18" s="626"/>
      <c r="J18" s="1200"/>
      <c r="K18" s="626" t="s">
        <v>1083</v>
      </c>
      <c r="L18" s="626" t="s">
        <v>1084</v>
      </c>
      <c r="M18" s="621"/>
      <c r="N18" s="625">
        <f>M18/(M18+O18)</f>
        <v>0</v>
      </c>
      <c r="O18" s="621">
        <v>1</v>
      </c>
      <c r="P18" s="625">
        <f>O18/(M18+O18)</f>
        <v>1</v>
      </c>
      <c r="Q18" s="626"/>
    </row>
    <row r="19" spans="1:17" hidden="1" x14ac:dyDescent="0.25">
      <c r="A19" s="1200"/>
      <c r="B19" s="626"/>
      <c r="C19" s="624"/>
      <c r="D19" s="621" t="s">
        <v>1085</v>
      </c>
      <c r="E19" s="625"/>
      <c r="F19" s="621" t="s">
        <v>1078</v>
      </c>
      <c r="G19" s="625"/>
      <c r="H19" s="626"/>
      <c r="J19" s="1200"/>
      <c r="K19" s="626"/>
      <c r="L19" s="624"/>
      <c r="M19" s="621" t="s">
        <v>1085</v>
      </c>
      <c r="N19" s="625"/>
      <c r="O19" s="621" t="s">
        <v>1078</v>
      </c>
      <c r="P19" s="625"/>
      <c r="Q19" s="626"/>
    </row>
    <row r="20" spans="1:17" s="607" customFormat="1" ht="18" customHeight="1" x14ac:dyDescent="0.25">
      <c r="A20" s="1199">
        <v>4</v>
      </c>
      <c r="B20" s="1201" t="s">
        <v>1086</v>
      </c>
      <c r="C20" s="624" t="s">
        <v>1084</v>
      </c>
      <c r="D20" s="621">
        <v>1</v>
      </c>
      <c r="E20" s="625">
        <f>D20/(D20+F20)</f>
        <v>1</v>
      </c>
      <c r="F20" s="621"/>
      <c r="G20" s="625">
        <f>F20/(D20+F20)</f>
        <v>0</v>
      </c>
      <c r="H20" s="626"/>
      <c r="I20" s="620"/>
      <c r="J20" s="1199">
        <v>4</v>
      </c>
      <c r="K20" s="1201" t="s">
        <v>1086</v>
      </c>
      <c r="L20" s="624" t="s">
        <v>1084</v>
      </c>
      <c r="M20" s="621">
        <v>1</v>
      </c>
      <c r="N20" s="625">
        <f>M20/(M20+O20)</f>
        <v>1</v>
      </c>
      <c r="O20" s="621"/>
      <c r="P20" s="625">
        <f>O20/(M20+O20)</f>
        <v>0</v>
      </c>
      <c r="Q20" s="626"/>
    </row>
    <row r="21" spans="1:17" s="607" customFormat="1" ht="18" customHeight="1" x14ac:dyDescent="0.25">
      <c r="A21" s="1200"/>
      <c r="B21" s="1201"/>
      <c r="C21" s="624" t="s">
        <v>1087</v>
      </c>
      <c r="D21" s="621"/>
      <c r="E21" s="625">
        <f>D21/(D21+F21)</f>
        <v>0</v>
      </c>
      <c r="F21" s="621">
        <v>1</v>
      </c>
      <c r="G21" s="625">
        <f>F21/(D21+F21)</f>
        <v>1</v>
      </c>
      <c r="H21" s="626"/>
      <c r="I21" s="620"/>
      <c r="J21" s="1200"/>
      <c r="K21" s="1201"/>
      <c r="L21" s="624" t="s">
        <v>1087</v>
      </c>
      <c r="M21" s="627">
        <v>1</v>
      </c>
      <c r="N21" s="625">
        <f>M21/(M21+O21)</f>
        <v>1</v>
      </c>
      <c r="O21" s="621"/>
      <c r="P21" s="625">
        <f>O21/(M21+O21)</f>
        <v>0</v>
      </c>
      <c r="Q21" s="626"/>
    </row>
    <row r="22" spans="1:17" s="607" customFormat="1" ht="18" hidden="1" customHeight="1" x14ac:dyDescent="0.25">
      <c r="A22" s="1200"/>
      <c r="B22" s="1201"/>
      <c r="C22" s="624"/>
      <c r="D22" s="621" t="s">
        <v>1078</v>
      </c>
      <c r="E22" s="625"/>
      <c r="F22" s="621" t="s">
        <v>1085</v>
      </c>
      <c r="G22" s="625"/>
      <c r="H22" s="626"/>
      <c r="I22" s="620"/>
      <c r="J22" s="1200"/>
      <c r="K22" s="1201"/>
      <c r="L22" s="624"/>
      <c r="M22" s="621" t="s">
        <v>1078</v>
      </c>
      <c r="N22" s="625"/>
      <c r="O22" s="621" t="s">
        <v>1085</v>
      </c>
      <c r="P22" s="625"/>
      <c r="Q22" s="626"/>
    </row>
    <row r="23" spans="1:17" s="607" customFormat="1" ht="18" customHeight="1" x14ac:dyDescent="0.25">
      <c r="A23" s="1195">
        <v>5</v>
      </c>
      <c r="B23" s="1202" t="s">
        <v>1088</v>
      </c>
      <c r="C23" s="626" t="s">
        <v>1089</v>
      </c>
      <c r="D23" s="621">
        <v>1</v>
      </c>
      <c r="E23" s="625">
        <f>D23/(D23+F23)</f>
        <v>1</v>
      </c>
      <c r="F23" s="621"/>
      <c r="G23" s="625">
        <f>F23/(D23+F23)</f>
        <v>0</v>
      </c>
      <c r="H23" s="626"/>
      <c r="I23" s="620"/>
      <c r="J23" s="1195">
        <v>5</v>
      </c>
      <c r="K23" s="1202" t="s">
        <v>1088</v>
      </c>
      <c r="L23" s="626" t="s">
        <v>1089</v>
      </c>
      <c r="M23" s="621">
        <v>1</v>
      </c>
      <c r="N23" s="625">
        <f>M23/(M23+O23)</f>
        <v>1</v>
      </c>
      <c r="O23" s="621"/>
      <c r="P23" s="625">
        <f>O23/(M23+O23)</f>
        <v>0</v>
      </c>
      <c r="Q23" s="626"/>
    </row>
    <row r="24" spans="1:17" s="607" customFormat="1" ht="18" customHeight="1" x14ac:dyDescent="0.25">
      <c r="A24" s="1195"/>
      <c r="B24" s="1203"/>
      <c r="C24" s="626" t="s">
        <v>1087</v>
      </c>
      <c r="D24" s="621">
        <v>1</v>
      </c>
      <c r="E24" s="625">
        <f>D24/(D24+F24)</f>
        <v>1</v>
      </c>
      <c r="F24" s="621"/>
      <c r="G24" s="625">
        <f>F24/(D24+F24)</f>
        <v>0</v>
      </c>
      <c r="H24" s="626"/>
      <c r="I24" s="620"/>
      <c r="J24" s="1195"/>
      <c r="K24" s="1203"/>
      <c r="L24" s="626" t="s">
        <v>1087</v>
      </c>
      <c r="M24" s="621">
        <v>1</v>
      </c>
      <c r="N24" s="625">
        <f>M24/(M24+O24)</f>
        <v>1</v>
      </c>
      <c r="O24" s="621"/>
      <c r="P24" s="625">
        <f>O24/(M24+O24)</f>
        <v>0</v>
      </c>
      <c r="Q24" s="626"/>
    </row>
    <row r="25" spans="1:17" s="607" customFormat="1" ht="18" hidden="1" customHeight="1" x14ac:dyDescent="0.25">
      <c r="A25" s="1195"/>
      <c r="B25" s="1204"/>
      <c r="C25" s="624"/>
      <c r="D25" s="621" t="s">
        <v>1078</v>
      </c>
      <c r="E25" s="625"/>
      <c r="F25" s="621" t="s">
        <v>1078</v>
      </c>
      <c r="G25" s="625"/>
      <c r="H25" s="626"/>
      <c r="I25" s="620"/>
      <c r="J25" s="1195"/>
      <c r="K25" s="1204"/>
      <c r="L25" s="624"/>
      <c r="M25" s="621" t="s">
        <v>1078</v>
      </c>
      <c r="N25" s="625"/>
      <c r="O25" s="621" t="s">
        <v>1078</v>
      </c>
      <c r="P25" s="625"/>
      <c r="Q25" s="626"/>
    </row>
    <row r="26" spans="1:17" s="607" customFormat="1" ht="18" customHeight="1" x14ac:dyDescent="0.25">
      <c r="A26" s="1199">
        <v>6</v>
      </c>
      <c r="B26" s="1201" t="s">
        <v>1090</v>
      </c>
      <c r="C26" s="626" t="s">
        <v>1091</v>
      </c>
      <c r="D26" s="621">
        <v>1</v>
      </c>
      <c r="E26" s="625">
        <f>D26/(D26+F26)</f>
        <v>1</v>
      </c>
      <c r="F26" s="621"/>
      <c r="G26" s="625">
        <f>F26/(D26+F26)</f>
        <v>0</v>
      </c>
      <c r="H26" s="626"/>
      <c r="I26" s="620"/>
      <c r="J26" s="1199">
        <v>6</v>
      </c>
      <c r="K26" s="1201" t="s">
        <v>1090</v>
      </c>
      <c r="L26" s="626" t="s">
        <v>1091</v>
      </c>
      <c r="M26" s="621">
        <v>1</v>
      </c>
      <c r="N26" s="625">
        <f>M26/(M26+O26)</f>
        <v>1</v>
      </c>
      <c r="O26" s="621"/>
      <c r="P26" s="625">
        <f>O26/(M26+O26)</f>
        <v>0</v>
      </c>
      <c r="Q26" s="626"/>
    </row>
    <row r="27" spans="1:17" s="607" customFormat="1" ht="18" customHeight="1" x14ac:dyDescent="0.25">
      <c r="A27" s="1200"/>
      <c r="B27" s="1201"/>
      <c r="C27" s="626" t="s">
        <v>1087</v>
      </c>
      <c r="D27" s="621"/>
      <c r="E27" s="625">
        <f>D27/(D27+F27)</f>
        <v>0</v>
      </c>
      <c r="F27" s="621">
        <v>1</v>
      </c>
      <c r="G27" s="625">
        <f>F27/(D27+F27)</f>
        <v>1</v>
      </c>
      <c r="H27" s="626"/>
      <c r="I27" s="620"/>
      <c r="J27" s="1200"/>
      <c r="K27" s="1201"/>
      <c r="L27" s="626" t="s">
        <v>1087</v>
      </c>
      <c r="M27" s="621"/>
      <c r="N27" s="625">
        <f>M27/(M27+O27)</f>
        <v>0</v>
      </c>
      <c r="O27" s="621">
        <v>1</v>
      </c>
      <c r="P27" s="625">
        <f>O27/(M27+O27)</f>
        <v>1</v>
      </c>
      <c r="Q27" s="626"/>
    </row>
    <row r="28" spans="1:17" s="607" customFormat="1" ht="18" hidden="1" customHeight="1" x14ac:dyDescent="0.25">
      <c r="A28" s="1200"/>
      <c r="B28" s="1201"/>
      <c r="C28" s="626"/>
      <c r="D28" s="621" t="s">
        <v>1078</v>
      </c>
      <c r="E28" s="625"/>
      <c r="F28" s="621" t="s">
        <v>1078</v>
      </c>
      <c r="G28" s="625"/>
      <c r="H28" s="626"/>
      <c r="I28" s="620"/>
      <c r="J28" s="1200"/>
      <c r="K28" s="1201"/>
      <c r="L28" s="626"/>
      <c r="M28" s="621" t="s">
        <v>1078</v>
      </c>
      <c r="N28" s="625"/>
      <c r="O28" s="621" t="s">
        <v>1078</v>
      </c>
      <c r="P28" s="625"/>
      <c r="Q28" s="626"/>
    </row>
    <row r="29" spans="1:17" s="607" customFormat="1" ht="18" customHeight="1" x14ac:dyDescent="0.25">
      <c r="A29" s="1199">
        <v>7</v>
      </c>
      <c r="B29" s="1201" t="s">
        <v>1092</v>
      </c>
      <c r="C29" s="624" t="s">
        <v>1084</v>
      </c>
      <c r="D29" s="621">
        <v>2</v>
      </c>
      <c r="E29" s="625">
        <f>D29/(D29+F29)</f>
        <v>1</v>
      </c>
      <c r="F29" s="621"/>
      <c r="G29" s="625">
        <f>F29/(D29+F29)</f>
        <v>0</v>
      </c>
      <c r="H29" s="626"/>
      <c r="I29" s="620"/>
      <c r="J29" s="1199">
        <v>7</v>
      </c>
      <c r="K29" s="1201" t="s">
        <v>1092</v>
      </c>
      <c r="L29" s="624" t="s">
        <v>1084</v>
      </c>
      <c r="M29" s="621">
        <v>2</v>
      </c>
      <c r="N29" s="625">
        <f>M29/(M29+O29)</f>
        <v>1</v>
      </c>
      <c r="O29" s="621"/>
      <c r="P29" s="625">
        <f>O29/(M29+O29)</f>
        <v>0</v>
      </c>
      <c r="Q29" s="626"/>
    </row>
    <row r="30" spans="1:17" s="607" customFormat="1" ht="18" customHeight="1" x14ac:dyDescent="0.25">
      <c r="A30" s="1200"/>
      <c r="B30" s="1201"/>
      <c r="C30" s="624" t="s">
        <v>1087</v>
      </c>
      <c r="D30" s="621"/>
      <c r="E30" s="625">
        <f>D30/(D30+F30)</f>
        <v>0</v>
      </c>
      <c r="F30" s="621">
        <v>1</v>
      </c>
      <c r="G30" s="625">
        <f>F30/(D30+F30)</f>
        <v>1</v>
      </c>
      <c r="H30" s="626"/>
      <c r="I30" s="620"/>
      <c r="J30" s="1200"/>
      <c r="K30" s="1201"/>
      <c r="L30" s="624" t="s">
        <v>1087</v>
      </c>
      <c r="M30" s="621"/>
      <c r="N30" s="625">
        <f>M30/(M30+O30)</f>
        <v>0</v>
      </c>
      <c r="O30" s="621">
        <v>1</v>
      </c>
      <c r="P30" s="625">
        <f>O30/(M30+O30)</f>
        <v>1</v>
      </c>
      <c r="Q30" s="626"/>
    </row>
    <row r="31" spans="1:17" s="607" customFormat="1" ht="18" hidden="1" customHeight="1" x14ac:dyDescent="0.25">
      <c r="A31" s="1200"/>
      <c r="B31" s="1201"/>
      <c r="C31" s="624"/>
      <c r="D31" s="621" t="s">
        <v>1078</v>
      </c>
      <c r="E31" s="625"/>
      <c r="F31" s="621" t="s">
        <v>1078</v>
      </c>
      <c r="G31" s="625"/>
      <c r="H31" s="626"/>
      <c r="I31" s="620"/>
      <c r="J31" s="1200"/>
      <c r="K31" s="1201"/>
      <c r="L31" s="624"/>
      <c r="M31" s="621" t="s">
        <v>1078</v>
      </c>
      <c r="N31" s="625"/>
      <c r="O31" s="621" t="s">
        <v>1078</v>
      </c>
      <c r="P31" s="625"/>
      <c r="Q31" s="626"/>
    </row>
    <row r="32" spans="1:17" x14ac:dyDescent="0.25">
      <c r="A32" s="621">
        <v>8</v>
      </c>
      <c r="B32" s="626" t="s">
        <v>1093</v>
      </c>
      <c r="C32" s="626" t="s">
        <v>1087</v>
      </c>
      <c r="D32" s="621"/>
      <c r="E32" s="625">
        <f t="shared" ref="E32:E38" si="0">D32/(D32+F32)</f>
        <v>0</v>
      </c>
      <c r="F32" s="621">
        <v>1</v>
      </c>
      <c r="G32" s="625">
        <f t="shared" ref="G32:G38" si="1">F32/(D32+F32)</f>
        <v>1</v>
      </c>
      <c r="H32" s="626"/>
      <c r="J32" s="621">
        <v>8</v>
      </c>
      <c r="K32" s="626" t="s">
        <v>1093</v>
      </c>
      <c r="L32" s="626" t="s">
        <v>1087</v>
      </c>
      <c r="M32" s="621"/>
      <c r="N32" s="625">
        <f t="shared" ref="N32:N38" si="2">M32/(M32+O32)</f>
        <v>0</v>
      </c>
      <c r="O32" s="621">
        <v>1</v>
      </c>
      <c r="P32" s="625">
        <f t="shared" ref="P32:P38" si="3">O32/(M32+O32)</f>
        <v>1</v>
      </c>
      <c r="Q32" s="626"/>
    </row>
    <row r="33" spans="1:17" x14ac:dyDescent="0.25">
      <c r="A33" s="621">
        <v>9</v>
      </c>
      <c r="B33" s="626" t="s">
        <v>1094</v>
      </c>
      <c r="C33" s="626" t="s">
        <v>1087</v>
      </c>
      <c r="D33" s="621"/>
      <c r="E33" s="625">
        <f t="shared" si="0"/>
        <v>0</v>
      </c>
      <c r="F33" s="621">
        <v>1</v>
      </c>
      <c r="G33" s="625">
        <f t="shared" si="1"/>
        <v>1</v>
      </c>
      <c r="H33" s="626"/>
      <c r="J33" s="621">
        <v>9</v>
      </c>
      <c r="K33" s="626" t="s">
        <v>1094</v>
      </c>
      <c r="L33" s="626" t="s">
        <v>1087</v>
      </c>
      <c r="M33" s="621"/>
      <c r="N33" s="625">
        <f t="shared" si="2"/>
        <v>0</v>
      </c>
      <c r="O33" s="621">
        <v>1</v>
      </c>
      <c r="P33" s="625">
        <f t="shared" si="3"/>
        <v>1</v>
      </c>
      <c r="Q33" s="626"/>
    </row>
    <row r="34" spans="1:17" x14ac:dyDescent="0.25">
      <c r="A34" s="621">
        <v>10</v>
      </c>
      <c r="B34" s="626" t="s">
        <v>1095</v>
      </c>
      <c r="C34" s="626" t="s">
        <v>1096</v>
      </c>
      <c r="D34" s="621"/>
      <c r="E34" s="625">
        <f t="shared" si="0"/>
        <v>0</v>
      </c>
      <c r="F34" s="621">
        <v>1</v>
      </c>
      <c r="G34" s="625">
        <f t="shared" si="1"/>
        <v>1</v>
      </c>
      <c r="H34" s="626"/>
      <c r="J34" s="621">
        <v>10</v>
      </c>
      <c r="K34" s="626" t="s">
        <v>1095</v>
      </c>
      <c r="L34" s="626" t="s">
        <v>1096</v>
      </c>
      <c r="M34" s="621"/>
      <c r="N34" s="625">
        <f t="shared" si="2"/>
        <v>0</v>
      </c>
      <c r="O34" s="621">
        <v>1</v>
      </c>
      <c r="P34" s="625">
        <f t="shared" si="3"/>
        <v>1</v>
      </c>
      <c r="Q34" s="626"/>
    </row>
    <row r="35" spans="1:17" x14ac:dyDescent="0.25">
      <c r="A35" s="621">
        <v>11</v>
      </c>
      <c r="B35" s="626" t="s">
        <v>1097</v>
      </c>
      <c r="C35" s="626" t="s">
        <v>1098</v>
      </c>
      <c r="D35" s="621"/>
      <c r="E35" s="625">
        <f t="shared" si="0"/>
        <v>0</v>
      </c>
      <c r="F35" s="621">
        <v>1</v>
      </c>
      <c r="G35" s="625">
        <f t="shared" si="1"/>
        <v>1</v>
      </c>
      <c r="H35" s="626"/>
      <c r="J35" s="621">
        <v>11</v>
      </c>
      <c r="K35" s="626" t="s">
        <v>1097</v>
      </c>
      <c r="L35" s="626" t="s">
        <v>1098</v>
      </c>
      <c r="M35" s="621"/>
      <c r="N35" s="625">
        <f t="shared" si="2"/>
        <v>0</v>
      </c>
      <c r="O35" s="621">
        <v>1</v>
      </c>
      <c r="P35" s="625">
        <f t="shared" si="3"/>
        <v>1</v>
      </c>
      <c r="Q35" s="626"/>
    </row>
    <row r="36" spans="1:17" x14ac:dyDescent="0.25">
      <c r="A36" s="621">
        <v>12</v>
      </c>
      <c r="B36" s="626" t="s">
        <v>1099</v>
      </c>
      <c r="C36" s="626" t="s">
        <v>1098</v>
      </c>
      <c r="D36" s="621"/>
      <c r="E36" s="625">
        <f t="shared" si="0"/>
        <v>0</v>
      </c>
      <c r="F36" s="621">
        <v>5</v>
      </c>
      <c r="G36" s="625">
        <f t="shared" si="1"/>
        <v>1</v>
      </c>
      <c r="H36" s="626"/>
      <c r="J36" s="621">
        <v>12</v>
      </c>
      <c r="K36" s="626" t="s">
        <v>1099</v>
      </c>
      <c r="L36" s="626" t="s">
        <v>1098</v>
      </c>
      <c r="M36" s="621"/>
      <c r="N36" s="625">
        <f t="shared" si="2"/>
        <v>0</v>
      </c>
      <c r="O36" s="621">
        <v>5</v>
      </c>
      <c r="P36" s="625">
        <f t="shared" si="3"/>
        <v>1</v>
      </c>
      <c r="Q36" s="626"/>
    </row>
    <row r="37" spans="1:17" s="607" customFormat="1" ht="18" customHeight="1" x14ac:dyDescent="0.25">
      <c r="A37" s="1199">
        <v>13</v>
      </c>
      <c r="B37" s="1205" t="s">
        <v>1100</v>
      </c>
      <c r="C37" s="626" t="s">
        <v>1101</v>
      </c>
      <c r="D37" s="621"/>
      <c r="E37" s="625">
        <f t="shared" si="0"/>
        <v>0</v>
      </c>
      <c r="F37" s="621">
        <v>1</v>
      </c>
      <c r="G37" s="625">
        <f t="shared" si="1"/>
        <v>1</v>
      </c>
      <c r="H37" s="626"/>
      <c r="I37" s="620"/>
      <c r="J37" s="1199">
        <v>13</v>
      </c>
      <c r="K37" s="1205" t="s">
        <v>1100</v>
      </c>
      <c r="L37" s="626" t="s">
        <v>1101</v>
      </c>
      <c r="M37" s="627">
        <v>1</v>
      </c>
      <c r="N37" s="625">
        <f t="shared" si="2"/>
        <v>1</v>
      </c>
      <c r="O37" s="621"/>
      <c r="P37" s="625">
        <f t="shared" si="3"/>
        <v>0</v>
      </c>
      <c r="Q37" s="626"/>
    </row>
    <row r="38" spans="1:17" s="607" customFormat="1" ht="18" customHeight="1" x14ac:dyDescent="0.25">
      <c r="A38" s="1200"/>
      <c r="B38" s="1206"/>
      <c r="C38" s="626" t="s">
        <v>1087</v>
      </c>
      <c r="D38" s="621">
        <v>1</v>
      </c>
      <c r="E38" s="625">
        <f t="shared" si="0"/>
        <v>1</v>
      </c>
      <c r="F38" s="621"/>
      <c r="G38" s="625">
        <f t="shared" si="1"/>
        <v>0</v>
      </c>
      <c r="H38" s="626"/>
      <c r="I38" s="620"/>
      <c r="J38" s="1200"/>
      <c r="K38" s="1206"/>
      <c r="L38" s="626" t="s">
        <v>1087</v>
      </c>
      <c r="M38" s="621">
        <v>1</v>
      </c>
      <c r="N38" s="625">
        <f t="shared" si="2"/>
        <v>1</v>
      </c>
      <c r="O38" s="621"/>
      <c r="P38" s="625">
        <f t="shared" si="3"/>
        <v>0</v>
      </c>
      <c r="Q38" s="626"/>
    </row>
    <row r="39" spans="1:17" s="607" customFormat="1" ht="18" hidden="1" customHeight="1" x14ac:dyDescent="0.25">
      <c r="A39" s="1200"/>
      <c r="B39" s="1207"/>
      <c r="C39" s="626"/>
      <c r="D39" s="621"/>
      <c r="E39" s="625"/>
      <c r="F39" s="621"/>
      <c r="G39" s="625"/>
      <c r="H39" s="626"/>
      <c r="I39" s="620"/>
      <c r="J39" s="1200"/>
      <c r="K39" s="1207"/>
      <c r="L39" s="626"/>
      <c r="M39" s="621"/>
      <c r="N39" s="625"/>
      <c r="O39" s="621"/>
      <c r="P39" s="625"/>
      <c r="Q39" s="626"/>
    </row>
    <row r="40" spans="1:17" x14ac:dyDescent="0.25">
      <c r="A40" s="1199">
        <v>14</v>
      </c>
      <c r="B40" s="1205" t="s">
        <v>1102</v>
      </c>
      <c r="C40" s="626" t="s">
        <v>1084</v>
      </c>
      <c r="D40" s="621"/>
      <c r="E40" s="625">
        <f>D40/(D40+F40)</f>
        <v>0</v>
      </c>
      <c r="F40" s="621">
        <v>1</v>
      </c>
      <c r="G40" s="625">
        <f>F40/(D40+F40)</f>
        <v>1</v>
      </c>
      <c r="H40" s="626"/>
      <c r="J40" s="1199">
        <v>14</v>
      </c>
      <c r="K40" s="1205" t="s">
        <v>1102</v>
      </c>
      <c r="L40" s="626" t="s">
        <v>1084</v>
      </c>
      <c r="M40" s="621"/>
      <c r="N40" s="625">
        <f>M40/(M40+O40)</f>
        <v>0</v>
      </c>
      <c r="O40" s="621">
        <v>1</v>
      </c>
      <c r="P40" s="625">
        <f>O40/(M40+O40)</f>
        <v>1</v>
      </c>
      <c r="Q40" s="626"/>
    </row>
    <row r="41" spans="1:17" x14ac:dyDescent="0.25">
      <c r="A41" s="1200"/>
      <c r="B41" s="1206"/>
      <c r="C41" s="626" t="s">
        <v>1087</v>
      </c>
      <c r="D41" s="621"/>
      <c r="E41" s="625">
        <f>D41/(D41+F41)</f>
        <v>0</v>
      </c>
      <c r="F41" s="621">
        <v>1</v>
      </c>
      <c r="G41" s="625">
        <f>F41/(D41+F41)</f>
        <v>1</v>
      </c>
      <c r="H41" s="626"/>
      <c r="J41" s="1200"/>
      <c r="K41" s="1206"/>
      <c r="L41" s="626" t="s">
        <v>1087</v>
      </c>
      <c r="M41" s="621"/>
      <c r="N41" s="625">
        <f>M41/(M41+O41)</f>
        <v>0</v>
      </c>
      <c r="O41" s="621">
        <v>1</v>
      </c>
      <c r="P41" s="625">
        <f>O41/(M41+O41)</f>
        <v>1</v>
      </c>
      <c r="Q41" s="626"/>
    </row>
    <row r="42" spans="1:17" hidden="1" x14ac:dyDescent="0.25">
      <c r="A42" s="1200"/>
      <c r="B42" s="1207"/>
      <c r="C42" s="626"/>
      <c r="D42" s="621"/>
      <c r="E42" s="625"/>
      <c r="F42" s="621"/>
      <c r="G42" s="625"/>
      <c r="H42" s="626"/>
      <c r="J42" s="1200"/>
      <c r="K42" s="1207"/>
      <c r="L42" s="626"/>
      <c r="M42" s="621"/>
      <c r="N42" s="625"/>
      <c r="O42" s="621"/>
      <c r="P42" s="625"/>
      <c r="Q42" s="626"/>
    </row>
    <row r="43" spans="1:17" x14ac:dyDescent="0.25">
      <c r="A43" s="1199">
        <v>15</v>
      </c>
      <c r="B43" s="1205" t="s">
        <v>1103</v>
      </c>
      <c r="C43" s="626" t="s">
        <v>1084</v>
      </c>
      <c r="D43" s="621"/>
      <c r="E43" s="625">
        <f>D43/(D43+F43)</f>
        <v>0</v>
      </c>
      <c r="F43" s="621">
        <v>1</v>
      </c>
      <c r="G43" s="625">
        <f>F43/(D43+F43)</f>
        <v>1</v>
      </c>
      <c r="H43" s="626"/>
      <c r="J43" s="1199">
        <v>15</v>
      </c>
      <c r="K43" s="1205" t="s">
        <v>1103</v>
      </c>
      <c r="L43" s="626" t="s">
        <v>1084</v>
      </c>
      <c r="M43" s="621"/>
      <c r="N43" s="625">
        <f>M43/(M43+O43)</f>
        <v>0</v>
      </c>
      <c r="O43" s="621">
        <v>1</v>
      </c>
      <c r="P43" s="625">
        <f>O43/(M43+O43)</f>
        <v>1</v>
      </c>
      <c r="Q43" s="626"/>
    </row>
    <row r="44" spans="1:17" x14ac:dyDescent="0.25">
      <c r="A44" s="1200"/>
      <c r="B44" s="1206"/>
      <c r="C44" s="626" t="s">
        <v>1087</v>
      </c>
      <c r="D44" s="621"/>
      <c r="E44" s="625">
        <f>D44/(D44+F44)</f>
        <v>0</v>
      </c>
      <c r="F44" s="621">
        <v>1</v>
      </c>
      <c r="G44" s="625">
        <f>F44/(D44+F44)</f>
        <v>1</v>
      </c>
      <c r="H44" s="626"/>
      <c r="J44" s="1200"/>
      <c r="K44" s="1206"/>
      <c r="L44" s="626" t="s">
        <v>1087</v>
      </c>
      <c r="M44" s="621"/>
      <c r="N44" s="625">
        <f>M44/(M44+O44)</f>
        <v>0</v>
      </c>
      <c r="O44" s="621">
        <v>1</v>
      </c>
      <c r="P44" s="625">
        <f>O44/(M44+O44)</f>
        <v>1</v>
      </c>
      <c r="Q44" s="626"/>
    </row>
    <row r="45" spans="1:17" x14ac:dyDescent="0.25">
      <c r="A45" s="1200"/>
      <c r="B45" s="1206"/>
      <c r="C45" s="626" t="s">
        <v>1104</v>
      </c>
      <c r="D45" s="621"/>
      <c r="E45" s="625">
        <f>D45/(D45+F45)</f>
        <v>0</v>
      </c>
      <c r="F45" s="621">
        <v>1</v>
      </c>
      <c r="G45" s="625">
        <f>F45/(D45+F45)</f>
        <v>1</v>
      </c>
      <c r="H45" s="626"/>
      <c r="J45" s="1200"/>
      <c r="K45" s="1206"/>
      <c r="L45" s="626" t="s">
        <v>1104</v>
      </c>
      <c r="M45" s="621"/>
      <c r="N45" s="625">
        <f>M45/(M45+O45)</f>
        <v>0</v>
      </c>
      <c r="O45" s="621">
        <v>1</v>
      </c>
      <c r="P45" s="625">
        <f>O45/(M45+O45)</f>
        <v>1</v>
      </c>
      <c r="Q45" s="626"/>
    </row>
    <row r="46" spans="1:17" hidden="1" x14ac:dyDescent="0.25">
      <c r="A46" s="1200"/>
      <c r="B46" s="1207"/>
      <c r="C46" s="626"/>
      <c r="D46" s="621"/>
      <c r="E46" s="625"/>
      <c r="F46" s="621"/>
      <c r="G46" s="625"/>
      <c r="H46" s="626"/>
      <c r="J46" s="1200"/>
      <c r="K46" s="1207"/>
      <c r="L46" s="626"/>
      <c r="M46" s="621"/>
      <c r="N46" s="625"/>
      <c r="O46" s="621"/>
      <c r="P46" s="625"/>
      <c r="Q46" s="626"/>
    </row>
    <row r="47" spans="1:17" x14ac:dyDescent="0.25">
      <c r="A47" s="1199">
        <v>16</v>
      </c>
      <c r="B47" s="1202" t="s">
        <v>1105</v>
      </c>
      <c r="C47" s="626" t="s">
        <v>1084</v>
      </c>
      <c r="D47" s="621"/>
      <c r="E47" s="625">
        <f>D47/(D47+F47)</f>
        <v>0</v>
      </c>
      <c r="F47" s="621">
        <v>1</v>
      </c>
      <c r="G47" s="625">
        <f>F47/(D47+F47)</f>
        <v>1</v>
      </c>
      <c r="H47" s="626"/>
      <c r="J47" s="1199">
        <v>16</v>
      </c>
      <c r="K47" s="1202" t="s">
        <v>1105</v>
      </c>
      <c r="L47" s="626" t="s">
        <v>1084</v>
      </c>
      <c r="M47" s="621"/>
      <c r="N47" s="625">
        <f>M47/(M47+O47)</f>
        <v>0</v>
      </c>
      <c r="O47" s="621">
        <v>1</v>
      </c>
      <c r="P47" s="625">
        <f>O47/(M47+O47)</f>
        <v>1</v>
      </c>
      <c r="Q47" s="626"/>
    </row>
    <row r="48" spans="1:17" x14ac:dyDescent="0.25">
      <c r="A48" s="1200"/>
      <c r="B48" s="1203"/>
      <c r="C48" s="626" t="s">
        <v>1087</v>
      </c>
      <c r="D48" s="621"/>
      <c r="E48" s="625">
        <f>D48/(D48+F48)</f>
        <v>0</v>
      </c>
      <c r="F48" s="621">
        <v>1</v>
      </c>
      <c r="G48" s="625">
        <f>F48/(D48+F48)</f>
        <v>1</v>
      </c>
      <c r="H48" s="626"/>
      <c r="J48" s="1200"/>
      <c r="K48" s="1203"/>
      <c r="L48" s="626" t="s">
        <v>1087</v>
      </c>
      <c r="M48" s="621"/>
      <c r="N48" s="625">
        <f>M48/(M48+O48)</f>
        <v>0</v>
      </c>
      <c r="O48" s="621">
        <v>1</v>
      </c>
      <c r="P48" s="625">
        <f>O48/(M48+O48)</f>
        <v>1</v>
      </c>
      <c r="Q48" s="626"/>
    </row>
    <row r="49" spans="1:17" x14ac:dyDescent="0.25">
      <c r="A49" s="1200"/>
      <c r="B49" s="1203"/>
      <c r="C49" s="626" t="s">
        <v>1106</v>
      </c>
      <c r="D49" s="621"/>
      <c r="E49" s="625">
        <f>D49/(D49+F49)</f>
        <v>0</v>
      </c>
      <c r="F49" s="621">
        <v>1</v>
      </c>
      <c r="G49" s="625">
        <f>F49/(D49+F49)</f>
        <v>1</v>
      </c>
      <c r="H49" s="626"/>
      <c r="J49" s="1200"/>
      <c r="K49" s="1203"/>
      <c r="L49" s="626" t="s">
        <v>1106</v>
      </c>
      <c r="M49" s="621"/>
      <c r="N49" s="625">
        <f>M49/(M49+O49)</f>
        <v>0</v>
      </c>
      <c r="O49" s="621">
        <v>1</v>
      </c>
      <c r="P49" s="625">
        <f>O49/(M49+O49)</f>
        <v>1</v>
      </c>
      <c r="Q49" s="626"/>
    </row>
    <row r="50" spans="1:17" hidden="1" x14ac:dyDescent="0.25">
      <c r="A50" s="1200"/>
      <c r="B50" s="1204"/>
      <c r="C50" s="626"/>
      <c r="D50" s="621"/>
      <c r="E50" s="625"/>
      <c r="F50" s="621"/>
      <c r="G50" s="625"/>
      <c r="H50" s="626"/>
      <c r="J50" s="1200"/>
      <c r="K50" s="1204"/>
      <c r="L50" s="626"/>
      <c r="M50" s="621"/>
      <c r="N50" s="625"/>
      <c r="O50" s="621"/>
      <c r="P50" s="625"/>
      <c r="Q50" s="626"/>
    </row>
    <row r="51" spans="1:17" x14ac:dyDescent="0.25">
      <c r="A51" s="1199">
        <v>17</v>
      </c>
      <c r="B51" s="1205" t="s">
        <v>1107</v>
      </c>
      <c r="C51" s="626" t="s">
        <v>1084</v>
      </c>
      <c r="D51" s="621"/>
      <c r="E51" s="625">
        <f>D51/(D51+F51)</f>
        <v>0</v>
      </c>
      <c r="F51" s="621">
        <v>1</v>
      </c>
      <c r="G51" s="625">
        <f>F51/(D51+F51)</f>
        <v>1</v>
      </c>
      <c r="H51" s="626"/>
      <c r="J51" s="1199">
        <v>17</v>
      </c>
      <c r="K51" s="1205" t="s">
        <v>1107</v>
      </c>
      <c r="L51" s="626" t="s">
        <v>1084</v>
      </c>
      <c r="M51" s="621"/>
      <c r="N51" s="625">
        <f>M51/(M51+O51)</f>
        <v>0</v>
      </c>
      <c r="O51" s="621">
        <v>1</v>
      </c>
      <c r="P51" s="625">
        <f>O51/(M51+O51)</f>
        <v>1</v>
      </c>
      <c r="Q51" s="626"/>
    </row>
    <row r="52" spans="1:17" x14ac:dyDescent="0.25">
      <c r="A52" s="1200"/>
      <c r="B52" s="1206"/>
      <c r="C52" s="626" t="s">
        <v>1087</v>
      </c>
      <c r="D52" s="621"/>
      <c r="E52" s="625">
        <f>D52/(D52+F52)</f>
        <v>0</v>
      </c>
      <c r="F52" s="621">
        <v>1</v>
      </c>
      <c r="G52" s="625">
        <f>F52/(D52+F52)</f>
        <v>1</v>
      </c>
      <c r="H52" s="626"/>
      <c r="J52" s="1200"/>
      <c r="K52" s="1206"/>
      <c r="L52" s="626" t="s">
        <v>1087</v>
      </c>
      <c r="M52" s="621"/>
      <c r="N52" s="625">
        <f>M52/(M52+O52)</f>
        <v>0</v>
      </c>
      <c r="O52" s="621">
        <v>1</v>
      </c>
      <c r="P52" s="625">
        <f>O52/(M52+O52)</f>
        <v>1</v>
      </c>
      <c r="Q52" s="626"/>
    </row>
    <row r="53" spans="1:17" x14ac:dyDescent="0.25">
      <c r="A53" s="1200"/>
      <c r="B53" s="1206"/>
      <c r="C53" s="626" t="s">
        <v>1104</v>
      </c>
      <c r="D53" s="621"/>
      <c r="E53" s="625">
        <f>D53/(D53+F53)</f>
        <v>0</v>
      </c>
      <c r="F53" s="621">
        <v>1</v>
      </c>
      <c r="G53" s="625">
        <f>F53/(D53+F53)</f>
        <v>1</v>
      </c>
      <c r="H53" s="626"/>
      <c r="J53" s="1200"/>
      <c r="K53" s="1206"/>
      <c r="L53" s="626" t="s">
        <v>1104</v>
      </c>
      <c r="M53" s="621"/>
      <c r="N53" s="625">
        <f>M53/(M53+O53)</f>
        <v>0</v>
      </c>
      <c r="O53" s="621">
        <v>1</v>
      </c>
      <c r="P53" s="625">
        <f>O53/(M53+O53)</f>
        <v>1</v>
      </c>
      <c r="Q53" s="626"/>
    </row>
    <row r="54" spans="1:17" hidden="1" x14ac:dyDescent="0.25">
      <c r="A54" s="1200"/>
      <c r="B54" s="1207"/>
      <c r="C54" s="626"/>
      <c r="D54" s="621"/>
      <c r="E54" s="625"/>
      <c r="F54" s="621"/>
      <c r="G54" s="625"/>
      <c r="H54" s="626"/>
      <c r="J54" s="1200"/>
      <c r="K54" s="1207"/>
      <c r="L54" s="626"/>
      <c r="M54" s="621"/>
      <c r="N54" s="625"/>
      <c r="O54" s="621"/>
      <c r="P54" s="625"/>
      <c r="Q54" s="626"/>
    </row>
    <row r="55" spans="1:17" x14ac:dyDescent="0.25">
      <c r="A55" s="621">
        <v>18</v>
      </c>
      <c r="B55" s="626" t="s">
        <v>1108</v>
      </c>
      <c r="C55" s="626" t="s">
        <v>1109</v>
      </c>
      <c r="D55" s="621"/>
      <c r="E55" s="625">
        <f>D55/(D55+F55)</f>
        <v>0</v>
      </c>
      <c r="F55" s="621">
        <v>1</v>
      </c>
      <c r="G55" s="625">
        <f>F55/(D55+F55)</f>
        <v>1</v>
      </c>
      <c r="H55" s="626"/>
      <c r="J55" s="621">
        <v>18</v>
      </c>
      <c r="K55" s="626" t="s">
        <v>1108</v>
      </c>
      <c r="L55" s="626" t="s">
        <v>1109</v>
      </c>
      <c r="M55" s="621"/>
      <c r="N55" s="625">
        <f>M55/(M55+O55)</f>
        <v>0</v>
      </c>
      <c r="O55" s="621">
        <v>1</v>
      </c>
      <c r="P55" s="625">
        <f>O55/(M55+O55)</f>
        <v>1</v>
      </c>
      <c r="Q55" s="626"/>
    </row>
    <row r="56" spans="1:17" x14ac:dyDescent="0.25">
      <c r="A56" s="1199">
        <v>19</v>
      </c>
      <c r="B56" s="1205" t="s">
        <v>1110</v>
      </c>
      <c r="C56" s="626" t="s">
        <v>1111</v>
      </c>
      <c r="D56" s="621"/>
      <c r="E56" s="625">
        <f>D56/(D56+F56)</f>
        <v>0</v>
      </c>
      <c r="F56" s="621">
        <v>1</v>
      </c>
      <c r="G56" s="625">
        <f>F56/(D56+F56)</f>
        <v>1</v>
      </c>
      <c r="H56" s="626"/>
      <c r="J56" s="1199">
        <v>19</v>
      </c>
      <c r="K56" s="1205" t="s">
        <v>1110</v>
      </c>
      <c r="L56" s="626" t="s">
        <v>1111</v>
      </c>
      <c r="M56" s="621"/>
      <c r="N56" s="625">
        <f>M56/(M56+O56)</f>
        <v>0</v>
      </c>
      <c r="O56" s="621">
        <v>1</v>
      </c>
      <c r="P56" s="625">
        <f>O56/(M56+O56)</f>
        <v>1</v>
      </c>
      <c r="Q56" s="626"/>
    </row>
    <row r="57" spans="1:17" x14ac:dyDescent="0.25">
      <c r="A57" s="1200"/>
      <c r="B57" s="1206"/>
      <c r="C57" s="626" t="s">
        <v>1084</v>
      </c>
      <c r="D57" s="621"/>
      <c r="E57" s="625">
        <f>D57/(D57+F57)</f>
        <v>0</v>
      </c>
      <c r="F57" s="621">
        <v>1</v>
      </c>
      <c r="G57" s="625">
        <f>F57/(D57+F57)</f>
        <v>1</v>
      </c>
      <c r="H57" s="626"/>
      <c r="J57" s="1200"/>
      <c r="K57" s="1206"/>
      <c r="L57" s="626" t="s">
        <v>1084</v>
      </c>
      <c r="M57" s="621"/>
      <c r="N57" s="625">
        <f>M57/(M57+O57)</f>
        <v>0</v>
      </c>
      <c r="O57" s="621">
        <v>1</v>
      </c>
      <c r="P57" s="625">
        <f>O57/(M57+O57)</f>
        <v>1</v>
      </c>
      <c r="Q57" s="626"/>
    </row>
    <row r="58" spans="1:17" x14ac:dyDescent="0.25">
      <c r="A58" s="1200"/>
      <c r="B58" s="1206"/>
      <c r="C58" s="626" t="s">
        <v>1087</v>
      </c>
      <c r="D58" s="621"/>
      <c r="E58" s="625">
        <f>D58/(D58+F58)</f>
        <v>0</v>
      </c>
      <c r="F58" s="621">
        <v>1</v>
      </c>
      <c r="G58" s="625">
        <f>F58/(D58+F58)</f>
        <v>1</v>
      </c>
      <c r="H58" s="626"/>
      <c r="J58" s="1200"/>
      <c r="K58" s="1206"/>
      <c r="L58" s="626" t="s">
        <v>1087</v>
      </c>
      <c r="M58" s="621"/>
      <c r="N58" s="625">
        <f>M58/(M58+O58)</f>
        <v>0</v>
      </c>
      <c r="O58" s="621">
        <v>1</v>
      </c>
      <c r="P58" s="625">
        <f>O58/(M58+O58)</f>
        <v>1</v>
      </c>
      <c r="Q58" s="626"/>
    </row>
    <row r="59" spans="1:17" hidden="1" x14ac:dyDescent="0.25">
      <c r="A59" s="1200"/>
      <c r="B59" s="1207"/>
      <c r="C59" s="626"/>
      <c r="D59" s="621"/>
      <c r="E59" s="625"/>
      <c r="F59" s="621"/>
      <c r="G59" s="625"/>
      <c r="H59" s="626"/>
      <c r="J59" s="1200"/>
      <c r="K59" s="1207"/>
      <c r="L59" s="626"/>
      <c r="M59" s="621"/>
      <c r="N59" s="625"/>
      <c r="O59" s="621"/>
      <c r="P59" s="625"/>
      <c r="Q59" s="626"/>
    </row>
    <row r="60" spans="1:17" x14ac:dyDescent="0.25">
      <c r="A60" s="1199">
        <v>20</v>
      </c>
      <c r="B60" s="1202" t="s">
        <v>1112</v>
      </c>
      <c r="C60" s="626" t="s">
        <v>1084</v>
      </c>
      <c r="D60" s="621"/>
      <c r="E60" s="625">
        <f>D60/(D60+F60)</f>
        <v>0</v>
      </c>
      <c r="F60" s="621">
        <v>1</v>
      </c>
      <c r="G60" s="625">
        <f>F60/(D60+F60)</f>
        <v>1</v>
      </c>
      <c r="H60" s="626"/>
      <c r="J60" s="1199">
        <v>20</v>
      </c>
      <c r="K60" s="1202" t="s">
        <v>1112</v>
      </c>
      <c r="L60" s="626" t="s">
        <v>1084</v>
      </c>
      <c r="M60" s="621"/>
      <c r="N60" s="625">
        <f>M60/(M60+O60)</f>
        <v>0</v>
      </c>
      <c r="O60" s="621">
        <v>1</v>
      </c>
      <c r="P60" s="625">
        <f>O60/(M60+O60)</f>
        <v>1</v>
      </c>
      <c r="Q60" s="626"/>
    </row>
    <row r="61" spans="1:17" x14ac:dyDescent="0.25">
      <c r="A61" s="1200"/>
      <c r="B61" s="1204"/>
      <c r="C61" s="626" t="s">
        <v>1087</v>
      </c>
      <c r="D61" s="621"/>
      <c r="E61" s="625">
        <f>D61/(D61+F61)</f>
        <v>0</v>
      </c>
      <c r="F61" s="621">
        <v>1</v>
      </c>
      <c r="G61" s="625">
        <f>F61/(D61+F61)</f>
        <v>1</v>
      </c>
      <c r="H61" s="626"/>
      <c r="J61" s="1200"/>
      <c r="K61" s="1204"/>
      <c r="L61" s="626" t="s">
        <v>1087</v>
      </c>
      <c r="M61" s="621"/>
      <c r="N61" s="625">
        <f>M61/(M61+O61)</f>
        <v>0</v>
      </c>
      <c r="O61" s="621">
        <v>1</v>
      </c>
      <c r="P61" s="625">
        <f>O61/(M61+O61)</f>
        <v>1</v>
      </c>
      <c r="Q61" s="626"/>
    </row>
    <row r="62" spans="1:17" x14ac:dyDescent="0.25">
      <c r="A62" s="1200"/>
      <c r="B62" s="1205" t="s">
        <v>1113</v>
      </c>
      <c r="C62" s="626" t="s">
        <v>1114</v>
      </c>
      <c r="D62" s="621"/>
      <c r="E62" s="625">
        <f>D62/(D62+F62)</f>
        <v>0</v>
      </c>
      <c r="F62" s="621">
        <v>1</v>
      </c>
      <c r="G62" s="625">
        <f>F62/(D62+F62)</f>
        <v>1</v>
      </c>
      <c r="H62" s="626"/>
      <c r="J62" s="1200"/>
      <c r="K62" s="1205" t="s">
        <v>1113</v>
      </c>
      <c r="L62" s="626" t="s">
        <v>1114</v>
      </c>
      <c r="M62" s="621"/>
      <c r="N62" s="625">
        <f>M62/(M62+O62)</f>
        <v>0</v>
      </c>
      <c r="O62" s="621">
        <v>1</v>
      </c>
      <c r="P62" s="625">
        <f>O62/(M62+O62)</f>
        <v>1</v>
      </c>
      <c r="Q62" s="626"/>
    </row>
    <row r="63" spans="1:17" hidden="1" x14ac:dyDescent="0.25">
      <c r="A63" s="1200"/>
      <c r="B63" s="1207"/>
      <c r="C63" s="626"/>
      <c r="D63" s="621"/>
      <c r="E63" s="625"/>
      <c r="F63" s="621"/>
      <c r="G63" s="625"/>
      <c r="H63" s="626"/>
      <c r="J63" s="1200"/>
      <c r="K63" s="1207"/>
      <c r="L63" s="626"/>
      <c r="M63" s="621"/>
      <c r="N63" s="625"/>
      <c r="O63" s="621"/>
      <c r="P63" s="625"/>
      <c r="Q63" s="626"/>
    </row>
    <row r="64" spans="1:17" s="607" customFormat="1" ht="18" customHeight="1" x14ac:dyDescent="0.25">
      <c r="A64" s="621">
        <v>21</v>
      </c>
      <c r="B64" s="626" t="s">
        <v>1115</v>
      </c>
      <c r="C64" s="626" t="s">
        <v>1087</v>
      </c>
      <c r="D64" s="621"/>
      <c r="E64" s="625">
        <f>D64/(D64+F64)</f>
        <v>0</v>
      </c>
      <c r="F64" s="621">
        <v>1</v>
      </c>
      <c r="G64" s="625">
        <f>F64/(D64+F64)</f>
        <v>1</v>
      </c>
      <c r="H64" s="626"/>
      <c r="I64" s="620"/>
      <c r="J64" s="621">
        <v>21</v>
      </c>
      <c r="K64" s="626" t="s">
        <v>1115</v>
      </c>
      <c r="L64" s="626" t="s">
        <v>1087</v>
      </c>
      <c r="M64" s="621"/>
      <c r="N64" s="625">
        <f>M64/(M64+O64)</f>
        <v>0</v>
      </c>
      <c r="O64" s="621">
        <v>1</v>
      </c>
      <c r="P64" s="625">
        <f>O64/(M64+O64)</f>
        <v>1</v>
      </c>
      <c r="Q64" s="626"/>
    </row>
    <row r="65" spans="1:17" s="607" customFormat="1" ht="18" customHeight="1" x14ac:dyDescent="0.25">
      <c r="A65" s="621">
        <v>22</v>
      </c>
      <c r="B65" s="626" t="s">
        <v>1116</v>
      </c>
      <c r="C65" s="626" t="s">
        <v>1087</v>
      </c>
      <c r="D65" s="621"/>
      <c r="E65" s="625">
        <f>D65/(D65+F65)</f>
        <v>0</v>
      </c>
      <c r="F65" s="621">
        <v>1</v>
      </c>
      <c r="G65" s="625">
        <f>F65/(D65+F65)</f>
        <v>1</v>
      </c>
      <c r="H65" s="626"/>
      <c r="I65" s="620"/>
      <c r="J65" s="621">
        <v>22</v>
      </c>
      <c r="K65" s="626" t="s">
        <v>1116</v>
      </c>
      <c r="L65" s="626" t="s">
        <v>1087</v>
      </c>
      <c r="M65" s="621"/>
      <c r="N65" s="625">
        <f>M65/(M65+O65)</f>
        <v>0</v>
      </c>
      <c r="O65" s="621">
        <v>1</v>
      </c>
      <c r="P65" s="625">
        <f>O65/(M65+O65)</f>
        <v>1</v>
      </c>
      <c r="Q65" s="626"/>
    </row>
    <row r="66" spans="1:17" x14ac:dyDescent="0.25">
      <c r="A66" s="1199">
        <v>23</v>
      </c>
      <c r="B66" s="1205" t="s">
        <v>1117</v>
      </c>
      <c r="C66" s="626" t="s">
        <v>1118</v>
      </c>
      <c r="D66" s="621"/>
      <c r="E66" s="625">
        <f>D66/(D66+F66)</f>
        <v>0</v>
      </c>
      <c r="F66" s="621">
        <v>2</v>
      </c>
      <c r="G66" s="625">
        <f>F66/(D66+F66)</f>
        <v>1</v>
      </c>
      <c r="H66" s="626"/>
      <c r="J66" s="1199">
        <v>23</v>
      </c>
      <c r="K66" s="1205" t="s">
        <v>1117</v>
      </c>
      <c r="L66" s="626" t="s">
        <v>1118</v>
      </c>
      <c r="M66" s="621"/>
      <c r="N66" s="625">
        <f>M66/(M66+O66)</f>
        <v>0</v>
      </c>
      <c r="O66" s="621">
        <v>2</v>
      </c>
      <c r="P66" s="625">
        <f>O66/(M66+O66)</f>
        <v>1</v>
      </c>
      <c r="Q66" s="626"/>
    </row>
    <row r="67" spans="1:17" x14ac:dyDescent="0.25">
      <c r="A67" s="1200"/>
      <c r="B67" s="1206"/>
      <c r="C67" s="626" t="s">
        <v>1084</v>
      </c>
      <c r="D67" s="621"/>
      <c r="E67" s="625">
        <f>D67/(D67+F67)</f>
        <v>0</v>
      </c>
      <c r="F67" s="621">
        <v>1</v>
      </c>
      <c r="G67" s="625">
        <f>F67/(D67+F67)</f>
        <v>1</v>
      </c>
      <c r="H67" s="626"/>
      <c r="J67" s="1200"/>
      <c r="K67" s="1206"/>
      <c r="L67" s="626" t="s">
        <v>1084</v>
      </c>
      <c r="M67" s="621"/>
      <c r="N67" s="625">
        <f>M67/(M67+O67)</f>
        <v>0</v>
      </c>
      <c r="O67" s="621">
        <v>1</v>
      </c>
      <c r="P67" s="625">
        <f>O67/(M67+O67)</f>
        <v>1</v>
      </c>
      <c r="Q67" s="626"/>
    </row>
    <row r="68" spans="1:17" hidden="1" x14ac:dyDescent="0.25">
      <c r="A68" s="1200"/>
      <c r="B68" s="1207"/>
      <c r="C68" s="626"/>
      <c r="D68" s="621"/>
      <c r="E68" s="625"/>
      <c r="F68" s="621"/>
      <c r="G68" s="625"/>
      <c r="H68" s="626"/>
      <c r="J68" s="1200"/>
      <c r="K68" s="1207"/>
      <c r="L68" s="626"/>
      <c r="M68" s="621"/>
      <c r="N68" s="625"/>
      <c r="O68" s="621"/>
      <c r="P68" s="625"/>
      <c r="Q68" s="626"/>
    </row>
    <row r="69" spans="1:17" x14ac:dyDescent="0.25">
      <c r="A69" s="1199">
        <v>24</v>
      </c>
      <c r="B69" s="1205" t="s">
        <v>1119</v>
      </c>
      <c r="C69" s="626" t="s">
        <v>1118</v>
      </c>
      <c r="D69" s="621"/>
      <c r="E69" s="625">
        <f>D69/(D69+F69)</f>
        <v>0</v>
      </c>
      <c r="F69" s="621">
        <v>1</v>
      </c>
      <c r="G69" s="625">
        <f>F69/(D69+F69)</f>
        <v>1</v>
      </c>
      <c r="H69" s="626"/>
      <c r="J69" s="1199">
        <v>24</v>
      </c>
      <c r="K69" s="1205" t="s">
        <v>1119</v>
      </c>
      <c r="L69" s="626" t="s">
        <v>1118</v>
      </c>
      <c r="M69" s="621"/>
      <c r="N69" s="625">
        <f>M69/(M69+O69)</f>
        <v>0</v>
      </c>
      <c r="O69" s="621">
        <v>1</v>
      </c>
      <c r="P69" s="625">
        <f>O69/(M69+O69)</f>
        <v>1</v>
      </c>
      <c r="Q69" s="626"/>
    </row>
    <row r="70" spans="1:17" x14ac:dyDescent="0.25">
      <c r="A70" s="1200"/>
      <c r="B70" s="1206"/>
      <c r="C70" s="626" t="s">
        <v>1087</v>
      </c>
      <c r="D70" s="621"/>
      <c r="E70" s="625">
        <f>D70/(D70+F70)</f>
        <v>0</v>
      </c>
      <c r="F70" s="621">
        <v>1</v>
      </c>
      <c r="G70" s="625">
        <f>F70/(D70+F70)</f>
        <v>1</v>
      </c>
      <c r="H70" s="626"/>
      <c r="J70" s="1200"/>
      <c r="K70" s="1206"/>
      <c r="L70" s="626" t="s">
        <v>1087</v>
      </c>
      <c r="M70" s="621"/>
      <c r="N70" s="625">
        <f>M70/(M70+O70)</f>
        <v>0</v>
      </c>
      <c r="O70" s="621">
        <v>1</v>
      </c>
      <c r="P70" s="625">
        <f>O70/(M70+O70)</f>
        <v>1</v>
      </c>
      <c r="Q70" s="626"/>
    </row>
    <row r="71" spans="1:17" hidden="1" x14ac:dyDescent="0.25">
      <c r="A71" s="1200"/>
      <c r="B71" s="1207"/>
      <c r="C71" s="626"/>
      <c r="D71" s="621"/>
      <c r="E71" s="625"/>
      <c r="F71" s="621"/>
      <c r="G71" s="625"/>
      <c r="H71" s="626"/>
      <c r="J71" s="1200"/>
      <c r="K71" s="1207"/>
      <c r="L71" s="626"/>
      <c r="M71" s="621"/>
      <c r="N71" s="625"/>
      <c r="O71" s="621"/>
      <c r="P71" s="625"/>
      <c r="Q71" s="626"/>
    </row>
    <row r="72" spans="1:17" s="607" customFormat="1" ht="18" customHeight="1" x14ac:dyDescent="0.25">
      <c r="A72" s="1199">
        <v>25</v>
      </c>
      <c r="B72" s="1205" t="s">
        <v>1120</v>
      </c>
      <c r="C72" s="626" t="s">
        <v>1084</v>
      </c>
      <c r="D72" s="621">
        <v>1</v>
      </c>
      <c r="E72" s="625">
        <f>D72/(D72+F72)</f>
        <v>1</v>
      </c>
      <c r="F72" s="621"/>
      <c r="G72" s="625">
        <f>F72/(D72+F72)</f>
        <v>0</v>
      </c>
      <c r="H72" s="626"/>
      <c r="I72" s="620"/>
      <c r="J72" s="1199">
        <v>25</v>
      </c>
      <c r="K72" s="1205" t="s">
        <v>1120</v>
      </c>
      <c r="L72" s="626" t="s">
        <v>1084</v>
      </c>
      <c r="M72" s="621">
        <v>1</v>
      </c>
      <c r="N72" s="625">
        <f>M72/(M72+O72)</f>
        <v>1</v>
      </c>
      <c r="O72" s="621"/>
      <c r="P72" s="625">
        <f>O72/(M72+O72)</f>
        <v>0</v>
      </c>
      <c r="Q72" s="626"/>
    </row>
    <row r="73" spans="1:17" s="607" customFormat="1" ht="18" customHeight="1" x14ac:dyDescent="0.25">
      <c r="A73" s="1200"/>
      <c r="B73" s="1206"/>
      <c r="C73" s="626" t="s">
        <v>1075</v>
      </c>
      <c r="D73" s="621">
        <v>1</v>
      </c>
      <c r="E73" s="625">
        <f>D73/(D73+F73)</f>
        <v>1</v>
      </c>
      <c r="F73" s="621"/>
      <c r="G73" s="625">
        <f>F73/(D73+F73)</f>
        <v>0</v>
      </c>
      <c r="H73" s="626"/>
      <c r="I73" s="620"/>
      <c r="J73" s="1200"/>
      <c r="K73" s="1206"/>
      <c r="L73" s="626" t="s">
        <v>1075</v>
      </c>
      <c r="M73" s="621">
        <v>1</v>
      </c>
      <c r="N73" s="625">
        <f>M73/(M73+O73)</f>
        <v>1</v>
      </c>
      <c r="O73" s="621"/>
      <c r="P73" s="625">
        <f>O73/(M73+O73)</f>
        <v>0</v>
      </c>
      <c r="Q73" s="626"/>
    </row>
    <row r="74" spans="1:17" s="607" customFormat="1" ht="18" customHeight="1" x14ac:dyDescent="0.25">
      <c r="A74" s="1200"/>
      <c r="B74" s="1206"/>
      <c r="C74" s="626" t="s">
        <v>1087</v>
      </c>
      <c r="D74" s="621"/>
      <c r="E74" s="625">
        <f>D74/(D74+F74)</f>
        <v>0</v>
      </c>
      <c r="F74" s="621">
        <v>1</v>
      </c>
      <c r="G74" s="625">
        <f>F74/(D74+F74)</f>
        <v>1</v>
      </c>
      <c r="H74" s="626"/>
      <c r="I74" s="620"/>
      <c r="J74" s="1200"/>
      <c r="K74" s="1206"/>
      <c r="L74" s="626" t="s">
        <v>1087</v>
      </c>
      <c r="M74" s="621"/>
      <c r="N74" s="625">
        <f>M74/(M74+O74)</f>
        <v>0</v>
      </c>
      <c r="O74" s="621">
        <v>1</v>
      </c>
      <c r="P74" s="625">
        <f>O74/(M74+O74)</f>
        <v>1</v>
      </c>
      <c r="Q74" s="626"/>
    </row>
    <row r="75" spans="1:17" s="607" customFormat="1" ht="18" hidden="1" customHeight="1" x14ac:dyDescent="0.25">
      <c r="A75" s="1200"/>
      <c r="B75" s="1207"/>
      <c r="C75" s="626"/>
      <c r="D75" s="621"/>
      <c r="E75" s="625"/>
      <c r="F75" s="621"/>
      <c r="G75" s="625"/>
      <c r="H75" s="626"/>
      <c r="I75" s="620"/>
      <c r="J75" s="1200"/>
      <c r="K75" s="1207"/>
      <c r="L75" s="626"/>
      <c r="M75" s="621"/>
      <c r="N75" s="625"/>
      <c r="O75" s="621"/>
      <c r="P75" s="625"/>
      <c r="Q75" s="626"/>
    </row>
    <row r="76" spans="1:17" s="607" customFormat="1" ht="18" customHeight="1" x14ac:dyDescent="0.25">
      <c r="A76" s="1199">
        <v>26</v>
      </c>
      <c r="B76" s="1208" t="s">
        <v>1121</v>
      </c>
      <c r="C76" s="626" t="s">
        <v>1084</v>
      </c>
      <c r="D76" s="621">
        <v>1</v>
      </c>
      <c r="E76" s="625">
        <f>D76/(D76+F76)</f>
        <v>1</v>
      </c>
      <c r="F76" s="621"/>
      <c r="G76" s="625">
        <f>F76/(D76+F76)</f>
        <v>0</v>
      </c>
      <c r="H76" s="626"/>
      <c r="I76" s="620"/>
      <c r="J76" s="1199">
        <v>26</v>
      </c>
      <c r="K76" s="1208" t="s">
        <v>1121</v>
      </c>
      <c r="L76" s="626" t="s">
        <v>1084</v>
      </c>
      <c r="M76" s="621">
        <v>1</v>
      </c>
      <c r="N76" s="625">
        <f>M76/(M76+O76)</f>
        <v>1</v>
      </c>
      <c r="O76" s="621"/>
      <c r="P76" s="625">
        <f>O76/(M76+O76)</f>
        <v>0</v>
      </c>
      <c r="Q76" s="626"/>
    </row>
    <row r="77" spans="1:17" s="607" customFormat="1" ht="18" customHeight="1" x14ac:dyDescent="0.25">
      <c r="A77" s="1200"/>
      <c r="B77" s="1206"/>
      <c r="C77" s="626" t="s">
        <v>1087</v>
      </c>
      <c r="D77" s="621"/>
      <c r="E77" s="625">
        <f>D77/(D77+F77)</f>
        <v>0</v>
      </c>
      <c r="F77" s="621">
        <v>1</v>
      </c>
      <c r="G77" s="625">
        <f>F77/(D77+F77)</f>
        <v>1</v>
      </c>
      <c r="H77" s="626"/>
      <c r="I77" s="620"/>
      <c r="J77" s="1200"/>
      <c r="K77" s="1206"/>
      <c r="L77" s="626" t="s">
        <v>1087</v>
      </c>
      <c r="M77" s="621"/>
      <c r="N77" s="625">
        <f>M77/(M77+O77)</f>
        <v>0</v>
      </c>
      <c r="O77" s="621">
        <v>1</v>
      </c>
      <c r="P77" s="625">
        <f>O77/(M77+O77)</f>
        <v>1</v>
      </c>
      <c r="Q77" s="626"/>
    </row>
    <row r="78" spans="1:17" s="607" customFormat="1" ht="18" customHeight="1" x14ac:dyDescent="0.25">
      <c r="A78" s="1200"/>
      <c r="B78" s="1206"/>
      <c r="C78" s="626" t="s">
        <v>1075</v>
      </c>
      <c r="D78" s="621"/>
      <c r="E78" s="625">
        <f>D78/(D78+F78)</f>
        <v>0</v>
      </c>
      <c r="F78" s="621">
        <v>1</v>
      </c>
      <c r="G78" s="625">
        <f>F78/(D78+F78)</f>
        <v>1</v>
      </c>
      <c r="H78" s="626"/>
      <c r="I78" s="620"/>
      <c r="J78" s="1200"/>
      <c r="K78" s="1206"/>
      <c r="L78" s="626" t="s">
        <v>1075</v>
      </c>
      <c r="M78" s="621"/>
      <c r="N78" s="625">
        <f>M78/(M78+O78)</f>
        <v>0</v>
      </c>
      <c r="O78" s="621">
        <v>1</v>
      </c>
      <c r="P78" s="625">
        <f>O78/(M78+O78)</f>
        <v>1</v>
      </c>
      <c r="Q78" s="626"/>
    </row>
    <row r="79" spans="1:17" s="607" customFormat="1" ht="18" hidden="1" customHeight="1" x14ac:dyDescent="0.25">
      <c r="A79" s="1200"/>
      <c r="B79" s="1207"/>
      <c r="C79" s="626"/>
      <c r="D79" s="621"/>
      <c r="E79" s="625"/>
      <c r="F79" s="621"/>
      <c r="G79" s="625"/>
      <c r="H79" s="626"/>
      <c r="I79" s="620"/>
      <c r="J79" s="1200"/>
      <c r="K79" s="1207"/>
      <c r="L79" s="626"/>
      <c r="M79" s="621"/>
      <c r="N79" s="625"/>
      <c r="O79" s="621"/>
      <c r="P79" s="625"/>
      <c r="Q79" s="626"/>
    </row>
    <row r="80" spans="1:17" x14ac:dyDescent="0.25">
      <c r="A80" s="1199">
        <v>27</v>
      </c>
      <c r="B80" s="1202" t="s">
        <v>1122</v>
      </c>
      <c r="C80" s="626" t="s">
        <v>1089</v>
      </c>
      <c r="D80" s="621"/>
      <c r="E80" s="625">
        <f t="shared" ref="E80:E114" si="4">D80/(D80+F80)</f>
        <v>0</v>
      </c>
      <c r="F80" s="621">
        <v>1</v>
      </c>
      <c r="G80" s="625">
        <f t="shared" ref="G80:G114" si="5">F80/(D80+F80)</f>
        <v>1</v>
      </c>
      <c r="H80" s="626"/>
      <c r="J80" s="1199">
        <v>27</v>
      </c>
      <c r="K80" s="1202" t="s">
        <v>1122</v>
      </c>
      <c r="L80" s="626" t="s">
        <v>1089</v>
      </c>
      <c r="M80" s="621"/>
      <c r="N80" s="625">
        <f t="shared" ref="N80:N114" si="6">M80/(M80+O80)</f>
        <v>0</v>
      </c>
      <c r="O80" s="621">
        <v>1</v>
      </c>
      <c r="P80" s="625">
        <f t="shared" ref="P80:P114" si="7">O80/(M80+O80)</f>
        <v>1</v>
      </c>
      <c r="Q80" s="626"/>
    </row>
    <row r="81" spans="1:17" x14ac:dyDescent="0.25">
      <c r="A81" s="1200"/>
      <c r="B81" s="1204"/>
      <c r="C81" s="626" t="s">
        <v>1087</v>
      </c>
      <c r="D81" s="621"/>
      <c r="E81" s="625">
        <f t="shared" si="4"/>
        <v>0</v>
      </c>
      <c r="F81" s="621">
        <v>1</v>
      </c>
      <c r="G81" s="625">
        <f t="shared" si="5"/>
        <v>1</v>
      </c>
      <c r="H81" s="626"/>
      <c r="J81" s="1200"/>
      <c r="K81" s="1204"/>
      <c r="L81" s="626" t="s">
        <v>1087</v>
      </c>
      <c r="M81" s="621"/>
      <c r="N81" s="625">
        <f t="shared" si="6"/>
        <v>0</v>
      </c>
      <c r="O81" s="621">
        <v>1</v>
      </c>
      <c r="P81" s="625">
        <f t="shared" si="7"/>
        <v>1</v>
      </c>
      <c r="Q81" s="626"/>
    </row>
    <row r="82" spans="1:17" s="607" customFormat="1" ht="18" customHeight="1" x14ac:dyDescent="0.25">
      <c r="A82" s="1199">
        <v>28</v>
      </c>
      <c r="B82" s="1202" t="s">
        <v>1123</v>
      </c>
      <c r="C82" s="626" t="s">
        <v>1084</v>
      </c>
      <c r="D82" s="621">
        <v>1</v>
      </c>
      <c r="E82" s="625">
        <f t="shared" si="4"/>
        <v>1</v>
      </c>
      <c r="F82" s="621"/>
      <c r="G82" s="625">
        <f t="shared" si="5"/>
        <v>0</v>
      </c>
      <c r="H82" s="626"/>
      <c r="I82" s="620"/>
      <c r="J82" s="1199">
        <v>28</v>
      </c>
      <c r="K82" s="1202" t="s">
        <v>1123</v>
      </c>
      <c r="L82" s="626" t="s">
        <v>1084</v>
      </c>
      <c r="M82" s="621">
        <v>1</v>
      </c>
      <c r="N82" s="625">
        <f t="shared" si="6"/>
        <v>1</v>
      </c>
      <c r="O82" s="621"/>
      <c r="P82" s="625">
        <f t="shared" si="7"/>
        <v>0</v>
      </c>
      <c r="Q82" s="626"/>
    </row>
    <row r="83" spans="1:17" s="607" customFormat="1" ht="18" customHeight="1" x14ac:dyDescent="0.25">
      <c r="A83" s="1200"/>
      <c r="B83" s="1203"/>
      <c r="C83" s="626" t="s">
        <v>1124</v>
      </c>
      <c r="D83" s="621">
        <v>1</v>
      </c>
      <c r="E83" s="625">
        <f t="shared" si="4"/>
        <v>1</v>
      </c>
      <c r="F83" s="621"/>
      <c r="G83" s="625">
        <f t="shared" si="5"/>
        <v>0</v>
      </c>
      <c r="H83" s="626"/>
      <c r="I83" s="620"/>
      <c r="J83" s="1200"/>
      <c r="K83" s="1203"/>
      <c r="L83" s="626" t="s">
        <v>1124</v>
      </c>
      <c r="M83" s="621">
        <v>1</v>
      </c>
      <c r="N83" s="625">
        <f t="shared" si="6"/>
        <v>1</v>
      </c>
      <c r="O83" s="621"/>
      <c r="P83" s="625">
        <f t="shared" si="7"/>
        <v>0</v>
      </c>
      <c r="Q83" s="626"/>
    </row>
    <row r="84" spans="1:17" s="607" customFormat="1" ht="18" customHeight="1" x14ac:dyDescent="0.25">
      <c r="A84" s="1200"/>
      <c r="B84" s="1204"/>
      <c r="C84" s="626" t="s">
        <v>1087</v>
      </c>
      <c r="D84" s="621"/>
      <c r="E84" s="625">
        <f t="shared" si="4"/>
        <v>0</v>
      </c>
      <c r="F84" s="621">
        <v>1</v>
      </c>
      <c r="G84" s="625">
        <f t="shared" si="5"/>
        <v>1</v>
      </c>
      <c r="H84" s="626"/>
      <c r="I84" s="620"/>
      <c r="J84" s="1200"/>
      <c r="K84" s="1204"/>
      <c r="L84" s="626" t="s">
        <v>1087</v>
      </c>
      <c r="M84" s="627">
        <v>1</v>
      </c>
      <c r="N84" s="625">
        <f t="shared" si="6"/>
        <v>1</v>
      </c>
      <c r="O84" s="621"/>
      <c r="P84" s="625">
        <f t="shared" si="7"/>
        <v>0</v>
      </c>
      <c r="Q84" s="626"/>
    </row>
    <row r="85" spans="1:17" x14ac:dyDescent="0.25">
      <c r="A85" s="1209">
        <v>29</v>
      </c>
      <c r="B85" s="1202" t="s">
        <v>1125</v>
      </c>
      <c r="C85" s="626" t="s">
        <v>1111</v>
      </c>
      <c r="D85" s="621">
        <v>1</v>
      </c>
      <c r="E85" s="625">
        <f t="shared" si="4"/>
        <v>1</v>
      </c>
      <c r="F85" s="621"/>
      <c r="G85" s="625">
        <f t="shared" si="5"/>
        <v>0</v>
      </c>
      <c r="H85" s="626"/>
      <c r="J85" s="1209">
        <v>29</v>
      </c>
      <c r="K85" s="1202" t="s">
        <v>1125</v>
      </c>
      <c r="L85" s="626" t="s">
        <v>1111</v>
      </c>
      <c r="M85" s="621">
        <v>1</v>
      </c>
      <c r="N85" s="625">
        <f t="shared" si="6"/>
        <v>1</v>
      </c>
      <c r="O85" s="621"/>
      <c r="P85" s="625">
        <f t="shared" si="7"/>
        <v>0</v>
      </c>
      <c r="Q85" s="626"/>
    </row>
    <row r="86" spans="1:17" x14ac:dyDescent="0.25">
      <c r="A86" s="1210"/>
      <c r="B86" s="1203"/>
      <c r="C86" s="626" t="s">
        <v>1089</v>
      </c>
      <c r="D86" s="621">
        <v>1</v>
      </c>
      <c r="E86" s="625">
        <f t="shared" si="4"/>
        <v>1</v>
      </c>
      <c r="F86" s="621"/>
      <c r="G86" s="625">
        <f t="shared" si="5"/>
        <v>0</v>
      </c>
      <c r="H86" s="626"/>
      <c r="J86" s="1210"/>
      <c r="K86" s="1203"/>
      <c r="L86" s="626" t="s">
        <v>1089</v>
      </c>
      <c r="M86" s="621">
        <v>1</v>
      </c>
      <c r="N86" s="625">
        <f t="shared" si="6"/>
        <v>1</v>
      </c>
      <c r="O86" s="621"/>
      <c r="P86" s="625">
        <f t="shared" si="7"/>
        <v>0</v>
      </c>
      <c r="Q86" s="626"/>
    </row>
    <row r="87" spans="1:17" x14ac:dyDescent="0.25">
      <c r="A87" s="1210"/>
      <c r="B87" s="1204"/>
      <c r="C87" s="626" t="s">
        <v>1126</v>
      </c>
      <c r="D87" s="621">
        <v>2</v>
      </c>
      <c r="E87" s="625">
        <f t="shared" si="4"/>
        <v>1</v>
      </c>
      <c r="F87" s="621"/>
      <c r="G87" s="625">
        <f t="shared" si="5"/>
        <v>0</v>
      </c>
      <c r="H87" s="626"/>
      <c r="J87" s="1210"/>
      <c r="K87" s="1204"/>
      <c r="L87" s="626" t="s">
        <v>1126</v>
      </c>
      <c r="M87" s="621">
        <v>2</v>
      </c>
      <c r="N87" s="625">
        <f t="shared" si="6"/>
        <v>1</v>
      </c>
      <c r="O87" s="621"/>
      <c r="P87" s="625">
        <f t="shared" si="7"/>
        <v>0</v>
      </c>
      <c r="Q87" s="626"/>
    </row>
    <row r="88" spans="1:17" x14ac:dyDescent="0.25">
      <c r="A88" s="1209">
        <v>30</v>
      </c>
      <c r="B88" s="1202" t="s">
        <v>1127</v>
      </c>
      <c r="C88" s="626" t="s">
        <v>1111</v>
      </c>
      <c r="D88" s="621">
        <v>3</v>
      </c>
      <c r="E88" s="625">
        <f t="shared" si="4"/>
        <v>1</v>
      </c>
      <c r="F88" s="621"/>
      <c r="G88" s="625">
        <f t="shared" si="5"/>
        <v>0</v>
      </c>
      <c r="H88" s="626"/>
      <c r="J88" s="1209">
        <v>30</v>
      </c>
      <c r="K88" s="1202" t="s">
        <v>1127</v>
      </c>
      <c r="L88" s="626" t="s">
        <v>1111</v>
      </c>
      <c r="M88" s="621">
        <v>3</v>
      </c>
      <c r="N88" s="625">
        <f t="shared" si="6"/>
        <v>1</v>
      </c>
      <c r="O88" s="621"/>
      <c r="P88" s="625">
        <f t="shared" si="7"/>
        <v>0</v>
      </c>
      <c r="Q88" s="626"/>
    </row>
    <row r="89" spans="1:17" x14ac:dyDescent="0.25">
      <c r="A89" s="1210"/>
      <c r="B89" s="1204"/>
      <c r="C89" s="626" t="s">
        <v>1128</v>
      </c>
      <c r="D89" s="621">
        <v>1</v>
      </c>
      <c r="E89" s="625">
        <f t="shared" si="4"/>
        <v>1</v>
      </c>
      <c r="F89" s="621"/>
      <c r="G89" s="625">
        <f t="shared" si="5"/>
        <v>0</v>
      </c>
      <c r="H89" s="626"/>
      <c r="J89" s="1210"/>
      <c r="K89" s="1204"/>
      <c r="L89" s="626" t="s">
        <v>1128</v>
      </c>
      <c r="M89" s="621">
        <v>1</v>
      </c>
      <c r="N89" s="625">
        <f t="shared" si="6"/>
        <v>1</v>
      </c>
      <c r="O89" s="621"/>
      <c r="P89" s="625">
        <f t="shared" si="7"/>
        <v>0</v>
      </c>
      <c r="Q89" s="626"/>
    </row>
    <row r="90" spans="1:17" x14ac:dyDescent="0.25">
      <c r="A90" s="1209">
        <v>31</v>
      </c>
      <c r="B90" s="1202" t="s">
        <v>1129</v>
      </c>
      <c r="C90" s="626" t="s">
        <v>1111</v>
      </c>
      <c r="D90" s="621">
        <v>1</v>
      </c>
      <c r="E90" s="625">
        <f t="shared" si="4"/>
        <v>1</v>
      </c>
      <c r="F90" s="621"/>
      <c r="G90" s="625">
        <f t="shared" si="5"/>
        <v>0</v>
      </c>
      <c r="H90" s="626"/>
      <c r="J90" s="1209">
        <v>31</v>
      </c>
      <c r="K90" s="1202" t="s">
        <v>1129</v>
      </c>
      <c r="L90" s="626" t="s">
        <v>1111</v>
      </c>
      <c r="M90" s="621">
        <v>1</v>
      </c>
      <c r="N90" s="625">
        <f t="shared" si="6"/>
        <v>1</v>
      </c>
      <c r="O90" s="621"/>
      <c r="P90" s="625">
        <f t="shared" si="7"/>
        <v>0</v>
      </c>
      <c r="Q90" s="626"/>
    </row>
    <row r="91" spans="1:17" x14ac:dyDescent="0.25">
      <c r="A91" s="1210"/>
      <c r="B91" s="1204"/>
      <c r="C91" s="626" t="s">
        <v>1089</v>
      </c>
      <c r="D91" s="621">
        <v>1</v>
      </c>
      <c r="E91" s="625">
        <f t="shared" si="4"/>
        <v>1</v>
      </c>
      <c r="F91" s="621"/>
      <c r="G91" s="625">
        <f t="shared" si="5"/>
        <v>0</v>
      </c>
      <c r="H91" s="626"/>
      <c r="J91" s="1210"/>
      <c r="K91" s="1204"/>
      <c r="L91" s="626" t="s">
        <v>1089</v>
      </c>
      <c r="M91" s="621">
        <v>1</v>
      </c>
      <c r="N91" s="625">
        <f t="shared" si="6"/>
        <v>1</v>
      </c>
      <c r="O91" s="621"/>
      <c r="P91" s="625">
        <f t="shared" si="7"/>
        <v>0</v>
      </c>
      <c r="Q91" s="626"/>
    </row>
    <row r="92" spans="1:17" s="607" customFormat="1" ht="18" customHeight="1" x14ac:dyDescent="0.25">
      <c r="A92" s="1199">
        <v>32</v>
      </c>
      <c r="B92" s="1211" t="s">
        <v>1130</v>
      </c>
      <c r="C92" s="626" t="s">
        <v>1084</v>
      </c>
      <c r="D92" s="621">
        <v>1</v>
      </c>
      <c r="E92" s="625">
        <f t="shared" si="4"/>
        <v>1</v>
      </c>
      <c r="F92" s="621"/>
      <c r="G92" s="625">
        <f t="shared" si="5"/>
        <v>0</v>
      </c>
      <c r="H92" s="626"/>
      <c r="I92" s="620"/>
      <c r="J92" s="1199">
        <v>32</v>
      </c>
      <c r="K92" s="1211" t="s">
        <v>1130</v>
      </c>
      <c r="L92" s="626" t="s">
        <v>1084</v>
      </c>
      <c r="M92" s="621">
        <v>1</v>
      </c>
      <c r="N92" s="625">
        <f t="shared" si="6"/>
        <v>1</v>
      </c>
      <c r="O92" s="621"/>
      <c r="P92" s="625">
        <f t="shared" si="7"/>
        <v>0</v>
      </c>
      <c r="Q92" s="626"/>
    </row>
    <row r="93" spans="1:17" s="607" customFormat="1" ht="18" customHeight="1" x14ac:dyDescent="0.25">
      <c r="A93" s="1200"/>
      <c r="B93" s="1212"/>
      <c r="C93" s="626" t="s">
        <v>1087</v>
      </c>
      <c r="D93" s="621"/>
      <c r="E93" s="625">
        <f t="shared" si="4"/>
        <v>0</v>
      </c>
      <c r="F93" s="621">
        <v>1</v>
      </c>
      <c r="G93" s="625">
        <f t="shared" si="5"/>
        <v>1</v>
      </c>
      <c r="H93" s="626"/>
      <c r="I93" s="620"/>
      <c r="J93" s="1200"/>
      <c r="K93" s="1212"/>
      <c r="L93" s="626" t="s">
        <v>1087</v>
      </c>
      <c r="M93" s="621"/>
      <c r="N93" s="625">
        <f t="shared" si="6"/>
        <v>0</v>
      </c>
      <c r="O93" s="621">
        <v>1</v>
      </c>
      <c r="P93" s="625">
        <f t="shared" si="7"/>
        <v>1</v>
      </c>
      <c r="Q93" s="626"/>
    </row>
    <row r="94" spans="1:17" s="607" customFormat="1" ht="18" customHeight="1" x14ac:dyDescent="0.25">
      <c r="A94" s="1199">
        <v>33</v>
      </c>
      <c r="B94" s="1202" t="s">
        <v>1131</v>
      </c>
      <c r="C94" s="626" t="s">
        <v>1084</v>
      </c>
      <c r="D94" s="621">
        <v>1</v>
      </c>
      <c r="E94" s="625">
        <f t="shared" si="4"/>
        <v>1</v>
      </c>
      <c r="F94" s="621"/>
      <c r="G94" s="625">
        <f t="shared" si="5"/>
        <v>0</v>
      </c>
      <c r="H94" s="626"/>
      <c r="I94" s="620"/>
      <c r="J94" s="1199">
        <v>33</v>
      </c>
      <c r="K94" s="1202" t="s">
        <v>1131</v>
      </c>
      <c r="L94" s="626" t="s">
        <v>1084</v>
      </c>
      <c r="M94" s="621">
        <v>1</v>
      </c>
      <c r="N94" s="625">
        <f t="shared" si="6"/>
        <v>1</v>
      </c>
      <c r="O94" s="621"/>
      <c r="P94" s="625">
        <f t="shared" si="7"/>
        <v>0</v>
      </c>
      <c r="Q94" s="626"/>
    </row>
    <row r="95" spans="1:17" s="607" customFormat="1" ht="18" customHeight="1" x14ac:dyDescent="0.25">
      <c r="A95" s="1200"/>
      <c r="B95" s="1204"/>
      <c r="C95" s="626" t="s">
        <v>1087</v>
      </c>
      <c r="D95" s="621"/>
      <c r="E95" s="625">
        <f t="shared" si="4"/>
        <v>0</v>
      </c>
      <c r="F95" s="621">
        <v>1</v>
      </c>
      <c r="G95" s="625">
        <f t="shared" si="5"/>
        <v>1</v>
      </c>
      <c r="H95" s="626"/>
      <c r="I95" s="620"/>
      <c r="J95" s="1200"/>
      <c r="K95" s="1204"/>
      <c r="L95" s="626" t="s">
        <v>1087</v>
      </c>
      <c r="M95" s="621"/>
      <c r="N95" s="625">
        <f t="shared" si="6"/>
        <v>0</v>
      </c>
      <c r="O95" s="621">
        <v>1</v>
      </c>
      <c r="P95" s="625">
        <f t="shared" si="7"/>
        <v>1</v>
      </c>
      <c r="Q95" s="626"/>
    </row>
    <row r="96" spans="1:17" s="607" customFormat="1" ht="18" customHeight="1" x14ac:dyDescent="0.25">
      <c r="A96" s="1199">
        <v>34</v>
      </c>
      <c r="B96" s="1202" t="s">
        <v>1132</v>
      </c>
      <c r="C96" s="626" t="s">
        <v>1084</v>
      </c>
      <c r="D96" s="621">
        <v>1</v>
      </c>
      <c r="E96" s="625">
        <f t="shared" si="4"/>
        <v>1</v>
      </c>
      <c r="F96" s="621"/>
      <c r="G96" s="625">
        <f t="shared" si="5"/>
        <v>0</v>
      </c>
      <c r="H96" s="626"/>
      <c r="I96" s="620"/>
      <c r="J96" s="1199">
        <v>34</v>
      </c>
      <c r="K96" s="1202" t="s">
        <v>1132</v>
      </c>
      <c r="L96" s="626" t="s">
        <v>1084</v>
      </c>
      <c r="M96" s="621">
        <v>1</v>
      </c>
      <c r="N96" s="625">
        <f t="shared" si="6"/>
        <v>1</v>
      </c>
      <c r="O96" s="621"/>
      <c r="P96" s="625">
        <f t="shared" si="7"/>
        <v>0</v>
      </c>
      <c r="Q96" s="626"/>
    </row>
    <row r="97" spans="1:17" s="607" customFormat="1" ht="18" customHeight="1" x14ac:dyDescent="0.25">
      <c r="A97" s="1200"/>
      <c r="B97" s="1204"/>
      <c r="C97" s="626" t="s">
        <v>1087</v>
      </c>
      <c r="D97" s="621"/>
      <c r="E97" s="625">
        <f t="shared" si="4"/>
        <v>0</v>
      </c>
      <c r="F97" s="621">
        <v>1</v>
      </c>
      <c r="G97" s="625">
        <f t="shared" si="5"/>
        <v>1</v>
      </c>
      <c r="H97" s="626"/>
      <c r="I97" s="620"/>
      <c r="J97" s="1200"/>
      <c r="K97" s="1204"/>
      <c r="L97" s="626" t="s">
        <v>1087</v>
      </c>
      <c r="M97" s="627">
        <v>1</v>
      </c>
      <c r="N97" s="625">
        <f t="shared" si="6"/>
        <v>1</v>
      </c>
      <c r="O97" s="621"/>
      <c r="P97" s="625">
        <f t="shared" si="7"/>
        <v>0</v>
      </c>
      <c r="Q97" s="626"/>
    </row>
    <row r="98" spans="1:17" x14ac:dyDescent="0.25">
      <c r="A98" s="1199">
        <v>35</v>
      </c>
      <c r="B98" s="1202" t="s">
        <v>1133</v>
      </c>
      <c r="C98" s="626" t="s">
        <v>1084</v>
      </c>
      <c r="D98" s="621"/>
      <c r="E98" s="625">
        <f t="shared" si="4"/>
        <v>0</v>
      </c>
      <c r="F98" s="621">
        <v>1</v>
      </c>
      <c r="G98" s="625">
        <f t="shared" si="5"/>
        <v>1</v>
      </c>
      <c r="H98" s="626"/>
      <c r="J98" s="1199">
        <v>35</v>
      </c>
      <c r="K98" s="1202" t="s">
        <v>1133</v>
      </c>
      <c r="L98" s="626" t="s">
        <v>1084</v>
      </c>
      <c r="M98" s="621"/>
      <c r="N98" s="625">
        <f t="shared" si="6"/>
        <v>0</v>
      </c>
      <c r="O98" s="621">
        <v>1</v>
      </c>
      <c r="P98" s="625">
        <f t="shared" si="7"/>
        <v>1</v>
      </c>
      <c r="Q98" s="626"/>
    </row>
    <row r="99" spans="1:17" x14ac:dyDescent="0.25">
      <c r="A99" s="1200"/>
      <c r="B99" s="1204"/>
      <c r="C99" s="626" t="s">
        <v>1087</v>
      </c>
      <c r="D99" s="621"/>
      <c r="E99" s="625">
        <f t="shared" si="4"/>
        <v>0</v>
      </c>
      <c r="F99" s="621">
        <v>1</v>
      </c>
      <c r="G99" s="625">
        <f t="shared" si="5"/>
        <v>1</v>
      </c>
      <c r="H99" s="626"/>
      <c r="J99" s="1200"/>
      <c r="K99" s="1204"/>
      <c r="L99" s="626" t="s">
        <v>1087</v>
      </c>
      <c r="M99" s="621"/>
      <c r="N99" s="625">
        <f t="shared" si="6"/>
        <v>0</v>
      </c>
      <c r="O99" s="621">
        <v>1</v>
      </c>
      <c r="P99" s="625">
        <f t="shared" si="7"/>
        <v>1</v>
      </c>
      <c r="Q99" s="626"/>
    </row>
    <row r="100" spans="1:17" s="607" customFormat="1" ht="18" customHeight="1" x14ac:dyDescent="0.25">
      <c r="A100" s="1199">
        <v>36</v>
      </c>
      <c r="B100" s="1202" t="s">
        <v>1134</v>
      </c>
      <c r="C100" s="626" t="s">
        <v>1089</v>
      </c>
      <c r="D100" s="621"/>
      <c r="E100" s="625">
        <f t="shared" si="4"/>
        <v>0</v>
      </c>
      <c r="F100" s="621">
        <v>1</v>
      </c>
      <c r="G100" s="625">
        <f t="shared" si="5"/>
        <v>1</v>
      </c>
      <c r="H100" s="626"/>
      <c r="I100" s="620"/>
      <c r="J100" s="1199">
        <v>36</v>
      </c>
      <c r="K100" s="1202" t="s">
        <v>1134</v>
      </c>
      <c r="L100" s="626" t="s">
        <v>1089</v>
      </c>
      <c r="M100" s="621"/>
      <c r="N100" s="625">
        <f t="shared" si="6"/>
        <v>0</v>
      </c>
      <c r="O100" s="621">
        <v>1</v>
      </c>
      <c r="P100" s="625">
        <f t="shared" si="7"/>
        <v>1</v>
      </c>
      <c r="Q100" s="626"/>
    </row>
    <row r="101" spans="1:17" x14ac:dyDescent="0.25">
      <c r="A101" s="1200"/>
      <c r="B101" s="1203"/>
      <c r="C101" s="626" t="s">
        <v>1135</v>
      </c>
      <c r="D101" s="621"/>
      <c r="E101" s="625">
        <f t="shared" si="4"/>
        <v>0</v>
      </c>
      <c r="F101" s="621">
        <v>1</v>
      </c>
      <c r="G101" s="625">
        <f t="shared" si="5"/>
        <v>1</v>
      </c>
      <c r="H101" s="626"/>
      <c r="J101" s="1200"/>
      <c r="K101" s="1203"/>
      <c r="L101" s="626" t="s">
        <v>1135</v>
      </c>
      <c r="M101" s="621"/>
      <c r="N101" s="625">
        <f t="shared" si="6"/>
        <v>0</v>
      </c>
      <c r="O101" s="621">
        <v>1</v>
      </c>
      <c r="P101" s="625">
        <f t="shared" si="7"/>
        <v>1</v>
      </c>
      <c r="Q101" s="626"/>
    </row>
    <row r="102" spans="1:17" x14ac:dyDescent="0.25">
      <c r="A102" s="1200"/>
      <c r="B102" s="1204"/>
      <c r="C102" s="626" t="s">
        <v>1087</v>
      </c>
      <c r="D102" s="621"/>
      <c r="E102" s="625">
        <f t="shared" si="4"/>
        <v>0</v>
      </c>
      <c r="F102" s="621">
        <v>1</v>
      </c>
      <c r="G102" s="625">
        <f t="shared" si="5"/>
        <v>1</v>
      </c>
      <c r="H102" s="626"/>
      <c r="J102" s="1200"/>
      <c r="K102" s="1204"/>
      <c r="L102" s="626" t="s">
        <v>1087</v>
      </c>
      <c r="M102" s="621"/>
      <c r="N102" s="625">
        <f t="shared" si="6"/>
        <v>0</v>
      </c>
      <c r="O102" s="621">
        <v>1</v>
      </c>
      <c r="P102" s="625">
        <f t="shared" si="7"/>
        <v>1</v>
      </c>
      <c r="Q102" s="626"/>
    </row>
    <row r="103" spans="1:17" x14ac:dyDescent="0.25">
      <c r="A103" s="1199">
        <v>37</v>
      </c>
      <c r="B103" s="1202" t="s">
        <v>1136</v>
      </c>
      <c r="C103" s="626" t="s">
        <v>1089</v>
      </c>
      <c r="D103" s="621"/>
      <c r="E103" s="625">
        <f t="shared" si="4"/>
        <v>0</v>
      </c>
      <c r="F103" s="621">
        <v>1</v>
      </c>
      <c r="G103" s="625">
        <f t="shared" si="5"/>
        <v>1</v>
      </c>
      <c r="H103" s="626"/>
      <c r="J103" s="1199">
        <v>37</v>
      </c>
      <c r="K103" s="1202" t="s">
        <v>1136</v>
      </c>
      <c r="L103" s="626" t="s">
        <v>1089</v>
      </c>
      <c r="M103" s="621"/>
      <c r="N103" s="625">
        <f t="shared" si="6"/>
        <v>0</v>
      </c>
      <c r="O103" s="621">
        <v>1</v>
      </c>
      <c r="P103" s="625">
        <f t="shared" si="7"/>
        <v>1</v>
      </c>
      <c r="Q103" s="626"/>
    </row>
    <row r="104" spans="1:17" x14ac:dyDescent="0.25">
      <c r="A104" s="1200"/>
      <c r="B104" s="1203"/>
      <c r="C104" s="626" t="s">
        <v>1135</v>
      </c>
      <c r="D104" s="621"/>
      <c r="E104" s="625">
        <f t="shared" si="4"/>
        <v>0</v>
      </c>
      <c r="F104" s="621">
        <v>1</v>
      </c>
      <c r="G104" s="625">
        <f t="shared" si="5"/>
        <v>1</v>
      </c>
      <c r="H104" s="626"/>
      <c r="J104" s="1200"/>
      <c r="K104" s="1203"/>
      <c r="L104" s="626" t="s">
        <v>1135</v>
      </c>
      <c r="M104" s="621"/>
      <c r="N104" s="625">
        <f t="shared" si="6"/>
        <v>0</v>
      </c>
      <c r="O104" s="621">
        <v>1</v>
      </c>
      <c r="P104" s="625">
        <f t="shared" si="7"/>
        <v>1</v>
      </c>
      <c r="Q104" s="626"/>
    </row>
    <row r="105" spans="1:17" x14ac:dyDescent="0.25">
      <c r="A105" s="1200"/>
      <c r="B105" s="1203"/>
      <c r="C105" s="626" t="s">
        <v>1087</v>
      </c>
      <c r="D105" s="621"/>
      <c r="E105" s="625">
        <f t="shared" si="4"/>
        <v>0</v>
      </c>
      <c r="F105" s="621">
        <v>1</v>
      </c>
      <c r="G105" s="625">
        <f t="shared" si="5"/>
        <v>1</v>
      </c>
      <c r="H105" s="626"/>
      <c r="J105" s="1200"/>
      <c r="K105" s="1203"/>
      <c r="L105" s="626" t="s">
        <v>1087</v>
      </c>
      <c r="M105" s="621"/>
      <c r="N105" s="625">
        <f t="shared" si="6"/>
        <v>0</v>
      </c>
      <c r="O105" s="621">
        <v>1</v>
      </c>
      <c r="P105" s="625">
        <f t="shared" si="7"/>
        <v>1</v>
      </c>
      <c r="Q105" s="626"/>
    </row>
    <row r="106" spans="1:17" x14ac:dyDescent="0.25">
      <c r="A106" s="1200"/>
      <c r="B106" s="1204"/>
      <c r="C106" s="626" t="s">
        <v>1104</v>
      </c>
      <c r="D106" s="621"/>
      <c r="E106" s="625">
        <f t="shared" si="4"/>
        <v>0</v>
      </c>
      <c r="F106" s="621">
        <v>1</v>
      </c>
      <c r="G106" s="625">
        <f t="shared" si="5"/>
        <v>1</v>
      </c>
      <c r="H106" s="626"/>
      <c r="J106" s="1200"/>
      <c r="K106" s="1204"/>
      <c r="L106" s="626" t="s">
        <v>1104</v>
      </c>
      <c r="M106" s="621"/>
      <c r="N106" s="625">
        <f t="shared" si="6"/>
        <v>0</v>
      </c>
      <c r="O106" s="621">
        <v>1</v>
      </c>
      <c r="P106" s="625">
        <f t="shared" si="7"/>
        <v>1</v>
      </c>
      <c r="Q106" s="626"/>
    </row>
    <row r="107" spans="1:17" x14ac:dyDescent="0.25">
      <c r="A107" s="1200"/>
      <c r="B107" s="626" t="s">
        <v>1137</v>
      </c>
      <c r="C107" s="626" t="s">
        <v>1124</v>
      </c>
      <c r="D107" s="621"/>
      <c r="E107" s="625">
        <f t="shared" si="4"/>
        <v>0</v>
      </c>
      <c r="F107" s="621">
        <v>1</v>
      </c>
      <c r="G107" s="625">
        <f t="shared" si="5"/>
        <v>1</v>
      </c>
      <c r="H107" s="626"/>
      <c r="J107" s="1200"/>
      <c r="K107" s="626" t="s">
        <v>1137</v>
      </c>
      <c r="L107" s="626" t="s">
        <v>1124</v>
      </c>
      <c r="M107" s="621"/>
      <c r="N107" s="625">
        <f t="shared" si="6"/>
        <v>0</v>
      </c>
      <c r="O107" s="621">
        <v>1</v>
      </c>
      <c r="P107" s="625">
        <f t="shared" si="7"/>
        <v>1</v>
      </c>
      <c r="Q107" s="626"/>
    </row>
    <row r="108" spans="1:17" s="607" customFormat="1" ht="18" customHeight="1" x14ac:dyDescent="0.25">
      <c r="A108" s="1199">
        <v>38</v>
      </c>
      <c r="B108" s="1202" t="s">
        <v>1138</v>
      </c>
      <c r="C108" s="626" t="s">
        <v>1089</v>
      </c>
      <c r="D108" s="621">
        <v>1</v>
      </c>
      <c r="E108" s="625">
        <f t="shared" si="4"/>
        <v>1</v>
      </c>
      <c r="F108" s="621"/>
      <c r="G108" s="625">
        <f t="shared" si="5"/>
        <v>0</v>
      </c>
      <c r="H108" s="626"/>
      <c r="I108" s="620"/>
      <c r="J108" s="1199">
        <v>38</v>
      </c>
      <c r="K108" s="1202" t="s">
        <v>1138</v>
      </c>
      <c r="L108" s="626" t="s">
        <v>1089</v>
      </c>
      <c r="M108" s="621">
        <v>1</v>
      </c>
      <c r="N108" s="625">
        <f t="shared" si="6"/>
        <v>1</v>
      </c>
      <c r="O108" s="621"/>
      <c r="P108" s="625">
        <f t="shared" si="7"/>
        <v>0</v>
      </c>
      <c r="Q108" s="626"/>
    </row>
    <row r="109" spans="1:17" s="607" customFormat="1" ht="20.25" customHeight="1" x14ac:dyDescent="0.25">
      <c r="A109" s="1200"/>
      <c r="B109" s="1204"/>
      <c r="C109" s="626" t="s">
        <v>1087</v>
      </c>
      <c r="D109" s="621"/>
      <c r="E109" s="625">
        <f t="shared" si="4"/>
        <v>0</v>
      </c>
      <c r="F109" s="621">
        <v>1</v>
      </c>
      <c r="G109" s="625">
        <f t="shared" si="5"/>
        <v>1</v>
      </c>
      <c r="H109" s="626"/>
      <c r="I109" s="620"/>
      <c r="J109" s="1200"/>
      <c r="K109" s="1204"/>
      <c r="L109" s="626" t="s">
        <v>1087</v>
      </c>
      <c r="M109" s="621"/>
      <c r="N109" s="625">
        <f t="shared" si="6"/>
        <v>0</v>
      </c>
      <c r="O109" s="621">
        <v>1</v>
      </c>
      <c r="P109" s="625">
        <f t="shared" si="7"/>
        <v>1</v>
      </c>
      <c r="Q109" s="626"/>
    </row>
    <row r="110" spans="1:17" x14ac:dyDescent="0.25">
      <c r="A110" s="1200"/>
      <c r="B110" s="1211" t="s">
        <v>1139</v>
      </c>
      <c r="C110" s="626" t="s">
        <v>1140</v>
      </c>
      <c r="D110" s="621"/>
      <c r="E110" s="625">
        <f t="shared" si="4"/>
        <v>0</v>
      </c>
      <c r="F110" s="621">
        <v>1</v>
      </c>
      <c r="G110" s="625">
        <f t="shared" si="5"/>
        <v>1</v>
      </c>
      <c r="H110" s="626"/>
      <c r="J110" s="1200"/>
      <c r="K110" s="1211" t="s">
        <v>1139</v>
      </c>
      <c r="L110" s="626" t="s">
        <v>1140</v>
      </c>
      <c r="M110" s="621"/>
      <c r="N110" s="625">
        <f t="shared" si="6"/>
        <v>0</v>
      </c>
      <c r="O110" s="621">
        <v>1</v>
      </c>
      <c r="P110" s="625">
        <f t="shared" si="7"/>
        <v>1</v>
      </c>
      <c r="Q110" s="626"/>
    </row>
    <row r="111" spans="1:17" x14ac:dyDescent="0.25">
      <c r="A111" s="1200"/>
      <c r="B111" s="1212"/>
      <c r="C111" s="626" t="s">
        <v>1111</v>
      </c>
      <c r="D111" s="621"/>
      <c r="E111" s="625">
        <f t="shared" si="4"/>
        <v>0</v>
      </c>
      <c r="F111" s="621">
        <v>1</v>
      </c>
      <c r="G111" s="625">
        <f t="shared" si="5"/>
        <v>1</v>
      </c>
      <c r="H111" s="626"/>
      <c r="J111" s="1200"/>
      <c r="K111" s="1212"/>
      <c r="L111" s="626" t="s">
        <v>1111</v>
      </c>
      <c r="M111" s="621"/>
      <c r="N111" s="625">
        <f t="shared" si="6"/>
        <v>0</v>
      </c>
      <c r="O111" s="621">
        <v>1</v>
      </c>
      <c r="P111" s="625">
        <f t="shared" si="7"/>
        <v>1</v>
      </c>
      <c r="Q111" s="626"/>
    </row>
    <row r="112" spans="1:17" s="607" customFormat="1" ht="18" customHeight="1" x14ac:dyDescent="0.25">
      <c r="A112" s="1199">
        <v>39</v>
      </c>
      <c r="B112" s="1213" t="s">
        <v>1141</v>
      </c>
      <c r="C112" s="626" t="s">
        <v>1091</v>
      </c>
      <c r="D112" s="621"/>
      <c r="E112" s="625">
        <f t="shared" si="4"/>
        <v>0</v>
      </c>
      <c r="F112" s="621">
        <v>1</v>
      </c>
      <c r="G112" s="625">
        <f t="shared" si="5"/>
        <v>1</v>
      </c>
      <c r="H112" s="626"/>
      <c r="I112" s="620"/>
      <c r="J112" s="1199">
        <v>39</v>
      </c>
      <c r="K112" s="1213" t="s">
        <v>1141</v>
      </c>
      <c r="L112" s="626" t="s">
        <v>1091</v>
      </c>
      <c r="M112" s="621"/>
      <c r="N112" s="625">
        <f t="shared" si="6"/>
        <v>0</v>
      </c>
      <c r="O112" s="621">
        <v>1</v>
      </c>
      <c r="P112" s="625">
        <f t="shared" si="7"/>
        <v>1</v>
      </c>
      <c r="Q112" s="626"/>
    </row>
    <row r="113" spans="1:17" s="607" customFormat="1" ht="18" customHeight="1" x14ac:dyDescent="0.25">
      <c r="A113" s="1200"/>
      <c r="B113" s="1214"/>
      <c r="C113" s="626" t="s">
        <v>1142</v>
      </c>
      <c r="D113" s="621">
        <v>1</v>
      </c>
      <c r="E113" s="625">
        <f t="shared" si="4"/>
        <v>1</v>
      </c>
      <c r="F113" s="621"/>
      <c r="G113" s="625">
        <f t="shared" si="5"/>
        <v>0</v>
      </c>
      <c r="H113" s="626"/>
      <c r="I113" s="620"/>
      <c r="J113" s="1200"/>
      <c r="K113" s="1214"/>
      <c r="L113" s="626" t="s">
        <v>1142</v>
      </c>
      <c r="M113" s="621">
        <v>1</v>
      </c>
      <c r="N113" s="625">
        <f t="shared" si="6"/>
        <v>1</v>
      </c>
      <c r="O113" s="621"/>
      <c r="P113" s="625">
        <f t="shared" si="7"/>
        <v>0</v>
      </c>
      <c r="Q113" s="626"/>
    </row>
    <row r="114" spans="1:17" s="607" customFormat="1" ht="18" customHeight="1" x14ac:dyDescent="0.25">
      <c r="A114" s="1200"/>
      <c r="B114" s="1215"/>
      <c r="C114" s="626" t="s">
        <v>1082</v>
      </c>
      <c r="D114" s="621"/>
      <c r="E114" s="625">
        <f t="shared" si="4"/>
        <v>0</v>
      </c>
      <c r="F114" s="621">
        <v>1</v>
      </c>
      <c r="G114" s="625">
        <f t="shared" si="5"/>
        <v>1</v>
      </c>
      <c r="H114" s="626"/>
      <c r="I114" s="620"/>
      <c r="J114" s="1200"/>
      <c r="K114" s="1215"/>
      <c r="L114" s="626" t="s">
        <v>1082</v>
      </c>
      <c r="M114" s="621"/>
      <c r="N114" s="625">
        <f t="shared" si="6"/>
        <v>0</v>
      </c>
      <c r="O114" s="621">
        <v>1</v>
      </c>
      <c r="P114" s="625">
        <f t="shared" si="7"/>
        <v>1</v>
      </c>
      <c r="Q114" s="626"/>
    </row>
    <row r="115" spans="1:17" s="607" customFormat="1" ht="18" hidden="1" customHeight="1" x14ac:dyDescent="0.25">
      <c r="A115" s="1200"/>
      <c r="B115" s="628"/>
      <c r="C115" s="624"/>
      <c r="D115" s="621"/>
      <c r="E115" s="625"/>
      <c r="F115" s="621"/>
      <c r="G115" s="625"/>
      <c r="H115" s="626"/>
      <c r="I115" s="620"/>
      <c r="J115" s="1200"/>
      <c r="K115" s="628"/>
      <c r="L115" s="624"/>
      <c r="M115" s="621"/>
      <c r="N115" s="625"/>
      <c r="O115" s="621"/>
      <c r="P115" s="625"/>
      <c r="Q115" s="626"/>
    </row>
    <row r="116" spans="1:17" x14ac:dyDescent="0.25">
      <c r="A116" s="1199">
        <v>40</v>
      </c>
      <c r="B116" s="1202" t="s">
        <v>1143</v>
      </c>
      <c r="C116" s="626" t="s">
        <v>1084</v>
      </c>
      <c r="D116" s="621"/>
      <c r="E116" s="625">
        <f>D116/(D116+F116)</f>
        <v>0</v>
      </c>
      <c r="F116" s="621">
        <v>1</v>
      </c>
      <c r="G116" s="625">
        <f>F116/(D116+F116)</f>
        <v>1</v>
      </c>
      <c r="H116" s="626"/>
      <c r="J116" s="1199">
        <v>40</v>
      </c>
      <c r="K116" s="1202" t="s">
        <v>1143</v>
      </c>
      <c r="L116" s="626" t="s">
        <v>1084</v>
      </c>
      <c r="M116" s="621"/>
      <c r="N116" s="625">
        <f>M116/(M116+O116)</f>
        <v>0</v>
      </c>
      <c r="O116" s="621">
        <v>1</v>
      </c>
      <c r="P116" s="625">
        <f>O116/(M116+O116)</f>
        <v>1</v>
      </c>
      <c r="Q116" s="626"/>
    </row>
    <row r="117" spans="1:17" x14ac:dyDescent="0.25">
      <c r="A117" s="1200"/>
      <c r="B117" s="1204"/>
      <c r="C117" s="626" t="s">
        <v>1087</v>
      </c>
      <c r="D117" s="621"/>
      <c r="E117" s="625">
        <f>D117/(D117+F117)</f>
        <v>0</v>
      </c>
      <c r="F117" s="621">
        <v>1</v>
      </c>
      <c r="G117" s="625">
        <f>F117/(D117+F117)</f>
        <v>1</v>
      </c>
      <c r="H117" s="626"/>
      <c r="J117" s="1200"/>
      <c r="K117" s="1204"/>
      <c r="L117" s="626" t="s">
        <v>1087</v>
      </c>
      <c r="M117" s="621"/>
      <c r="N117" s="625">
        <f>M117/(M117+O117)</f>
        <v>0</v>
      </c>
      <c r="O117" s="621">
        <v>1</v>
      </c>
      <c r="P117" s="625">
        <f>O117/(M117+O117)</f>
        <v>1</v>
      </c>
      <c r="Q117" s="626"/>
    </row>
    <row r="118" spans="1:17" hidden="1" x14ac:dyDescent="0.25">
      <c r="A118" s="1200"/>
      <c r="B118" s="629"/>
      <c r="C118" s="624"/>
      <c r="D118" s="621"/>
      <c r="E118" s="625"/>
      <c r="F118" s="621"/>
      <c r="G118" s="625"/>
      <c r="H118" s="626"/>
      <c r="J118" s="1200"/>
      <c r="K118" s="629"/>
      <c r="L118" s="624"/>
      <c r="M118" s="621"/>
      <c r="N118" s="625"/>
      <c r="O118" s="621"/>
      <c r="P118" s="625"/>
      <c r="Q118" s="626"/>
    </row>
    <row r="119" spans="1:17" x14ac:dyDescent="0.25">
      <c r="A119" s="621">
        <v>41</v>
      </c>
      <c r="B119" s="626" t="s">
        <v>1144</v>
      </c>
      <c r="C119" s="626" t="s">
        <v>1145</v>
      </c>
      <c r="D119" s="621"/>
      <c r="E119" s="625">
        <f>D119/(D119+F119)</f>
        <v>0</v>
      </c>
      <c r="F119" s="621">
        <v>1</v>
      </c>
      <c r="G119" s="625">
        <f>F119/(D119+F119)</f>
        <v>1</v>
      </c>
      <c r="H119" s="626"/>
      <c r="J119" s="621">
        <v>41</v>
      </c>
      <c r="K119" s="626" t="s">
        <v>1144</v>
      </c>
      <c r="L119" s="626" t="s">
        <v>1145</v>
      </c>
      <c r="M119" s="621"/>
      <c r="N119" s="625">
        <f>M119/(M119+O119)</f>
        <v>0</v>
      </c>
      <c r="O119" s="621">
        <v>1</v>
      </c>
      <c r="P119" s="625">
        <f>O119/(M119+O119)</f>
        <v>1</v>
      </c>
      <c r="Q119" s="626"/>
    </row>
    <row r="120" spans="1:17" x14ac:dyDescent="0.25">
      <c r="A120" s="1199">
        <v>42</v>
      </c>
      <c r="B120" s="1202" t="s">
        <v>1146</v>
      </c>
      <c r="C120" s="626" t="s">
        <v>1118</v>
      </c>
      <c r="D120" s="621">
        <v>1</v>
      </c>
      <c r="E120" s="625">
        <f>D120/(D120+F120)</f>
        <v>1</v>
      </c>
      <c r="F120" s="621"/>
      <c r="G120" s="625">
        <f>F120/(D120+F120)</f>
        <v>0</v>
      </c>
      <c r="H120" s="626"/>
      <c r="J120" s="1199">
        <v>42</v>
      </c>
      <c r="K120" s="1202" t="s">
        <v>1146</v>
      </c>
      <c r="L120" s="626" t="s">
        <v>1118</v>
      </c>
      <c r="M120" s="621">
        <v>1</v>
      </c>
      <c r="N120" s="625">
        <f>M120/(M120+O120)</f>
        <v>1</v>
      </c>
      <c r="O120" s="621"/>
      <c r="P120" s="625">
        <f>O120/(M120+O120)</f>
        <v>0</v>
      </c>
      <c r="Q120" s="626"/>
    </row>
    <row r="121" spans="1:17" x14ac:dyDescent="0.25">
      <c r="A121" s="1200"/>
      <c r="B121" s="1203"/>
      <c r="C121" s="626" t="s">
        <v>1084</v>
      </c>
      <c r="D121" s="621"/>
      <c r="E121" s="625">
        <f>D121/(D121+F121)</f>
        <v>0</v>
      </c>
      <c r="F121" s="621">
        <v>1</v>
      </c>
      <c r="G121" s="625">
        <f>F121/(D121+F121)</f>
        <v>1</v>
      </c>
      <c r="H121" s="626"/>
      <c r="J121" s="1200"/>
      <c r="K121" s="1203"/>
      <c r="L121" s="626" t="s">
        <v>1084</v>
      </c>
      <c r="M121" s="621"/>
      <c r="N121" s="625">
        <f>M121/(M121+O121)</f>
        <v>0</v>
      </c>
      <c r="O121" s="621">
        <v>1</v>
      </c>
      <c r="P121" s="625">
        <f>O121/(M121+O121)</f>
        <v>1</v>
      </c>
      <c r="Q121" s="626"/>
    </row>
    <row r="122" spans="1:17" x14ac:dyDescent="0.25">
      <c r="A122" s="1200"/>
      <c r="B122" s="1204"/>
      <c r="C122" s="626" t="s">
        <v>1087</v>
      </c>
      <c r="D122" s="621"/>
      <c r="E122" s="625">
        <f>D122/(D122+F122)</f>
        <v>0</v>
      </c>
      <c r="F122" s="621">
        <v>1</v>
      </c>
      <c r="G122" s="625">
        <f>F122/(D122+F122)</f>
        <v>1</v>
      </c>
      <c r="H122" s="626"/>
      <c r="J122" s="1200"/>
      <c r="K122" s="1204"/>
      <c r="L122" s="626" t="s">
        <v>1087</v>
      </c>
      <c r="M122" s="621"/>
      <c r="N122" s="625">
        <f>M122/(M122+O122)</f>
        <v>0</v>
      </c>
      <c r="O122" s="621">
        <v>1</v>
      </c>
      <c r="P122" s="625">
        <f>O122/(M122+O122)</f>
        <v>1</v>
      </c>
      <c r="Q122" s="626"/>
    </row>
    <row r="123" spans="1:17" hidden="1" x14ac:dyDescent="0.25">
      <c r="A123" s="1200"/>
      <c r="B123" s="629"/>
      <c r="C123" s="624"/>
      <c r="D123" s="621"/>
      <c r="E123" s="625"/>
      <c r="F123" s="621"/>
      <c r="G123" s="625"/>
      <c r="H123" s="626"/>
      <c r="J123" s="1200"/>
      <c r="K123" s="629"/>
      <c r="L123" s="624"/>
      <c r="M123" s="621"/>
      <c r="N123" s="625"/>
      <c r="O123" s="621"/>
      <c r="P123" s="625"/>
      <c r="Q123" s="626"/>
    </row>
    <row r="124" spans="1:17" s="607" customFormat="1" ht="18" customHeight="1" x14ac:dyDescent="0.25">
      <c r="A124" s="621">
        <v>43</v>
      </c>
      <c r="B124" s="626" t="s">
        <v>1147</v>
      </c>
      <c r="C124" s="626" t="s">
        <v>1087</v>
      </c>
      <c r="D124" s="621"/>
      <c r="E124" s="625">
        <f>D124/(D124+F124)</f>
        <v>0</v>
      </c>
      <c r="F124" s="621">
        <v>1</v>
      </c>
      <c r="G124" s="625">
        <f>F124/(D124+F124)</f>
        <v>1</v>
      </c>
      <c r="H124" s="626"/>
      <c r="I124" s="620"/>
      <c r="J124" s="621">
        <v>43</v>
      </c>
      <c r="K124" s="626" t="s">
        <v>1147</v>
      </c>
      <c r="L124" s="626" t="s">
        <v>1087</v>
      </c>
      <c r="M124" s="621"/>
      <c r="N124" s="625">
        <f>M124/(M124+O124)</f>
        <v>0</v>
      </c>
      <c r="O124" s="621">
        <v>1</v>
      </c>
      <c r="P124" s="625">
        <f>O124/(M124+O124)</f>
        <v>1</v>
      </c>
      <c r="Q124" s="626"/>
    </row>
    <row r="125" spans="1:17" x14ac:dyDescent="0.25">
      <c r="A125" s="1199">
        <v>44</v>
      </c>
      <c r="B125" s="1202" t="s">
        <v>1148</v>
      </c>
      <c r="C125" s="626" t="s">
        <v>1106</v>
      </c>
      <c r="D125" s="621"/>
      <c r="E125" s="625">
        <f>D125/(D125+F125)</f>
        <v>0</v>
      </c>
      <c r="F125" s="621">
        <v>1</v>
      </c>
      <c r="G125" s="625">
        <f>F125/(D125+F125)</f>
        <v>1</v>
      </c>
      <c r="H125" s="626"/>
      <c r="J125" s="1199">
        <v>44</v>
      </c>
      <c r="K125" s="1202" t="s">
        <v>1148</v>
      </c>
      <c r="L125" s="626" t="s">
        <v>1106</v>
      </c>
      <c r="M125" s="621"/>
      <c r="N125" s="625">
        <f>M125/(M125+O125)</f>
        <v>0</v>
      </c>
      <c r="O125" s="621">
        <v>1</v>
      </c>
      <c r="P125" s="625">
        <f>O125/(M125+O125)</f>
        <v>1</v>
      </c>
      <c r="Q125" s="626"/>
    </row>
    <row r="126" spans="1:17" x14ac:dyDescent="0.25">
      <c r="A126" s="1200"/>
      <c r="B126" s="1204"/>
      <c r="C126" s="626" t="s">
        <v>1087</v>
      </c>
      <c r="D126" s="621"/>
      <c r="E126" s="625">
        <f>D126/(D126+F126)</f>
        <v>0</v>
      </c>
      <c r="F126" s="621">
        <v>1</v>
      </c>
      <c r="G126" s="625">
        <f>F126/(D126+F126)</f>
        <v>1</v>
      </c>
      <c r="H126" s="626"/>
      <c r="J126" s="1200"/>
      <c r="K126" s="1204"/>
      <c r="L126" s="626" t="s">
        <v>1087</v>
      </c>
      <c r="M126" s="621"/>
      <c r="N126" s="625">
        <f>M126/(M126+O126)</f>
        <v>0</v>
      </c>
      <c r="O126" s="621">
        <v>1</v>
      </c>
      <c r="P126" s="625">
        <f>O126/(M126+O126)</f>
        <v>1</v>
      </c>
      <c r="Q126" s="626"/>
    </row>
    <row r="127" spans="1:17" hidden="1" x14ac:dyDescent="0.25">
      <c r="A127" s="1200"/>
      <c r="B127" s="629"/>
      <c r="C127" s="624"/>
      <c r="D127" s="621"/>
      <c r="E127" s="625"/>
      <c r="F127" s="621"/>
      <c r="G127" s="625"/>
      <c r="H127" s="626"/>
      <c r="J127" s="1200"/>
      <c r="K127" s="629"/>
      <c r="L127" s="624"/>
      <c r="M127" s="621"/>
      <c r="N127" s="625"/>
      <c r="O127" s="621"/>
      <c r="P127" s="625"/>
      <c r="Q127" s="626"/>
    </row>
    <row r="128" spans="1:17" s="607" customFormat="1" ht="18" customHeight="1" x14ac:dyDescent="0.25">
      <c r="A128" s="1199">
        <v>45</v>
      </c>
      <c r="B128" s="1202" t="s">
        <v>1149</v>
      </c>
      <c r="C128" s="626" t="s">
        <v>1118</v>
      </c>
      <c r="D128" s="621">
        <v>1</v>
      </c>
      <c r="E128" s="625">
        <f>D128/(D128+F128)</f>
        <v>1</v>
      </c>
      <c r="F128" s="621"/>
      <c r="G128" s="625">
        <f>F128/(D128+F128)</f>
        <v>0</v>
      </c>
      <c r="H128" s="626"/>
      <c r="I128" s="620"/>
      <c r="J128" s="1199">
        <v>45</v>
      </c>
      <c r="K128" s="1202" t="s">
        <v>1149</v>
      </c>
      <c r="L128" s="626" t="s">
        <v>1118</v>
      </c>
      <c r="M128" s="621">
        <v>1</v>
      </c>
      <c r="N128" s="625">
        <f>M128/(M128+O128)</f>
        <v>1</v>
      </c>
      <c r="O128" s="621"/>
      <c r="P128" s="625">
        <f>O128/(M128+O128)</f>
        <v>0</v>
      </c>
      <c r="Q128" s="626"/>
    </row>
    <row r="129" spans="1:17" s="607" customFormat="1" ht="18" customHeight="1" x14ac:dyDescent="0.25">
      <c r="A129" s="1200"/>
      <c r="B129" s="1203"/>
      <c r="C129" s="626" t="s">
        <v>1089</v>
      </c>
      <c r="D129" s="621"/>
      <c r="E129" s="625">
        <f>D129/(D129+F129)</f>
        <v>0</v>
      </c>
      <c r="F129" s="621">
        <v>1</v>
      </c>
      <c r="G129" s="625">
        <f>F129/(D129+F129)</f>
        <v>1</v>
      </c>
      <c r="H129" s="626"/>
      <c r="I129" s="620"/>
      <c r="J129" s="1200"/>
      <c r="K129" s="1203"/>
      <c r="L129" s="626" t="s">
        <v>1089</v>
      </c>
      <c r="M129" s="621"/>
      <c r="N129" s="625">
        <f>M129/(M129+O129)</f>
        <v>0</v>
      </c>
      <c r="O129" s="621">
        <v>1</v>
      </c>
      <c r="P129" s="625">
        <f>O129/(M129+O129)</f>
        <v>1</v>
      </c>
      <c r="Q129" s="626"/>
    </row>
    <row r="130" spans="1:17" s="607" customFormat="1" ht="18" customHeight="1" x14ac:dyDescent="0.25">
      <c r="A130" s="1200"/>
      <c r="B130" s="1204"/>
      <c r="C130" s="626" t="s">
        <v>1087</v>
      </c>
      <c r="D130" s="621"/>
      <c r="E130" s="625">
        <f>D130/(D130+F130)</f>
        <v>0</v>
      </c>
      <c r="F130" s="621">
        <v>1</v>
      </c>
      <c r="G130" s="625">
        <f>F130/(D130+F130)</f>
        <v>1</v>
      </c>
      <c r="H130" s="626"/>
      <c r="I130" s="620"/>
      <c r="J130" s="1200"/>
      <c r="K130" s="1204"/>
      <c r="L130" s="626" t="s">
        <v>1087</v>
      </c>
      <c r="M130" s="621"/>
      <c r="N130" s="625">
        <f>M130/(M130+O130)</f>
        <v>0</v>
      </c>
      <c r="O130" s="621">
        <v>1</v>
      </c>
      <c r="P130" s="625">
        <f>O130/(M130+O130)</f>
        <v>1</v>
      </c>
      <c r="Q130" s="626"/>
    </row>
    <row r="131" spans="1:17" s="607" customFormat="1" ht="18" hidden="1" customHeight="1" x14ac:dyDescent="0.25">
      <c r="A131" s="1200"/>
      <c r="B131" s="629"/>
      <c r="C131" s="624"/>
      <c r="D131" s="621"/>
      <c r="E131" s="625"/>
      <c r="F131" s="621"/>
      <c r="G131" s="625"/>
      <c r="H131" s="626"/>
      <c r="I131" s="620"/>
      <c r="J131" s="1200"/>
      <c r="K131" s="629"/>
      <c r="L131" s="624"/>
      <c r="M131" s="621"/>
      <c r="N131" s="625"/>
      <c r="O131" s="621"/>
      <c r="P131" s="625"/>
      <c r="Q131" s="626"/>
    </row>
    <row r="132" spans="1:17" x14ac:dyDescent="0.25">
      <c r="A132" s="1199">
        <v>46</v>
      </c>
      <c r="B132" s="1202" t="s">
        <v>1150</v>
      </c>
      <c r="C132" s="626" t="s">
        <v>1084</v>
      </c>
      <c r="D132" s="621"/>
      <c r="E132" s="625">
        <f>D132/(D132+F132)</f>
        <v>0</v>
      </c>
      <c r="F132" s="621">
        <v>1</v>
      </c>
      <c r="G132" s="625">
        <f>F132/(D132+F132)</f>
        <v>1</v>
      </c>
      <c r="H132" s="626"/>
      <c r="J132" s="1199">
        <v>46</v>
      </c>
      <c r="K132" s="1202" t="s">
        <v>1150</v>
      </c>
      <c r="L132" s="626" t="s">
        <v>1084</v>
      </c>
      <c r="M132" s="621"/>
      <c r="N132" s="625">
        <f>M132/(M132+O132)</f>
        <v>0</v>
      </c>
      <c r="O132" s="621">
        <v>1</v>
      </c>
      <c r="P132" s="625">
        <f>O132/(M132+O132)</f>
        <v>1</v>
      </c>
      <c r="Q132" s="626"/>
    </row>
    <row r="133" spans="1:17" x14ac:dyDescent="0.25">
      <c r="A133" s="1200"/>
      <c r="B133" s="1204"/>
      <c r="C133" s="626" t="s">
        <v>1087</v>
      </c>
      <c r="D133" s="621"/>
      <c r="E133" s="625">
        <f>D133/(D133+F133)</f>
        <v>0</v>
      </c>
      <c r="F133" s="621">
        <v>1</v>
      </c>
      <c r="G133" s="625">
        <f>F133/(D133+F133)</f>
        <v>1</v>
      </c>
      <c r="H133" s="626"/>
      <c r="J133" s="1200"/>
      <c r="K133" s="1204"/>
      <c r="L133" s="626" t="s">
        <v>1087</v>
      </c>
      <c r="M133" s="627">
        <v>1</v>
      </c>
      <c r="N133" s="625">
        <f>M133/(M133+O133)</f>
        <v>1</v>
      </c>
      <c r="O133" s="621"/>
      <c r="P133" s="625">
        <f>O133/(M133+O133)</f>
        <v>0</v>
      </c>
      <c r="Q133" s="626"/>
    </row>
    <row r="134" spans="1:17" hidden="1" x14ac:dyDescent="0.25">
      <c r="A134" s="1200"/>
      <c r="B134" s="629"/>
      <c r="C134" s="624"/>
      <c r="D134" s="621"/>
      <c r="E134" s="625"/>
      <c r="F134" s="621"/>
      <c r="G134" s="625"/>
      <c r="H134" s="626"/>
      <c r="J134" s="1200"/>
      <c r="K134" s="629"/>
      <c r="L134" s="624"/>
      <c r="M134" s="621"/>
      <c r="N134" s="625"/>
      <c r="O134" s="621"/>
      <c r="P134" s="625"/>
      <c r="Q134" s="626"/>
    </row>
    <row r="135" spans="1:17" s="607" customFormat="1" ht="18" customHeight="1" x14ac:dyDescent="0.25">
      <c r="A135" s="1199">
        <v>47</v>
      </c>
      <c r="B135" s="1202" t="s">
        <v>1151</v>
      </c>
      <c r="C135" s="626" t="s">
        <v>1118</v>
      </c>
      <c r="D135" s="621"/>
      <c r="E135" s="625">
        <f>D135/(D135+F135)</f>
        <v>0</v>
      </c>
      <c r="F135" s="621">
        <v>1</v>
      </c>
      <c r="G135" s="625">
        <f>F135/(D135+F135)</f>
        <v>1</v>
      </c>
      <c r="H135" s="626"/>
      <c r="I135" s="620"/>
      <c r="J135" s="1199">
        <v>47</v>
      </c>
      <c r="K135" s="1202" t="s">
        <v>1151</v>
      </c>
      <c r="L135" s="626" t="s">
        <v>1118</v>
      </c>
      <c r="M135" s="621"/>
      <c r="N135" s="625">
        <f>M135/(M135+O135)</f>
        <v>0</v>
      </c>
      <c r="O135" s="621">
        <v>1</v>
      </c>
      <c r="P135" s="625">
        <f>O135/(M135+O135)</f>
        <v>1</v>
      </c>
      <c r="Q135" s="626"/>
    </row>
    <row r="136" spans="1:17" s="607" customFormat="1" ht="18" customHeight="1" x14ac:dyDescent="0.25">
      <c r="A136" s="1200"/>
      <c r="B136" s="1203"/>
      <c r="C136" s="626" t="s">
        <v>1135</v>
      </c>
      <c r="D136" s="621"/>
      <c r="E136" s="625">
        <f>D136/(D136+F136)</f>
        <v>0</v>
      </c>
      <c r="F136" s="621">
        <v>1</v>
      </c>
      <c r="G136" s="625">
        <f>F136/(D136+F136)</f>
        <v>1</v>
      </c>
      <c r="H136" s="626"/>
      <c r="I136" s="620"/>
      <c r="J136" s="1200"/>
      <c r="K136" s="1203"/>
      <c r="L136" s="626" t="s">
        <v>1135</v>
      </c>
      <c r="M136" s="621"/>
      <c r="N136" s="625">
        <f>M136/(M136+O136)</f>
        <v>0</v>
      </c>
      <c r="O136" s="621">
        <v>1</v>
      </c>
      <c r="P136" s="625">
        <f>O136/(M136+O136)</f>
        <v>1</v>
      </c>
      <c r="Q136" s="626"/>
    </row>
    <row r="137" spans="1:17" s="607" customFormat="1" ht="18" customHeight="1" x14ac:dyDescent="0.25">
      <c r="A137" s="1200"/>
      <c r="B137" s="1203"/>
      <c r="C137" s="626" t="s">
        <v>1084</v>
      </c>
      <c r="D137" s="621">
        <v>2</v>
      </c>
      <c r="E137" s="625">
        <f>D137/(D137+F137)</f>
        <v>1</v>
      </c>
      <c r="F137" s="621"/>
      <c r="G137" s="625">
        <f>F137/(D137+F137)</f>
        <v>0</v>
      </c>
      <c r="H137" s="626"/>
      <c r="I137" s="620"/>
      <c r="J137" s="1200"/>
      <c r="K137" s="1203"/>
      <c r="L137" s="626" t="s">
        <v>1084</v>
      </c>
      <c r="M137" s="621">
        <v>2</v>
      </c>
      <c r="N137" s="625">
        <f>M137/(M137+O137)</f>
        <v>1</v>
      </c>
      <c r="O137" s="621"/>
      <c r="P137" s="625">
        <f>O137/(M137+O137)</f>
        <v>0</v>
      </c>
      <c r="Q137" s="626"/>
    </row>
    <row r="138" spans="1:17" s="607" customFormat="1" ht="18" customHeight="1" x14ac:dyDescent="0.25">
      <c r="A138" s="1200"/>
      <c r="B138" s="1203"/>
      <c r="C138" s="626" t="s">
        <v>1152</v>
      </c>
      <c r="D138" s="621"/>
      <c r="E138" s="625">
        <f>D138/(D138+F138)</f>
        <v>0</v>
      </c>
      <c r="F138" s="621">
        <v>1</v>
      </c>
      <c r="G138" s="625">
        <f>F138/(D138+F138)</f>
        <v>1</v>
      </c>
      <c r="H138" s="626"/>
      <c r="I138" s="620"/>
      <c r="J138" s="1200"/>
      <c r="K138" s="1203"/>
      <c r="L138" s="626" t="s">
        <v>1152</v>
      </c>
      <c r="M138" s="621"/>
      <c r="N138" s="625">
        <f>M138/(M138+O138)</f>
        <v>0</v>
      </c>
      <c r="O138" s="621">
        <v>1</v>
      </c>
      <c r="P138" s="625">
        <f>O138/(M138+O138)</f>
        <v>1</v>
      </c>
      <c r="Q138" s="626"/>
    </row>
    <row r="139" spans="1:17" s="607" customFormat="1" ht="18" customHeight="1" x14ac:dyDescent="0.25">
      <c r="A139" s="1200"/>
      <c r="B139" s="1204"/>
      <c r="C139" s="626" t="s">
        <v>1087</v>
      </c>
      <c r="D139" s="621"/>
      <c r="E139" s="625">
        <f>D139/(D139+F139)</f>
        <v>0</v>
      </c>
      <c r="F139" s="621">
        <v>1</v>
      </c>
      <c r="G139" s="625">
        <f>F139/(D139+F139)</f>
        <v>1</v>
      </c>
      <c r="H139" s="626"/>
      <c r="I139" s="620"/>
      <c r="J139" s="1200"/>
      <c r="K139" s="1204"/>
      <c r="L139" s="626" t="s">
        <v>1087</v>
      </c>
      <c r="M139" s="621"/>
      <c r="N139" s="625">
        <f>M139/(M139+O139)</f>
        <v>0</v>
      </c>
      <c r="O139" s="621">
        <v>1</v>
      </c>
      <c r="P139" s="625">
        <f>O139/(M139+O139)</f>
        <v>1</v>
      </c>
      <c r="Q139" s="626"/>
    </row>
    <row r="140" spans="1:17" s="607" customFormat="1" ht="18" hidden="1" customHeight="1" x14ac:dyDescent="0.25">
      <c r="A140" s="1200"/>
      <c r="B140" s="629"/>
      <c r="C140" s="624"/>
      <c r="D140" s="621"/>
      <c r="E140" s="625"/>
      <c r="F140" s="621"/>
      <c r="G140" s="625"/>
      <c r="H140" s="626"/>
      <c r="I140" s="620"/>
      <c r="J140" s="1200"/>
      <c r="K140" s="629"/>
      <c r="L140" s="624"/>
      <c r="M140" s="621"/>
      <c r="N140" s="625"/>
      <c r="O140" s="621"/>
      <c r="P140" s="625"/>
      <c r="Q140" s="626"/>
    </row>
    <row r="141" spans="1:17" x14ac:dyDescent="0.25">
      <c r="A141" s="621">
        <v>48</v>
      </c>
      <c r="B141" s="626" t="s">
        <v>1153</v>
      </c>
      <c r="C141" s="626" t="s">
        <v>1084</v>
      </c>
      <c r="D141" s="621"/>
      <c r="E141" s="625">
        <f>D141/(D141+F141)</f>
        <v>0</v>
      </c>
      <c r="F141" s="621">
        <v>1</v>
      </c>
      <c r="G141" s="625">
        <f>F141/(D141+F141)</f>
        <v>1</v>
      </c>
      <c r="H141" s="626"/>
      <c r="J141" s="621">
        <v>48</v>
      </c>
      <c r="K141" s="626" t="s">
        <v>1153</v>
      </c>
      <c r="L141" s="626" t="s">
        <v>1084</v>
      </c>
      <c r="M141" s="621"/>
      <c r="N141" s="625">
        <f>M141/(M141+O141)</f>
        <v>0</v>
      </c>
      <c r="O141" s="621">
        <v>1</v>
      </c>
      <c r="P141" s="625">
        <f>O141/(M141+O141)</f>
        <v>1</v>
      </c>
      <c r="Q141" s="626"/>
    </row>
    <row r="142" spans="1:17" s="607" customFormat="1" ht="18" customHeight="1" x14ac:dyDescent="0.25">
      <c r="A142" s="1199">
        <v>49</v>
      </c>
      <c r="B142" s="1202" t="s">
        <v>1154</v>
      </c>
      <c r="C142" s="626" t="s">
        <v>1080</v>
      </c>
      <c r="D142" s="621"/>
      <c r="E142" s="625">
        <f>D142/(D142+F142)</f>
        <v>0</v>
      </c>
      <c r="F142" s="621">
        <v>2</v>
      </c>
      <c r="G142" s="625">
        <f>F142/(D142+F142)</f>
        <v>1</v>
      </c>
      <c r="H142" s="626"/>
      <c r="I142" s="620"/>
      <c r="J142" s="1199">
        <v>49</v>
      </c>
      <c r="K142" s="1202" t="s">
        <v>1154</v>
      </c>
      <c r="L142" s="626" t="s">
        <v>1080</v>
      </c>
      <c r="M142" s="621"/>
      <c r="N142" s="625">
        <f>M142/(M142+O142)</f>
        <v>0</v>
      </c>
      <c r="O142" s="621">
        <v>2</v>
      </c>
      <c r="P142" s="625">
        <f>O142/(M142+O142)</f>
        <v>1</v>
      </c>
      <c r="Q142" s="626"/>
    </row>
    <row r="143" spans="1:17" s="607" customFormat="1" ht="18" customHeight="1" x14ac:dyDescent="0.25">
      <c r="A143" s="1200"/>
      <c r="B143" s="1203"/>
      <c r="C143" s="626" t="s">
        <v>1155</v>
      </c>
      <c r="D143" s="621">
        <v>1</v>
      </c>
      <c r="E143" s="625">
        <f>D143/(D143+F143)</f>
        <v>1</v>
      </c>
      <c r="F143" s="621"/>
      <c r="G143" s="625">
        <f>F143/(D143+F143)</f>
        <v>0</v>
      </c>
      <c r="H143" s="626"/>
      <c r="I143" s="620"/>
      <c r="J143" s="1200"/>
      <c r="K143" s="1203"/>
      <c r="L143" s="626" t="s">
        <v>1155</v>
      </c>
      <c r="M143" s="621">
        <v>1</v>
      </c>
      <c r="N143" s="625">
        <f>M143/(M143+O143)</f>
        <v>1</v>
      </c>
      <c r="O143" s="621"/>
      <c r="P143" s="625">
        <f>O143/(M143+O143)</f>
        <v>0</v>
      </c>
      <c r="Q143" s="626"/>
    </row>
    <row r="144" spans="1:17" s="607" customFormat="1" ht="18" customHeight="1" x14ac:dyDescent="0.25">
      <c r="A144" s="1200"/>
      <c r="B144" s="1204"/>
      <c r="C144" s="626" t="s">
        <v>1082</v>
      </c>
      <c r="D144" s="621"/>
      <c r="E144" s="625">
        <f>D144/(D144+F144)</f>
        <v>0</v>
      </c>
      <c r="F144" s="621">
        <v>1</v>
      </c>
      <c r="G144" s="625">
        <f>F144/(D144+F144)</f>
        <v>1</v>
      </c>
      <c r="H144" s="626"/>
      <c r="I144" s="620"/>
      <c r="J144" s="1200"/>
      <c r="K144" s="1204"/>
      <c r="L144" s="626" t="s">
        <v>1082</v>
      </c>
      <c r="M144" s="621"/>
      <c r="N144" s="625">
        <f>M144/(M144+O144)</f>
        <v>0</v>
      </c>
      <c r="O144" s="621">
        <v>1</v>
      </c>
      <c r="P144" s="625">
        <f>O144/(M144+O144)</f>
        <v>1</v>
      </c>
      <c r="Q144" s="626"/>
    </row>
    <row r="145" spans="1:17" s="607" customFormat="1" ht="18" customHeight="1" x14ac:dyDescent="0.25">
      <c r="A145" s="1200"/>
      <c r="B145" s="602" t="s">
        <v>1156</v>
      </c>
      <c r="C145" s="626" t="s">
        <v>1157</v>
      </c>
      <c r="D145" s="621">
        <v>1</v>
      </c>
      <c r="E145" s="625">
        <f>D145/(D145+F145)</f>
        <v>1</v>
      </c>
      <c r="F145" s="621"/>
      <c r="G145" s="625">
        <f>F145/(D145+F145)</f>
        <v>0</v>
      </c>
      <c r="H145" s="626"/>
      <c r="I145" s="620"/>
      <c r="J145" s="1200"/>
      <c r="K145" s="602" t="s">
        <v>1156</v>
      </c>
      <c r="L145" s="626" t="s">
        <v>1157</v>
      </c>
      <c r="M145" s="621">
        <v>1</v>
      </c>
      <c r="N145" s="625">
        <f>M145/(M145+O145)</f>
        <v>1</v>
      </c>
      <c r="O145" s="621"/>
      <c r="P145" s="625">
        <f>O145/(M145+O145)</f>
        <v>0</v>
      </c>
      <c r="Q145" s="626"/>
    </row>
    <row r="146" spans="1:17" s="607" customFormat="1" ht="18" hidden="1" customHeight="1" x14ac:dyDescent="0.25">
      <c r="A146" s="1200"/>
      <c r="B146" s="630"/>
      <c r="C146" s="624"/>
      <c r="D146" s="621"/>
      <c r="E146" s="625"/>
      <c r="F146" s="621"/>
      <c r="G146" s="625"/>
      <c r="H146" s="626"/>
      <c r="I146" s="620"/>
      <c r="J146" s="1200"/>
      <c r="K146" s="630"/>
      <c r="L146" s="624"/>
      <c r="M146" s="621"/>
      <c r="N146" s="625"/>
      <c r="O146" s="621"/>
      <c r="P146" s="625"/>
      <c r="Q146" s="626"/>
    </row>
    <row r="147" spans="1:17" s="607" customFormat="1" ht="18" customHeight="1" x14ac:dyDescent="0.25">
      <c r="A147" s="1199">
        <v>50</v>
      </c>
      <c r="B147" s="1202" t="s">
        <v>1158</v>
      </c>
      <c r="C147" s="626" t="s">
        <v>1084</v>
      </c>
      <c r="D147" s="621">
        <v>1</v>
      </c>
      <c r="E147" s="625">
        <f>D147/(D147+F147)</f>
        <v>1</v>
      </c>
      <c r="F147" s="621"/>
      <c r="G147" s="625">
        <f>F147/(D147+F147)</f>
        <v>0</v>
      </c>
      <c r="H147" s="626"/>
      <c r="I147" s="620"/>
      <c r="J147" s="1199">
        <v>50</v>
      </c>
      <c r="K147" s="1202" t="s">
        <v>1158</v>
      </c>
      <c r="L147" s="626" t="s">
        <v>1084</v>
      </c>
      <c r="M147" s="621">
        <v>1</v>
      </c>
      <c r="N147" s="625">
        <f>M147/(M147+O147)</f>
        <v>1</v>
      </c>
      <c r="O147" s="621"/>
      <c r="P147" s="625">
        <f>O147/(M147+O147)</f>
        <v>0</v>
      </c>
      <c r="Q147" s="626"/>
    </row>
    <row r="148" spans="1:17" s="607" customFormat="1" ht="18" customHeight="1" x14ac:dyDescent="0.25">
      <c r="A148" s="1200"/>
      <c r="B148" s="1203"/>
      <c r="C148" s="626" t="s">
        <v>1075</v>
      </c>
      <c r="D148" s="621">
        <v>1</v>
      </c>
      <c r="E148" s="625">
        <f>D148/(D148+F148)</f>
        <v>1</v>
      </c>
      <c r="F148" s="621"/>
      <c r="G148" s="625">
        <f>F148/(D148+F148)</f>
        <v>0</v>
      </c>
      <c r="H148" s="626"/>
      <c r="I148" s="620"/>
      <c r="J148" s="1200"/>
      <c r="K148" s="1203"/>
      <c r="L148" s="626" t="s">
        <v>1075</v>
      </c>
      <c r="M148" s="621">
        <v>1</v>
      </c>
      <c r="N148" s="625">
        <f>M148/(M148+O148)</f>
        <v>1</v>
      </c>
      <c r="O148" s="621"/>
      <c r="P148" s="625">
        <f>O148/(M148+O148)</f>
        <v>0</v>
      </c>
      <c r="Q148" s="626"/>
    </row>
    <row r="149" spans="1:17" s="607" customFormat="1" ht="18" customHeight="1" x14ac:dyDescent="0.25">
      <c r="A149" s="1200"/>
      <c r="B149" s="1204"/>
      <c r="C149" s="626" t="s">
        <v>1087</v>
      </c>
      <c r="D149" s="621"/>
      <c r="E149" s="625">
        <f>D149/(D149+F149)</f>
        <v>0</v>
      </c>
      <c r="F149" s="621">
        <v>1</v>
      </c>
      <c r="G149" s="625">
        <f>F149/(D149+F149)</f>
        <v>1</v>
      </c>
      <c r="H149" s="626"/>
      <c r="I149" s="620"/>
      <c r="J149" s="1200"/>
      <c r="K149" s="1204"/>
      <c r="L149" s="626" t="s">
        <v>1087</v>
      </c>
      <c r="M149" s="621"/>
      <c r="N149" s="625">
        <f>M149/(M149+O149)</f>
        <v>0</v>
      </c>
      <c r="O149" s="621">
        <v>1</v>
      </c>
      <c r="P149" s="625">
        <f>O149/(M149+O149)</f>
        <v>1</v>
      </c>
      <c r="Q149" s="626"/>
    </row>
    <row r="150" spans="1:17" s="607" customFormat="1" ht="18" hidden="1" customHeight="1" x14ac:dyDescent="0.25">
      <c r="A150" s="1200"/>
      <c r="B150" s="629"/>
      <c r="C150" s="624"/>
      <c r="D150" s="621"/>
      <c r="E150" s="625"/>
      <c r="F150" s="621"/>
      <c r="G150" s="625"/>
      <c r="H150" s="626"/>
      <c r="I150" s="620"/>
      <c r="J150" s="1200"/>
      <c r="K150" s="629"/>
      <c r="L150" s="624"/>
      <c r="M150" s="621"/>
      <c r="N150" s="625"/>
      <c r="O150" s="621"/>
      <c r="P150" s="625"/>
      <c r="Q150" s="626"/>
    </row>
    <row r="151" spans="1:17" x14ac:dyDescent="0.25">
      <c r="A151" s="1199">
        <v>51</v>
      </c>
      <c r="B151" s="1202" t="s">
        <v>1159</v>
      </c>
      <c r="C151" s="626" t="s">
        <v>1080</v>
      </c>
      <c r="D151" s="621"/>
      <c r="E151" s="625">
        <f t="shared" ref="E151:E161" si="8">D151/(D151+F151)</f>
        <v>0</v>
      </c>
      <c r="F151" s="621">
        <v>1</v>
      </c>
      <c r="G151" s="625">
        <f t="shared" ref="G151:G161" si="9">F151/(D151+F151)</f>
        <v>1</v>
      </c>
      <c r="H151" s="626"/>
      <c r="J151" s="1199">
        <v>51</v>
      </c>
      <c r="K151" s="1202" t="s">
        <v>1159</v>
      </c>
      <c r="L151" s="626" t="s">
        <v>1080</v>
      </c>
      <c r="M151" s="621"/>
      <c r="N151" s="625">
        <f t="shared" ref="N151:N161" si="10">M151/(M151+O151)</f>
        <v>0</v>
      </c>
      <c r="O151" s="621">
        <v>1</v>
      </c>
      <c r="P151" s="625">
        <f t="shared" ref="P151:P161" si="11">O151/(M151+O151)</f>
        <v>1</v>
      </c>
      <c r="Q151" s="626"/>
    </row>
    <row r="152" spans="1:17" x14ac:dyDescent="0.25">
      <c r="A152" s="1200"/>
      <c r="B152" s="1203"/>
      <c r="C152" s="626" t="s">
        <v>1082</v>
      </c>
      <c r="D152" s="621"/>
      <c r="E152" s="625">
        <f t="shared" si="8"/>
        <v>0</v>
      </c>
      <c r="F152" s="621">
        <v>1</v>
      </c>
      <c r="G152" s="625">
        <f t="shared" si="9"/>
        <v>1</v>
      </c>
      <c r="H152" s="626"/>
      <c r="J152" s="1200"/>
      <c r="K152" s="1203"/>
      <c r="L152" s="626" t="s">
        <v>1082</v>
      </c>
      <c r="M152" s="621"/>
      <c r="N152" s="625">
        <f t="shared" si="10"/>
        <v>0</v>
      </c>
      <c r="O152" s="621">
        <v>1</v>
      </c>
      <c r="P152" s="625">
        <f t="shared" si="11"/>
        <v>1</v>
      </c>
      <c r="Q152" s="626"/>
    </row>
    <row r="153" spans="1:17" x14ac:dyDescent="0.25">
      <c r="A153" s="1200"/>
      <c r="B153" s="1204"/>
      <c r="C153" s="626" t="s">
        <v>1104</v>
      </c>
      <c r="D153" s="621"/>
      <c r="E153" s="625">
        <f t="shared" si="8"/>
        <v>0</v>
      </c>
      <c r="F153" s="621">
        <v>1</v>
      </c>
      <c r="G153" s="625">
        <f t="shared" si="9"/>
        <v>1</v>
      </c>
      <c r="H153" s="626"/>
      <c r="J153" s="1200"/>
      <c r="K153" s="1204"/>
      <c r="L153" s="626" t="s">
        <v>1104</v>
      </c>
      <c r="M153" s="621"/>
      <c r="N153" s="625">
        <f t="shared" si="10"/>
        <v>0</v>
      </c>
      <c r="O153" s="621">
        <v>1</v>
      </c>
      <c r="P153" s="625">
        <f t="shared" si="11"/>
        <v>1</v>
      </c>
      <c r="Q153" s="626"/>
    </row>
    <row r="154" spans="1:17" x14ac:dyDescent="0.25">
      <c r="A154" s="1199">
        <v>52</v>
      </c>
      <c r="B154" s="1202" t="s">
        <v>1160</v>
      </c>
      <c r="C154" s="626" t="s">
        <v>1080</v>
      </c>
      <c r="D154" s="621"/>
      <c r="E154" s="625">
        <f t="shared" si="8"/>
        <v>0</v>
      </c>
      <c r="F154" s="621">
        <v>1</v>
      </c>
      <c r="G154" s="625">
        <f t="shared" si="9"/>
        <v>1</v>
      </c>
      <c r="H154" s="626"/>
      <c r="J154" s="1199">
        <v>52</v>
      </c>
      <c r="K154" s="1202" t="s">
        <v>1160</v>
      </c>
      <c r="L154" s="626" t="s">
        <v>1080</v>
      </c>
      <c r="M154" s="621"/>
      <c r="N154" s="625">
        <f t="shared" si="10"/>
        <v>0</v>
      </c>
      <c r="O154" s="621">
        <v>1</v>
      </c>
      <c r="P154" s="625">
        <f t="shared" si="11"/>
        <v>1</v>
      </c>
      <c r="Q154" s="626"/>
    </row>
    <row r="155" spans="1:17" x14ac:dyDescent="0.25">
      <c r="A155" s="1200"/>
      <c r="B155" s="1203"/>
      <c r="C155" s="626" t="s">
        <v>1082</v>
      </c>
      <c r="D155" s="621"/>
      <c r="E155" s="625">
        <f t="shared" si="8"/>
        <v>0</v>
      </c>
      <c r="F155" s="621">
        <v>1</v>
      </c>
      <c r="G155" s="625">
        <f t="shared" si="9"/>
        <v>1</v>
      </c>
      <c r="H155" s="626"/>
      <c r="J155" s="1200"/>
      <c r="K155" s="1203"/>
      <c r="L155" s="626" t="s">
        <v>1082</v>
      </c>
      <c r="M155" s="621"/>
      <c r="N155" s="625">
        <f t="shared" si="10"/>
        <v>0</v>
      </c>
      <c r="O155" s="621">
        <v>1</v>
      </c>
      <c r="P155" s="625">
        <f t="shared" si="11"/>
        <v>1</v>
      </c>
      <c r="Q155" s="626"/>
    </row>
    <row r="156" spans="1:17" x14ac:dyDescent="0.25">
      <c r="A156" s="1200"/>
      <c r="B156" s="1204"/>
      <c r="C156" s="626" t="s">
        <v>1104</v>
      </c>
      <c r="D156" s="621"/>
      <c r="E156" s="625">
        <f t="shared" si="8"/>
        <v>0</v>
      </c>
      <c r="F156" s="621">
        <v>1</v>
      </c>
      <c r="G156" s="625">
        <f t="shared" si="9"/>
        <v>1</v>
      </c>
      <c r="H156" s="626"/>
      <c r="J156" s="1200"/>
      <c r="K156" s="1204"/>
      <c r="L156" s="626" t="s">
        <v>1104</v>
      </c>
      <c r="M156" s="621"/>
      <c r="N156" s="625">
        <f t="shared" si="10"/>
        <v>0</v>
      </c>
      <c r="O156" s="621">
        <v>1</v>
      </c>
      <c r="P156" s="625">
        <f t="shared" si="11"/>
        <v>1</v>
      </c>
      <c r="Q156" s="626"/>
    </row>
    <row r="157" spans="1:17" x14ac:dyDescent="0.25">
      <c r="A157" s="621">
        <v>53</v>
      </c>
      <c r="B157" s="626" t="s">
        <v>1161</v>
      </c>
      <c r="C157" s="626" t="s">
        <v>1084</v>
      </c>
      <c r="D157" s="621">
        <v>1</v>
      </c>
      <c r="E157" s="625">
        <f t="shared" si="8"/>
        <v>1</v>
      </c>
      <c r="F157" s="621"/>
      <c r="G157" s="625">
        <f t="shared" si="9"/>
        <v>0</v>
      </c>
      <c r="H157" s="626"/>
      <c r="J157" s="621">
        <v>53</v>
      </c>
      <c r="K157" s="626" t="s">
        <v>1161</v>
      </c>
      <c r="L157" s="626" t="s">
        <v>1084</v>
      </c>
      <c r="M157" s="621">
        <v>1</v>
      </c>
      <c r="N157" s="625">
        <f t="shared" si="10"/>
        <v>1</v>
      </c>
      <c r="O157" s="621"/>
      <c r="P157" s="625">
        <f t="shared" si="11"/>
        <v>0</v>
      </c>
      <c r="Q157" s="626"/>
    </row>
    <row r="158" spans="1:17" x14ac:dyDescent="0.25">
      <c r="A158" s="1216">
        <v>54</v>
      </c>
      <c r="B158" s="1202" t="s">
        <v>1162</v>
      </c>
      <c r="C158" s="624" t="s">
        <v>1111</v>
      </c>
      <c r="D158" s="621"/>
      <c r="E158" s="625">
        <f t="shared" si="8"/>
        <v>0</v>
      </c>
      <c r="F158" s="621">
        <v>1</v>
      </c>
      <c r="G158" s="625">
        <f t="shared" si="9"/>
        <v>1</v>
      </c>
      <c r="H158" s="626"/>
      <c r="J158" s="1216">
        <v>54</v>
      </c>
      <c r="K158" s="1202" t="s">
        <v>1162</v>
      </c>
      <c r="L158" s="624" t="s">
        <v>1111</v>
      </c>
      <c r="M158" s="621"/>
      <c r="N158" s="625">
        <f t="shared" si="10"/>
        <v>0</v>
      </c>
      <c r="O158" s="621">
        <v>1</v>
      </c>
      <c r="P158" s="625">
        <f t="shared" si="11"/>
        <v>1</v>
      </c>
      <c r="Q158" s="626"/>
    </row>
    <row r="159" spans="1:17" x14ac:dyDescent="0.25">
      <c r="A159" s="1217"/>
      <c r="B159" s="1203"/>
      <c r="C159" s="624" t="s">
        <v>1163</v>
      </c>
      <c r="D159" s="621"/>
      <c r="E159" s="625">
        <f t="shared" si="8"/>
        <v>0</v>
      </c>
      <c r="F159" s="621">
        <v>1</v>
      </c>
      <c r="G159" s="625">
        <f t="shared" si="9"/>
        <v>1</v>
      </c>
      <c r="H159" s="626"/>
      <c r="J159" s="1217"/>
      <c r="K159" s="1203"/>
      <c r="L159" s="624" t="s">
        <v>1163</v>
      </c>
      <c r="M159" s="621"/>
      <c r="N159" s="625">
        <f t="shared" si="10"/>
        <v>0</v>
      </c>
      <c r="O159" s="621">
        <v>1</v>
      </c>
      <c r="P159" s="625">
        <f t="shared" si="11"/>
        <v>1</v>
      </c>
      <c r="Q159" s="626"/>
    </row>
    <row r="160" spans="1:17" x14ac:dyDescent="0.25">
      <c r="A160" s="1217"/>
      <c r="B160" s="1203"/>
      <c r="C160" s="624" t="s">
        <v>1164</v>
      </c>
      <c r="D160" s="621"/>
      <c r="E160" s="625">
        <f t="shared" si="8"/>
        <v>0</v>
      </c>
      <c r="F160" s="621">
        <v>1</v>
      </c>
      <c r="G160" s="625">
        <f t="shared" si="9"/>
        <v>1</v>
      </c>
      <c r="H160" s="626"/>
      <c r="J160" s="1217"/>
      <c r="K160" s="1203"/>
      <c r="L160" s="624" t="s">
        <v>1164</v>
      </c>
      <c r="M160" s="621"/>
      <c r="N160" s="625">
        <f t="shared" si="10"/>
        <v>0</v>
      </c>
      <c r="O160" s="621">
        <v>1</v>
      </c>
      <c r="P160" s="625">
        <f t="shared" si="11"/>
        <v>1</v>
      </c>
      <c r="Q160" s="626"/>
    </row>
    <row r="161" spans="1:17" x14ac:dyDescent="0.25">
      <c r="A161" s="1217"/>
      <c r="B161" s="1203"/>
      <c r="C161" s="624" t="s">
        <v>1165</v>
      </c>
      <c r="D161" s="621"/>
      <c r="E161" s="625">
        <f t="shared" si="8"/>
        <v>0</v>
      </c>
      <c r="F161" s="621">
        <v>1</v>
      </c>
      <c r="G161" s="625">
        <f t="shared" si="9"/>
        <v>1</v>
      </c>
      <c r="H161" s="626"/>
      <c r="J161" s="1217"/>
      <c r="K161" s="1203"/>
      <c r="L161" s="624" t="s">
        <v>1165</v>
      </c>
      <c r="M161" s="621"/>
      <c r="N161" s="625">
        <f t="shared" si="10"/>
        <v>0</v>
      </c>
      <c r="O161" s="621">
        <v>1</v>
      </c>
      <c r="P161" s="625">
        <f t="shared" si="11"/>
        <v>1</v>
      </c>
      <c r="Q161" s="626"/>
    </row>
    <row r="162" spans="1:17" ht="15.75" hidden="1" customHeight="1" x14ac:dyDescent="0.25">
      <c r="A162" s="1217"/>
      <c r="B162" s="1204"/>
      <c r="C162" s="624"/>
      <c r="D162" s="621" t="s">
        <v>1085</v>
      </c>
      <c r="E162" s="625"/>
      <c r="F162" s="621" t="s">
        <v>1078</v>
      </c>
      <c r="G162" s="625"/>
      <c r="H162" s="626"/>
      <c r="J162" s="1217"/>
      <c r="K162" s="1204"/>
      <c r="L162" s="624"/>
      <c r="M162" s="621" t="s">
        <v>1085</v>
      </c>
      <c r="N162" s="625"/>
      <c r="O162" s="621" t="s">
        <v>1078</v>
      </c>
      <c r="P162" s="625"/>
      <c r="Q162" s="626"/>
    </row>
    <row r="163" spans="1:17" x14ac:dyDescent="0.25">
      <c r="A163" s="1199">
        <v>55</v>
      </c>
      <c r="B163" s="1202" t="s">
        <v>1166</v>
      </c>
      <c r="C163" s="626" t="s">
        <v>1084</v>
      </c>
      <c r="D163" s="621"/>
      <c r="E163" s="625">
        <f t="shared" ref="E163:E169" si="12">D163/(D163+F163)</f>
        <v>0</v>
      </c>
      <c r="F163" s="621">
        <v>1</v>
      </c>
      <c r="G163" s="625">
        <f t="shared" ref="G163:G169" si="13">F163/(D163+F163)</f>
        <v>1</v>
      </c>
      <c r="H163" s="626"/>
      <c r="J163" s="1199">
        <v>55</v>
      </c>
      <c r="K163" s="1202" t="s">
        <v>1166</v>
      </c>
      <c r="L163" s="626" t="s">
        <v>1084</v>
      </c>
      <c r="M163" s="621"/>
      <c r="N163" s="625">
        <f t="shared" ref="N163:N169" si="14">M163/(M163+O163)</f>
        <v>0</v>
      </c>
      <c r="O163" s="621">
        <v>1</v>
      </c>
      <c r="P163" s="625">
        <f t="shared" ref="P163:P169" si="15">O163/(M163+O163)</f>
        <v>1</v>
      </c>
      <c r="Q163" s="626"/>
    </row>
    <row r="164" spans="1:17" x14ac:dyDescent="0.25">
      <c r="A164" s="1200"/>
      <c r="B164" s="1204"/>
      <c r="C164" s="626" t="s">
        <v>1089</v>
      </c>
      <c r="D164" s="621"/>
      <c r="E164" s="625">
        <f t="shared" si="12"/>
        <v>0</v>
      </c>
      <c r="F164" s="621">
        <v>1</v>
      </c>
      <c r="G164" s="625">
        <f t="shared" si="13"/>
        <v>1</v>
      </c>
      <c r="H164" s="626"/>
      <c r="J164" s="1200"/>
      <c r="K164" s="1204"/>
      <c r="L164" s="626" t="s">
        <v>1089</v>
      </c>
      <c r="M164" s="621"/>
      <c r="N164" s="625">
        <f t="shared" si="14"/>
        <v>0</v>
      </c>
      <c r="O164" s="621">
        <v>1</v>
      </c>
      <c r="P164" s="625">
        <f t="shared" si="15"/>
        <v>1</v>
      </c>
      <c r="Q164" s="626"/>
    </row>
    <row r="165" spans="1:17" x14ac:dyDescent="0.25">
      <c r="A165" s="1199">
        <v>56</v>
      </c>
      <c r="B165" s="1202" t="s">
        <v>1167</v>
      </c>
      <c r="C165" s="626" t="s">
        <v>1084</v>
      </c>
      <c r="D165" s="621"/>
      <c r="E165" s="625">
        <f t="shared" si="12"/>
        <v>0</v>
      </c>
      <c r="F165" s="621">
        <v>1</v>
      </c>
      <c r="G165" s="625">
        <f t="shared" si="13"/>
        <v>1</v>
      </c>
      <c r="H165" s="626"/>
      <c r="J165" s="1199">
        <v>56</v>
      </c>
      <c r="K165" s="1202" t="s">
        <v>1167</v>
      </c>
      <c r="L165" s="626" t="s">
        <v>1084</v>
      </c>
      <c r="M165" s="621"/>
      <c r="N165" s="625">
        <f t="shared" si="14"/>
        <v>0</v>
      </c>
      <c r="O165" s="621">
        <v>1</v>
      </c>
      <c r="P165" s="625">
        <f t="shared" si="15"/>
        <v>1</v>
      </c>
      <c r="Q165" s="626"/>
    </row>
    <row r="166" spans="1:17" x14ac:dyDescent="0.25">
      <c r="A166" s="1200"/>
      <c r="B166" s="1203"/>
      <c r="C166" s="626" t="s">
        <v>1075</v>
      </c>
      <c r="D166" s="621"/>
      <c r="E166" s="625">
        <f t="shared" si="12"/>
        <v>0</v>
      </c>
      <c r="F166" s="621">
        <v>1</v>
      </c>
      <c r="G166" s="625">
        <f t="shared" si="13"/>
        <v>1</v>
      </c>
      <c r="H166" s="626"/>
      <c r="J166" s="1200"/>
      <c r="K166" s="1203"/>
      <c r="L166" s="626" t="s">
        <v>1075</v>
      </c>
      <c r="M166" s="621"/>
      <c r="N166" s="625">
        <f t="shared" si="14"/>
        <v>0</v>
      </c>
      <c r="O166" s="621">
        <v>1</v>
      </c>
      <c r="P166" s="625">
        <f t="shared" si="15"/>
        <v>1</v>
      </c>
      <c r="Q166" s="626"/>
    </row>
    <row r="167" spans="1:17" x14ac:dyDescent="0.25">
      <c r="A167" s="1200"/>
      <c r="B167" s="1204"/>
      <c r="C167" s="626" t="s">
        <v>1135</v>
      </c>
      <c r="D167" s="621"/>
      <c r="E167" s="625">
        <f t="shared" si="12"/>
        <v>0</v>
      </c>
      <c r="F167" s="621">
        <v>1</v>
      </c>
      <c r="G167" s="625">
        <f t="shared" si="13"/>
        <v>1</v>
      </c>
      <c r="H167" s="626"/>
      <c r="J167" s="1200"/>
      <c r="K167" s="1204"/>
      <c r="L167" s="626" t="s">
        <v>1135</v>
      </c>
      <c r="M167" s="621"/>
      <c r="N167" s="625">
        <f t="shared" si="14"/>
        <v>0</v>
      </c>
      <c r="O167" s="621">
        <v>1</v>
      </c>
      <c r="P167" s="625">
        <f t="shared" si="15"/>
        <v>1</v>
      </c>
      <c r="Q167" s="626"/>
    </row>
    <row r="168" spans="1:17" x14ac:dyDescent="0.25">
      <c r="A168" s="1199">
        <v>57</v>
      </c>
      <c r="B168" s="1201" t="s">
        <v>1168</v>
      </c>
      <c r="C168" s="624" t="s">
        <v>1084</v>
      </c>
      <c r="D168" s="621"/>
      <c r="E168" s="625">
        <f t="shared" si="12"/>
        <v>0</v>
      </c>
      <c r="F168" s="621">
        <v>1</v>
      </c>
      <c r="G168" s="625">
        <f t="shared" si="13"/>
        <v>1</v>
      </c>
      <c r="H168" s="626"/>
      <c r="J168" s="1199">
        <v>57</v>
      </c>
      <c r="K168" s="1201" t="s">
        <v>1168</v>
      </c>
      <c r="L168" s="624" t="s">
        <v>1084</v>
      </c>
      <c r="M168" s="621"/>
      <c r="N168" s="625">
        <f t="shared" si="14"/>
        <v>0</v>
      </c>
      <c r="O168" s="621">
        <v>1</v>
      </c>
      <c r="P168" s="625">
        <f t="shared" si="15"/>
        <v>1</v>
      </c>
      <c r="Q168" s="626"/>
    </row>
    <row r="169" spans="1:17" x14ac:dyDescent="0.25">
      <c r="A169" s="1200"/>
      <c r="B169" s="1201"/>
      <c r="C169" s="624" t="s">
        <v>1087</v>
      </c>
      <c r="D169" s="621"/>
      <c r="E169" s="625">
        <f t="shared" si="12"/>
        <v>0</v>
      </c>
      <c r="F169" s="621">
        <v>1</v>
      </c>
      <c r="G169" s="625">
        <f t="shared" si="13"/>
        <v>1</v>
      </c>
      <c r="H169" s="626"/>
      <c r="J169" s="1200"/>
      <c r="K169" s="1201"/>
      <c r="L169" s="624" t="s">
        <v>1087</v>
      </c>
      <c r="M169" s="621"/>
      <c r="N169" s="625">
        <f t="shared" si="14"/>
        <v>0</v>
      </c>
      <c r="O169" s="621">
        <v>1</v>
      </c>
      <c r="P169" s="625">
        <f t="shared" si="15"/>
        <v>1</v>
      </c>
      <c r="Q169" s="626"/>
    </row>
    <row r="170" spans="1:17" hidden="1" x14ac:dyDescent="0.25">
      <c r="A170" s="1200"/>
      <c r="B170" s="1201"/>
      <c r="C170" s="624"/>
      <c r="D170" s="621" t="s">
        <v>1085</v>
      </c>
      <c r="E170" s="625"/>
      <c r="F170" s="621" t="s">
        <v>1078</v>
      </c>
      <c r="G170" s="625"/>
      <c r="H170" s="626"/>
      <c r="J170" s="1200"/>
      <c r="K170" s="1201"/>
      <c r="L170" s="624"/>
      <c r="M170" s="621" t="s">
        <v>1085</v>
      </c>
      <c r="N170" s="625"/>
      <c r="O170" s="621" t="s">
        <v>1078</v>
      </c>
      <c r="P170" s="625"/>
      <c r="Q170" s="626"/>
    </row>
    <row r="171" spans="1:17" x14ac:dyDescent="0.25">
      <c r="A171" s="1199">
        <v>58</v>
      </c>
      <c r="B171" s="1202" t="s">
        <v>1169</v>
      </c>
      <c r="C171" s="626" t="s">
        <v>1111</v>
      </c>
      <c r="D171" s="621"/>
      <c r="E171" s="625">
        <f t="shared" ref="E171:E198" si="16">D171/(D171+F171)</f>
        <v>0</v>
      </c>
      <c r="F171" s="621">
        <v>1</v>
      </c>
      <c r="G171" s="625">
        <f t="shared" ref="G171:G198" si="17">F171/(D171+F171)</f>
        <v>1</v>
      </c>
      <c r="H171" s="626"/>
      <c r="J171" s="1199">
        <v>58</v>
      </c>
      <c r="K171" s="1202" t="s">
        <v>1169</v>
      </c>
      <c r="L171" s="626" t="s">
        <v>1111</v>
      </c>
      <c r="M171" s="621"/>
      <c r="N171" s="625">
        <f t="shared" ref="N171:N198" si="18">M171/(M171+O171)</f>
        <v>0</v>
      </c>
      <c r="O171" s="621">
        <v>1</v>
      </c>
      <c r="P171" s="625">
        <f t="shared" ref="P171:P198" si="19">O171/(M171+O171)</f>
        <v>1</v>
      </c>
      <c r="Q171" s="626"/>
    </row>
    <row r="172" spans="1:17" x14ac:dyDescent="0.25">
      <c r="A172" s="1200"/>
      <c r="B172" s="1204"/>
      <c r="C172" s="626" t="s">
        <v>1084</v>
      </c>
      <c r="D172" s="621"/>
      <c r="E172" s="625">
        <f t="shared" si="16"/>
        <v>0</v>
      </c>
      <c r="F172" s="621">
        <v>1</v>
      </c>
      <c r="G172" s="625">
        <f t="shared" si="17"/>
        <v>1</v>
      </c>
      <c r="H172" s="626"/>
      <c r="J172" s="1200"/>
      <c r="K172" s="1204"/>
      <c r="L172" s="626" t="s">
        <v>1084</v>
      </c>
      <c r="M172" s="621"/>
      <c r="N172" s="625">
        <f t="shared" si="18"/>
        <v>0</v>
      </c>
      <c r="O172" s="621">
        <v>1</v>
      </c>
      <c r="P172" s="625">
        <f t="shared" si="19"/>
        <v>1</v>
      </c>
      <c r="Q172" s="626"/>
    </row>
    <row r="173" spans="1:17" x14ac:dyDescent="0.25">
      <c r="A173" s="1199">
        <v>59</v>
      </c>
      <c r="B173" s="1202" t="s">
        <v>1170</v>
      </c>
      <c r="C173" s="626" t="s">
        <v>1118</v>
      </c>
      <c r="D173" s="621"/>
      <c r="E173" s="625">
        <f t="shared" si="16"/>
        <v>0</v>
      </c>
      <c r="F173" s="621">
        <v>3</v>
      </c>
      <c r="G173" s="625">
        <f t="shared" si="17"/>
        <v>1</v>
      </c>
      <c r="H173" s="626"/>
      <c r="J173" s="1199">
        <v>59</v>
      </c>
      <c r="K173" s="1202" t="s">
        <v>1170</v>
      </c>
      <c r="L173" s="626" t="s">
        <v>1118</v>
      </c>
      <c r="M173" s="621"/>
      <c r="N173" s="625">
        <f t="shared" si="18"/>
        <v>0</v>
      </c>
      <c r="O173" s="621">
        <v>3</v>
      </c>
      <c r="P173" s="625">
        <f t="shared" si="19"/>
        <v>1</v>
      </c>
      <c r="Q173" s="626"/>
    </row>
    <row r="174" spans="1:17" x14ac:dyDescent="0.25">
      <c r="A174" s="1200"/>
      <c r="B174" s="1204"/>
      <c r="C174" s="626" t="s">
        <v>1135</v>
      </c>
      <c r="D174" s="621"/>
      <c r="E174" s="625">
        <f t="shared" si="16"/>
        <v>0</v>
      </c>
      <c r="F174" s="621">
        <v>3</v>
      </c>
      <c r="G174" s="625">
        <f t="shared" si="17"/>
        <v>1</v>
      </c>
      <c r="H174" s="626"/>
      <c r="J174" s="1200"/>
      <c r="K174" s="1204"/>
      <c r="L174" s="626" t="s">
        <v>1135</v>
      </c>
      <c r="M174" s="621"/>
      <c r="N174" s="625">
        <f t="shared" si="18"/>
        <v>0</v>
      </c>
      <c r="O174" s="621">
        <v>3</v>
      </c>
      <c r="P174" s="625">
        <f t="shared" si="19"/>
        <v>1</v>
      </c>
      <c r="Q174" s="626"/>
    </row>
    <row r="175" spans="1:17" x14ac:dyDescent="0.25">
      <c r="A175" s="1199">
        <v>60</v>
      </c>
      <c r="B175" s="1202" t="s">
        <v>1171</v>
      </c>
      <c r="C175" s="626" t="s">
        <v>1084</v>
      </c>
      <c r="D175" s="621"/>
      <c r="E175" s="625">
        <f t="shared" si="16"/>
        <v>0</v>
      </c>
      <c r="F175" s="621">
        <v>1</v>
      </c>
      <c r="G175" s="625">
        <f t="shared" si="17"/>
        <v>1</v>
      </c>
      <c r="H175" s="626"/>
      <c r="J175" s="1199">
        <v>60</v>
      </c>
      <c r="K175" s="1202" t="s">
        <v>1171</v>
      </c>
      <c r="L175" s="626" t="s">
        <v>1084</v>
      </c>
      <c r="M175" s="621"/>
      <c r="N175" s="625">
        <f t="shared" si="18"/>
        <v>0</v>
      </c>
      <c r="O175" s="621">
        <v>1</v>
      </c>
      <c r="P175" s="625">
        <f t="shared" si="19"/>
        <v>1</v>
      </c>
      <c r="Q175" s="626"/>
    </row>
    <row r="176" spans="1:17" x14ac:dyDescent="0.25">
      <c r="A176" s="1200"/>
      <c r="B176" s="1204"/>
      <c r="C176" s="626" t="s">
        <v>1152</v>
      </c>
      <c r="D176" s="621"/>
      <c r="E176" s="625">
        <f t="shared" si="16"/>
        <v>0</v>
      </c>
      <c r="F176" s="621">
        <v>1</v>
      </c>
      <c r="G176" s="625">
        <f t="shared" si="17"/>
        <v>1</v>
      </c>
      <c r="H176" s="626"/>
      <c r="J176" s="1200"/>
      <c r="K176" s="1204"/>
      <c r="L176" s="626" t="s">
        <v>1152</v>
      </c>
      <c r="M176" s="621"/>
      <c r="N176" s="625">
        <f t="shared" si="18"/>
        <v>0</v>
      </c>
      <c r="O176" s="621">
        <v>1</v>
      </c>
      <c r="P176" s="625">
        <f t="shared" si="19"/>
        <v>1</v>
      </c>
      <c r="Q176" s="626"/>
    </row>
    <row r="177" spans="1:17" x14ac:dyDescent="0.25">
      <c r="A177" s="1199">
        <v>61</v>
      </c>
      <c r="B177" s="1202" t="s">
        <v>1172</v>
      </c>
      <c r="C177" s="626" t="s">
        <v>1084</v>
      </c>
      <c r="D177" s="621"/>
      <c r="E177" s="625">
        <f t="shared" si="16"/>
        <v>0</v>
      </c>
      <c r="F177" s="621">
        <v>1</v>
      </c>
      <c r="G177" s="625">
        <f t="shared" si="17"/>
        <v>1</v>
      </c>
      <c r="H177" s="626"/>
      <c r="J177" s="1199">
        <v>61</v>
      </c>
      <c r="K177" s="1202" t="s">
        <v>1172</v>
      </c>
      <c r="L177" s="626" t="s">
        <v>1084</v>
      </c>
      <c r="M177" s="621"/>
      <c r="N177" s="625">
        <f t="shared" si="18"/>
        <v>0</v>
      </c>
      <c r="O177" s="621">
        <v>1</v>
      </c>
      <c r="P177" s="625">
        <f t="shared" si="19"/>
        <v>1</v>
      </c>
      <c r="Q177" s="626"/>
    </row>
    <row r="178" spans="1:17" x14ac:dyDescent="0.25">
      <c r="A178" s="1200"/>
      <c r="B178" s="1204"/>
      <c r="C178" s="626" t="s">
        <v>1173</v>
      </c>
      <c r="D178" s="621"/>
      <c r="E178" s="625">
        <f t="shared" si="16"/>
        <v>0</v>
      </c>
      <c r="F178" s="621">
        <v>1</v>
      </c>
      <c r="G178" s="625">
        <f t="shared" si="17"/>
        <v>1</v>
      </c>
      <c r="H178" s="626"/>
      <c r="J178" s="1200"/>
      <c r="K178" s="1204"/>
      <c r="L178" s="626" t="s">
        <v>1173</v>
      </c>
      <c r="M178" s="621"/>
      <c r="N178" s="625">
        <f t="shared" si="18"/>
        <v>0</v>
      </c>
      <c r="O178" s="621">
        <v>1</v>
      </c>
      <c r="P178" s="625">
        <f t="shared" si="19"/>
        <v>1</v>
      </c>
      <c r="Q178" s="626"/>
    </row>
    <row r="179" spans="1:17" x14ac:dyDescent="0.25">
      <c r="A179" s="1199">
        <v>62</v>
      </c>
      <c r="B179" s="1202" t="s">
        <v>1174</v>
      </c>
      <c r="C179" s="626" t="s">
        <v>1084</v>
      </c>
      <c r="D179" s="621"/>
      <c r="E179" s="625">
        <f t="shared" si="16"/>
        <v>0</v>
      </c>
      <c r="F179" s="621">
        <v>1</v>
      </c>
      <c r="G179" s="625">
        <f t="shared" si="17"/>
        <v>1</v>
      </c>
      <c r="H179" s="626"/>
      <c r="J179" s="1199">
        <v>62</v>
      </c>
      <c r="K179" s="1202" t="s">
        <v>1174</v>
      </c>
      <c r="L179" s="626" t="s">
        <v>1084</v>
      </c>
      <c r="M179" s="621"/>
      <c r="N179" s="625">
        <f t="shared" si="18"/>
        <v>0</v>
      </c>
      <c r="O179" s="621">
        <v>1</v>
      </c>
      <c r="P179" s="625">
        <f t="shared" si="19"/>
        <v>1</v>
      </c>
      <c r="Q179" s="626"/>
    </row>
    <row r="180" spans="1:17" x14ac:dyDescent="0.25">
      <c r="A180" s="1200"/>
      <c r="B180" s="1203"/>
      <c r="C180" s="626" t="s">
        <v>1152</v>
      </c>
      <c r="D180" s="621"/>
      <c r="E180" s="625">
        <f t="shared" si="16"/>
        <v>0</v>
      </c>
      <c r="F180" s="621">
        <v>1</v>
      </c>
      <c r="G180" s="625">
        <f t="shared" si="17"/>
        <v>1</v>
      </c>
      <c r="H180" s="626"/>
      <c r="J180" s="1200"/>
      <c r="K180" s="1203"/>
      <c r="L180" s="626" t="s">
        <v>1152</v>
      </c>
      <c r="M180" s="621"/>
      <c r="N180" s="625">
        <f t="shared" si="18"/>
        <v>0</v>
      </c>
      <c r="O180" s="621">
        <v>1</v>
      </c>
      <c r="P180" s="625">
        <f t="shared" si="19"/>
        <v>1</v>
      </c>
      <c r="Q180" s="626"/>
    </row>
    <row r="181" spans="1:17" x14ac:dyDescent="0.25">
      <c r="A181" s="1200"/>
      <c r="B181" s="1204"/>
      <c r="C181" s="626" t="s">
        <v>1175</v>
      </c>
      <c r="D181" s="621"/>
      <c r="E181" s="625">
        <f t="shared" si="16"/>
        <v>0</v>
      </c>
      <c r="F181" s="621">
        <v>1</v>
      </c>
      <c r="G181" s="625">
        <f t="shared" si="17"/>
        <v>1</v>
      </c>
      <c r="H181" s="626"/>
      <c r="J181" s="1200"/>
      <c r="K181" s="1204"/>
      <c r="L181" s="626" t="s">
        <v>1175</v>
      </c>
      <c r="M181" s="621"/>
      <c r="N181" s="625">
        <f t="shared" si="18"/>
        <v>0</v>
      </c>
      <c r="O181" s="621">
        <v>1</v>
      </c>
      <c r="P181" s="625">
        <f t="shared" si="19"/>
        <v>1</v>
      </c>
      <c r="Q181" s="626"/>
    </row>
    <row r="182" spans="1:17" x14ac:dyDescent="0.25">
      <c r="A182" s="1199">
        <v>63</v>
      </c>
      <c r="B182" s="1202" t="s">
        <v>1176</v>
      </c>
      <c r="C182" s="626" t="s">
        <v>1111</v>
      </c>
      <c r="D182" s="621"/>
      <c r="E182" s="625">
        <f t="shared" si="16"/>
        <v>0</v>
      </c>
      <c r="F182" s="621">
        <v>1</v>
      </c>
      <c r="G182" s="625">
        <f t="shared" si="17"/>
        <v>1</v>
      </c>
      <c r="H182" s="626"/>
      <c r="J182" s="1199">
        <v>63</v>
      </c>
      <c r="K182" s="1202" t="s">
        <v>1176</v>
      </c>
      <c r="L182" s="626" t="s">
        <v>1111</v>
      </c>
      <c r="M182" s="621"/>
      <c r="N182" s="625">
        <f t="shared" si="18"/>
        <v>0</v>
      </c>
      <c r="O182" s="621">
        <v>1</v>
      </c>
      <c r="P182" s="625">
        <f t="shared" si="19"/>
        <v>1</v>
      </c>
      <c r="Q182" s="626"/>
    </row>
    <row r="183" spans="1:17" x14ac:dyDescent="0.25">
      <c r="A183" s="1200"/>
      <c r="B183" s="1203"/>
      <c r="C183" s="626" t="s">
        <v>1104</v>
      </c>
      <c r="D183" s="621"/>
      <c r="E183" s="625">
        <f t="shared" si="16"/>
        <v>0</v>
      </c>
      <c r="F183" s="621">
        <v>1</v>
      </c>
      <c r="G183" s="625">
        <f t="shared" si="17"/>
        <v>1</v>
      </c>
      <c r="H183" s="626"/>
      <c r="J183" s="1200"/>
      <c r="K183" s="1203"/>
      <c r="L183" s="626" t="s">
        <v>1104</v>
      </c>
      <c r="M183" s="621"/>
      <c r="N183" s="625">
        <f t="shared" si="18"/>
        <v>0</v>
      </c>
      <c r="O183" s="621">
        <v>1</v>
      </c>
      <c r="P183" s="625">
        <f t="shared" si="19"/>
        <v>1</v>
      </c>
      <c r="Q183" s="626"/>
    </row>
    <row r="184" spans="1:17" x14ac:dyDescent="0.25">
      <c r="A184" s="1200"/>
      <c r="B184" s="1204"/>
      <c r="C184" s="626" t="s">
        <v>1075</v>
      </c>
      <c r="D184" s="621"/>
      <c r="E184" s="625">
        <f t="shared" si="16"/>
        <v>0</v>
      </c>
      <c r="F184" s="621">
        <v>1</v>
      </c>
      <c r="G184" s="625">
        <f t="shared" si="17"/>
        <v>1</v>
      </c>
      <c r="H184" s="626"/>
      <c r="J184" s="1200"/>
      <c r="K184" s="1204"/>
      <c r="L184" s="626" t="s">
        <v>1075</v>
      </c>
      <c r="M184" s="621"/>
      <c r="N184" s="625">
        <f t="shared" si="18"/>
        <v>0</v>
      </c>
      <c r="O184" s="621">
        <v>1</v>
      </c>
      <c r="P184" s="625">
        <f t="shared" si="19"/>
        <v>1</v>
      </c>
      <c r="Q184" s="626"/>
    </row>
    <row r="185" spans="1:17" x14ac:dyDescent="0.25">
      <c r="A185" s="1200"/>
      <c r="B185" s="626" t="s">
        <v>1177</v>
      </c>
      <c r="C185" s="626" t="s">
        <v>1104</v>
      </c>
      <c r="D185" s="621"/>
      <c r="E185" s="625">
        <f t="shared" si="16"/>
        <v>0</v>
      </c>
      <c r="F185" s="621">
        <v>1</v>
      </c>
      <c r="G185" s="625">
        <f t="shared" si="17"/>
        <v>1</v>
      </c>
      <c r="H185" s="626"/>
      <c r="J185" s="1200"/>
      <c r="K185" s="626" t="s">
        <v>1177</v>
      </c>
      <c r="L185" s="626" t="s">
        <v>1104</v>
      </c>
      <c r="M185" s="621"/>
      <c r="N185" s="625">
        <f t="shared" si="18"/>
        <v>0</v>
      </c>
      <c r="O185" s="621">
        <v>1</v>
      </c>
      <c r="P185" s="625">
        <f t="shared" si="19"/>
        <v>1</v>
      </c>
      <c r="Q185" s="626"/>
    </row>
    <row r="186" spans="1:17" x14ac:dyDescent="0.25">
      <c r="A186" s="1199">
        <v>64</v>
      </c>
      <c r="B186" s="1202" t="s">
        <v>1178</v>
      </c>
      <c r="C186" s="626" t="s">
        <v>1152</v>
      </c>
      <c r="D186" s="621"/>
      <c r="E186" s="625">
        <f t="shared" si="16"/>
        <v>0</v>
      </c>
      <c r="F186" s="621">
        <v>1</v>
      </c>
      <c r="G186" s="625">
        <f t="shared" si="17"/>
        <v>1</v>
      </c>
      <c r="H186" s="626"/>
      <c r="J186" s="1199">
        <v>64</v>
      </c>
      <c r="K186" s="1202" t="s">
        <v>1178</v>
      </c>
      <c r="L186" s="626" t="s">
        <v>1152</v>
      </c>
      <c r="M186" s="621"/>
      <c r="N186" s="625">
        <f t="shared" si="18"/>
        <v>0</v>
      </c>
      <c r="O186" s="621">
        <v>1</v>
      </c>
      <c r="P186" s="625">
        <f t="shared" si="19"/>
        <v>1</v>
      </c>
      <c r="Q186" s="626"/>
    </row>
    <row r="187" spans="1:17" x14ac:dyDescent="0.25">
      <c r="A187" s="1200"/>
      <c r="B187" s="1203"/>
      <c r="C187" s="626" t="s">
        <v>1084</v>
      </c>
      <c r="D187" s="621"/>
      <c r="E187" s="625">
        <f t="shared" si="16"/>
        <v>0</v>
      </c>
      <c r="F187" s="621">
        <v>1</v>
      </c>
      <c r="G187" s="625">
        <f t="shared" si="17"/>
        <v>1</v>
      </c>
      <c r="H187" s="626"/>
      <c r="J187" s="1200"/>
      <c r="K187" s="1203"/>
      <c r="L187" s="626" t="s">
        <v>1084</v>
      </c>
      <c r="M187" s="621"/>
      <c r="N187" s="625">
        <f t="shared" si="18"/>
        <v>0</v>
      </c>
      <c r="O187" s="621">
        <v>1</v>
      </c>
      <c r="P187" s="625">
        <f t="shared" si="19"/>
        <v>1</v>
      </c>
      <c r="Q187" s="626"/>
    </row>
    <row r="188" spans="1:17" x14ac:dyDescent="0.25">
      <c r="A188" s="1200"/>
      <c r="B188" s="1203"/>
      <c r="C188" s="626" t="s">
        <v>1179</v>
      </c>
      <c r="D188" s="621"/>
      <c r="E188" s="625">
        <f t="shared" si="16"/>
        <v>0</v>
      </c>
      <c r="F188" s="621">
        <v>1</v>
      </c>
      <c r="G188" s="625">
        <f t="shared" si="17"/>
        <v>1</v>
      </c>
      <c r="H188" s="626"/>
      <c r="J188" s="1200"/>
      <c r="K188" s="1203"/>
      <c r="L188" s="626" t="s">
        <v>1179</v>
      </c>
      <c r="M188" s="621"/>
      <c r="N188" s="625">
        <f t="shared" si="18"/>
        <v>0</v>
      </c>
      <c r="O188" s="621">
        <v>1</v>
      </c>
      <c r="P188" s="625">
        <f t="shared" si="19"/>
        <v>1</v>
      </c>
      <c r="Q188" s="626"/>
    </row>
    <row r="189" spans="1:17" x14ac:dyDescent="0.25">
      <c r="A189" s="1200"/>
      <c r="B189" s="1204"/>
      <c r="C189" s="626" t="s">
        <v>1180</v>
      </c>
      <c r="D189" s="621"/>
      <c r="E189" s="625">
        <f t="shared" si="16"/>
        <v>0</v>
      </c>
      <c r="F189" s="621">
        <v>1</v>
      </c>
      <c r="G189" s="625">
        <f t="shared" si="17"/>
        <v>1</v>
      </c>
      <c r="H189" s="626"/>
      <c r="J189" s="1200"/>
      <c r="K189" s="1204"/>
      <c r="L189" s="626" t="s">
        <v>1180</v>
      </c>
      <c r="M189" s="621"/>
      <c r="N189" s="625">
        <f t="shared" si="18"/>
        <v>0</v>
      </c>
      <c r="O189" s="621">
        <v>1</v>
      </c>
      <c r="P189" s="625">
        <f t="shared" si="19"/>
        <v>1</v>
      </c>
      <c r="Q189" s="626"/>
    </row>
    <row r="190" spans="1:17" x14ac:dyDescent="0.25">
      <c r="A190" s="1199">
        <v>65</v>
      </c>
      <c r="B190" s="1202" t="s">
        <v>1181</v>
      </c>
      <c r="C190" s="626" t="s">
        <v>1111</v>
      </c>
      <c r="D190" s="621"/>
      <c r="E190" s="625">
        <f t="shared" si="16"/>
        <v>0</v>
      </c>
      <c r="F190" s="621">
        <v>1</v>
      </c>
      <c r="G190" s="625">
        <f t="shared" si="17"/>
        <v>1</v>
      </c>
      <c r="H190" s="626"/>
      <c r="J190" s="1199">
        <v>65</v>
      </c>
      <c r="K190" s="1202" t="s">
        <v>1181</v>
      </c>
      <c r="L190" s="626" t="s">
        <v>1111</v>
      </c>
      <c r="M190" s="621"/>
      <c r="N190" s="625">
        <f t="shared" si="18"/>
        <v>0</v>
      </c>
      <c r="O190" s="621">
        <v>1</v>
      </c>
      <c r="P190" s="625">
        <f t="shared" si="19"/>
        <v>1</v>
      </c>
      <c r="Q190" s="626"/>
    </row>
    <row r="191" spans="1:17" x14ac:dyDescent="0.25">
      <c r="A191" s="1200"/>
      <c r="B191" s="1204"/>
      <c r="C191" s="626" t="s">
        <v>1084</v>
      </c>
      <c r="D191" s="621"/>
      <c r="E191" s="625">
        <f t="shared" si="16"/>
        <v>0</v>
      </c>
      <c r="F191" s="621">
        <v>1</v>
      </c>
      <c r="G191" s="625">
        <f t="shared" si="17"/>
        <v>1</v>
      </c>
      <c r="H191" s="626"/>
      <c r="J191" s="1200"/>
      <c r="K191" s="1204"/>
      <c r="L191" s="626" t="s">
        <v>1084</v>
      </c>
      <c r="M191" s="621"/>
      <c r="N191" s="625">
        <f t="shared" si="18"/>
        <v>0</v>
      </c>
      <c r="O191" s="621">
        <v>1</v>
      </c>
      <c r="P191" s="625">
        <f t="shared" si="19"/>
        <v>1</v>
      </c>
      <c r="Q191" s="626"/>
    </row>
    <row r="192" spans="1:17" x14ac:dyDescent="0.25">
      <c r="A192" s="1199">
        <v>66</v>
      </c>
      <c r="B192" s="1202" t="s">
        <v>1182</v>
      </c>
      <c r="C192" s="626" t="s">
        <v>1111</v>
      </c>
      <c r="D192" s="621"/>
      <c r="E192" s="625">
        <f t="shared" si="16"/>
        <v>0</v>
      </c>
      <c r="F192" s="621">
        <v>1</v>
      </c>
      <c r="G192" s="625">
        <f t="shared" si="17"/>
        <v>1</v>
      </c>
      <c r="H192" s="626"/>
      <c r="J192" s="1199">
        <v>66</v>
      </c>
      <c r="K192" s="1202" t="s">
        <v>1182</v>
      </c>
      <c r="L192" s="626" t="s">
        <v>1111</v>
      </c>
      <c r="M192" s="621"/>
      <c r="N192" s="625">
        <f t="shared" si="18"/>
        <v>0</v>
      </c>
      <c r="O192" s="621">
        <v>1</v>
      </c>
      <c r="P192" s="625">
        <f t="shared" si="19"/>
        <v>1</v>
      </c>
      <c r="Q192" s="626"/>
    </row>
    <row r="193" spans="1:17" x14ac:dyDescent="0.25">
      <c r="A193" s="1200"/>
      <c r="B193" s="1204"/>
      <c r="C193" s="626" t="s">
        <v>1084</v>
      </c>
      <c r="D193" s="621"/>
      <c r="E193" s="625">
        <f t="shared" si="16"/>
        <v>0</v>
      </c>
      <c r="F193" s="621">
        <v>1</v>
      </c>
      <c r="G193" s="625">
        <f t="shared" si="17"/>
        <v>1</v>
      </c>
      <c r="H193" s="626"/>
      <c r="J193" s="1200"/>
      <c r="K193" s="1204"/>
      <c r="L193" s="626" t="s">
        <v>1084</v>
      </c>
      <c r="M193" s="621"/>
      <c r="N193" s="625">
        <f t="shared" si="18"/>
        <v>0</v>
      </c>
      <c r="O193" s="621">
        <v>1</v>
      </c>
      <c r="P193" s="625">
        <f t="shared" si="19"/>
        <v>1</v>
      </c>
      <c r="Q193" s="626"/>
    </row>
    <row r="194" spans="1:17" x14ac:dyDescent="0.25">
      <c r="A194" s="621">
        <v>67</v>
      </c>
      <c r="B194" s="626" t="s">
        <v>1183</v>
      </c>
      <c r="C194" s="626" t="s">
        <v>1084</v>
      </c>
      <c r="D194" s="621"/>
      <c r="E194" s="625">
        <f t="shared" si="16"/>
        <v>0</v>
      </c>
      <c r="F194" s="621">
        <v>1</v>
      </c>
      <c r="G194" s="625">
        <f t="shared" si="17"/>
        <v>1</v>
      </c>
      <c r="H194" s="626"/>
      <c r="J194" s="621">
        <v>67</v>
      </c>
      <c r="K194" s="626" t="s">
        <v>1183</v>
      </c>
      <c r="L194" s="626" t="s">
        <v>1084</v>
      </c>
      <c r="M194" s="621"/>
      <c r="N194" s="625">
        <f t="shared" si="18"/>
        <v>0</v>
      </c>
      <c r="O194" s="621">
        <v>1</v>
      </c>
      <c r="P194" s="625">
        <f t="shared" si="19"/>
        <v>1</v>
      </c>
      <c r="Q194" s="626"/>
    </row>
    <row r="195" spans="1:17" x14ac:dyDescent="0.25">
      <c r="A195" s="621">
        <v>68</v>
      </c>
      <c r="B195" s="626" t="s">
        <v>1184</v>
      </c>
      <c r="C195" s="626" t="s">
        <v>1185</v>
      </c>
      <c r="D195" s="621">
        <v>1</v>
      </c>
      <c r="E195" s="625">
        <f t="shared" si="16"/>
        <v>1</v>
      </c>
      <c r="F195" s="621"/>
      <c r="G195" s="625">
        <f t="shared" si="17"/>
        <v>0</v>
      </c>
      <c r="H195" s="626"/>
      <c r="J195" s="621">
        <v>68</v>
      </c>
      <c r="K195" s="626" t="s">
        <v>1184</v>
      </c>
      <c r="L195" s="626" t="s">
        <v>1185</v>
      </c>
      <c r="M195" s="621">
        <v>1</v>
      </c>
      <c r="N195" s="625">
        <f t="shared" si="18"/>
        <v>1</v>
      </c>
      <c r="O195" s="621"/>
      <c r="P195" s="625">
        <f t="shared" si="19"/>
        <v>0</v>
      </c>
      <c r="Q195" s="626"/>
    </row>
    <row r="196" spans="1:17" x14ac:dyDescent="0.25">
      <c r="A196" s="621">
        <v>69</v>
      </c>
      <c r="B196" s="626" t="s">
        <v>1186</v>
      </c>
      <c r="C196" s="626" t="s">
        <v>1187</v>
      </c>
      <c r="D196" s="621">
        <v>1</v>
      </c>
      <c r="E196" s="625">
        <f t="shared" si="16"/>
        <v>1</v>
      </c>
      <c r="F196" s="621"/>
      <c r="G196" s="625">
        <f t="shared" si="17"/>
        <v>0</v>
      </c>
      <c r="H196" s="626"/>
      <c r="J196" s="621">
        <v>69</v>
      </c>
      <c r="K196" s="626" t="s">
        <v>1186</v>
      </c>
      <c r="L196" s="626" t="s">
        <v>1187</v>
      </c>
      <c r="M196" s="621">
        <v>1</v>
      </c>
      <c r="N196" s="625">
        <f t="shared" si="18"/>
        <v>1</v>
      </c>
      <c r="O196" s="621"/>
      <c r="P196" s="625">
        <f t="shared" si="19"/>
        <v>0</v>
      </c>
      <c r="Q196" s="626"/>
    </row>
    <row r="197" spans="1:17" x14ac:dyDescent="0.25">
      <c r="A197" s="621">
        <v>70</v>
      </c>
      <c r="B197" s="626" t="s">
        <v>1188</v>
      </c>
      <c r="C197" s="626" t="s">
        <v>1189</v>
      </c>
      <c r="D197" s="621">
        <v>1</v>
      </c>
      <c r="E197" s="625">
        <f t="shared" si="16"/>
        <v>1</v>
      </c>
      <c r="F197" s="621"/>
      <c r="G197" s="625">
        <f t="shared" si="17"/>
        <v>0</v>
      </c>
      <c r="H197" s="626"/>
      <c r="J197" s="621">
        <v>70</v>
      </c>
      <c r="K197" s="626" t="s">
        <v>1188</v>
      </c>
      <c r="L197" s="626" t="s">
        <v>1189</v>
      </c>
      <c r="M197" s="621">
        <v>1</v>
      </c>
      <c r="N197" s="625">
        <f t="shared" si="18"/>
        <v>1</v>
      </c>
      <c r="O197" s="621"/>
      <c r="P197" s="625">
        <f t="shared" si="19"/>
        <v>0</v>
      </c>
      <c r="Q197" s="626"/>
    </row>
    <row r="198" spans="1:17" ht="18.75" x14ac:dyDescent="0.25">
      <c r="A198" s="1218" t="s">
        <v>910</v>
      </c>
      <c r="B198" s="1219"/>
      <c r="C198" s="1220"/>
      <c r="D198" s="631">
        <f>SUM(D8:D197)</f>
        <v>42</v>
      </c>
      <c r="E198" s="632">
        <f t="shared" si="16"/>
        <v>0.23863636363636365</v>
      </c>
      <c r="F198" s="631">
        <f>SUM(F8:F197)</f>
        <v>134</v>
      </c>
      <c r="G198" s="632">
        <f t="shared" si="17"/>
        <v>0.76136363636363635</v>
      </c>
      <c r="H198" s="626"/>
      <c r="J198" s="1218" t="s">
        <v>910</v>
      </c>
      <c r="K198" s="1219"/>
      <c r="L198" s="1220"/>
      <c r="M198" s="631">
        <f>SUM(M8:M197)</f>
        <v>49</v>
      </c>
      <c r="N198" s="632">
        <f t="shared" si="18"/>
        <v>0.27840909090909088</v>
      </c>
      <c r="O198" s="631">
        <f>SUM(O8:O197)</f>
        <v>127</v>
      </c>
      <c r="P198" s="632">
        <f t="shared" si="19"/>
        <v>0.72159090909090906</v>
      </c>
      <c r="Q198" s="626"/>
    </row>
    <row r="199" spans="1:17" x14ac:dyDescent="0.25">
      <c r="E199" s="634"/>
      <c r="G199" s="634"/>
      <c r="N199" s="634"/>
      <c r="P199" s="634"/>
    </row>
  </sheetData>
  <mergeCells count="243">
    <mergeCell ref="A198:C198"/>
    <mergeCell ref="J198:L198"/>
    <mergeCell ref="A1:Q1"/>
    <mergeCell ref="A190:A191"/>
    <mergeCell ref="B190:B191"/>
    <mergeCell ref="J190:J191"/>
    <mergeCell ref="K190:K191"/>
    <mergeCell ref="A192:A193"/>
    <mergeCell ref="B192:B193"/>
    <mergeCell ref="J192:J193"/>
    <mergeCell ref="K192:K193"/>
    <mergeCell ref="A182:A185"/>
    <mergeCell ref="B182:B184"/>
    <mergeCell ref="J182:J185"/>
    <mergeCell ref="K182:K184"/>
    <mergeCell ref="A186:A189"/>
    <mergeCell ref="B186:B189"/>
    <mergeCell ref="J186:J189"/>
    <mergeCell ref="K186:K189"/>
    <mergeCell ref="A177:A178"/>
    <mergeCell ref="B177:B178"/>
    <mergeCell ref="J177:J178"/>
    <mergeCell ref="K177:K178"/>
    <mergeCell ref="A179:A181"/>
    <mergeCell ref="B179:B181"/>
    <mergeCell ref="J179:J181"/>
    <mergeCell ref="K179:K181"/>
    <mergeCell ref="A173:A174"/>
    <mergeCell ref="B173:B174"/>
    <mergeCell ref="J173:J174"/>
    <mergeCell ref="K173:K174"/>
    <mergeCell ref="A175:A176"/>
    <mergeCell ref="B175:B176"/>
    <mergeCell ref="J175:J176"/>
    <mergeCell ref="K175:K176"/>
    <mergeCell ref="A168:A170"/>
    <mergeCell ref="B168:B170"/>
    <mergeCell ref="J168:J170"/>
    <mergeCell ref="K168:K170"/>
    <mergeCell ref="A171:A172"/>
    <mergeCell ref="B171:B172"/>
    <mergeCell ref="J171:J172"/>
    <mergeCell ref="K171:K172"/>
    <mergeCell ref="A163:A164"/>
    <mergeCell ref="B163:B164"/>
    <mergeCell ref="J163:J164"/>
    <mergeCell ref="K163:K164"/>
    <mergeCell ref="A165:A167"/>
    <mergeCell ref="B165:B167"/>
    <mergeCell ref="J165:J167"/>
    <mergeCell ref="K165:K167"/>
    <mergeCell ref="A154:A156"/>
    <mergeCell ref="B154:B156"/>
    <mergeCell ref="J154:J156"/>
    <mergeCell ref="K154:K156"/>
    <mergeCell ref="A158:A162"/>
    <mergeCell ref="B158:B162"/>
    <mergeCell ref="J158:J162"/>
    <mergeCell ref="K158:K162"/>
    <mergeCell ref="A147:A150"/>
    <mergeCell ref="B147:B149"/>
    <mergeCell ref="J147:J150"/>
    <mergeCell ref="K147:K149"/>
    <mergeCell ref="A151:A153"/>
    <mergeCell ref="B151:B153"/>
    <mergeCell ref="J151:J153"/>
    <mergeCell ref="K151:K153"/>
    <mergeCell ref="A135:A140"/>
    <mergeCell ref="B135:B139"/>
    <mergeCell ref="J135:J140"/>
    <mergeCell ref="K135:K139"/>
    <mergeCell ref="A142:A146"/>
    <mergeCell ref="B142:B144"/>
    <mergeCell ref="J142:J146"/>
    <mergeCell ref="K142:K144"/>
    <mergeCell ref="A128:A131"/>
    <mergeCell ref="B128:B130"/>
    <mergeCell ref="J128:J131"/>
    <mergeCell ref="K128:K130"/>
    <mergeCell ref="A132:A134"/>
    <mergeCell ref="B132:B133"/>
    <mergeCell ref="J132:J134"/>
    <mergeCell ref="K132:K133"/>
    <mergeCell ref="A120:A123"/>
    <mergeCell ref="B120:B122"/>
    <mergeCell ref="J120:J123"/>
    <mergeCell ref="K120:K122"/>
    <mergeCell ref="A125:A127"/>
    <mergeCell ref="B125:B126"/>
    <mergeCell ref="J125:J127"/>
    <mergeCell ref="K125:K126"/>
    <mergeCell ref="A112:A115"/>
    <mergeCell ref="B112:B114"/>
    <mergeCell ref="J112:J115"/>
    <mergeCell ref="K112:K114"/>
    <mergeCell ref="A116:A118"/>
    <mergeCell ref="B116:B117"/>
    <mergeCell ref="J116:J118"/>
    <mergeCell ref="K116:K117"/>
    <mergeCell ref="A103:A107"/>
    <mergeCell ref="B103:B106"/>
    <mergeCell ref="J103:J107"/>
    <mergeCell ref="K103:K106"/>
    <mergeCell ref="A108:A111"/>
    <mergeCell ref="B108:B109"/>
    <mergeCell ref="J108:J111"/>
    <mergeCell ref="K108:K109"/>
    <mergeCell ref="B110:B111"/>
    <mergeCell ref="K110:K111"/>
    <mergeCell ref="A98:A99"/>
    <mergeCell ref="B98:B99"/>
    <mergeCell ref="J98:J99"/>
    <mergeCell ref="K98:K99"/>
    <mergeCell ref="A100:A102"/>
    <mergeCell ref="B100:B102"/>
    <mergeCell ref="J100:J102"/>
    <mergeCell ref="K100:K102"/>
    <mergeCell ref="A94:A95"/>
    <mergeCell ref="B94:B95"/>
    <mergeCell ref="J94:J95"/>
    <mergeCell ref="K94:K95"/>
    <mergeCell ref="A96:A97"/>
    <mergeCell ref="B96:B97"/>
    <mergeCell ref="J96:J97"/>
    <mergeCell ref="K96:K97"/>
    <mergeCell ref="A90:A91"/>
    <mergeCell ref="B90:B91"/>
    <mergeCell ref="J90:J91"/>
    <mergeCell ref="K90:K91"/>
    <mergeCell ref="A92:A93"/>
    <mergeCell ref="B92:B93"/>
    <mergeCell ref="J92:J93"/>
    <mergeCell ref="K92:K93"/>
    <mergeCell ref="A85:A87"/>
    <mergeCell ref="B85:B87"/>
    <mergeCell ref="J85:J87"/>
    <mergeCell ref="K85:K87"/>
    <mergeCell ref="A88:A89"/>
    <mergeCell ref="B88:B89"/>
    <mergeCell ref="J88:J89"/>
    <mergeCell ref="K88:K89"/>
    <mergeCell ref="A80:A81"/>
    <mergeCell ref="B80:B81"/>
    <mergeCell ref="J80:J81"/>
    <mergeCell ref="K80:K81"/>
    <mergeCell ref="A82:A84"/>
    <mergeCell ref="B82:B84"/>
    <mergeCell ref="J82:J84"/>
    <mergeCell ref="K82:K84"/>
    <mergeCell ref="A72:A75"/>
    <mergeCell ref="B72:B75"/>
    <mergeCell ref="J72:J75"/>
    <mergeCell ref="K72:K75"/>
    <mergeCell ref="A76:A79"/>
    <mergeCell ref="B76:B79"/>
    <mergeCell ref="J76:J79"/>
    <mergeCell ref="K76:K79"/>
    <mergeCell ref="A66:A68"/>
    <mergeCell ref="B66:B68"/>
    <mergeCell ref="J66:J68"/>
    <mergeCell ref="K66:K68"/>
    <mergeCell ref="A69:A71"/>
    <mergeCell ref="B69:B71"/>
    <mergeCell ref="J69:J71"/>
    <mergeCell ref="K69:K71"/>
    <mergeCell ref="A60:A63"/>
    <mergeCell ref="B60:B61"/>
    <mergeCell ref="J60:J63"/>
    <mergeCell ref="K60:K61"/>
    <mergeCell ref="B62:B63"/>
    <mergeCell ref="K62:K63"/>
    <mergeCell ref="A51:A54"/>
    <mergeCell ref="B51:B54"/>
    <mergeCell ref="J51:J54"/>
    <mergeCell ref="K51:K54"/>
    <mergeCell ref="A56:A59"/>
    <mergeCell ref="B56:B59"/>
    <mergeCell ref="J56:J59"/>
    <mergeCell ref="K56:K59"/>
    <mergeCell ref="A43:A46"/>
    <mergeCell ref="B43:B46"/>
    <mergeCell ref="J43:J46"/>
    <mergeCell ref="K43:K46"/>
    <mergeCell ref="A47:A50"/>
    <mergeCell ref="B47:B50"/>
    <mergeCell ref="J47:J50"/>
    <mergeCell ref="K47:K50"/>
    <mergeCell ref="A37:A39"/>
    <mergeCell ref="B37:B39"/>
    <mergeCell ref="J37:J39"/>
    <mergeCell ref="K37:K39"/>
    <mergeCell ref="A40:A42"/>
    <mergeCell ref="B40:B42"/>
    <mergeCell ref="J40:J42"/>
    <mergeCell ref="K40:K42"/>
    <mergeCell ref="A26:A28"/>
    <mergeCell ref="B26:B28"/>
    <mergeCell ref="J26:J28"/>
    <mergeCell ref="K26:K28"/>
    <mergeCell ref="A29:A31"/>
    <mergeCell ref="B29:B31"/>
    <mergeCell ref="J29:J31"/>
    <mergeCell ref="K29:K31"/>
    <mergeCell ref="A20:A22"/>
    <mergeCell ref="B20:B22"/>
    <mergeCell ref="J20:J22"/>
    <mergeCell ref="K20:K22"/>
    <mergeCell ref="A23:A25"/>
    <mergeCell ref="B23:B25"/>
    <mergeCell ref="J23:J25"/>
    <mergeCell ref="K23:K25"/>
    <mergeCell ref="A12:A15"/>
    <mergeCell ref="B12:B15"/>
    <mergeCell ref="J12:J15"/>
    <mergeCell ref="K12:K15"/>
    <mergeCell ref="A16:A19"/>
    <mergeCell ref="B16:B17"/>
    <mergeCell ref="J16:J19"/>
    <mergeCell ref="K16:K17"/>
    <mergeCell ref="A8:A11"/>
    <mergeCell ref="B8:B11"/>
    <mergeCell ref="J8:J11"/>
    <mergeCell ref="K8:K11"/>
    <mergeCell ref="G5:G6"/>
    <mergeCell ref="H5:H6"/>
    <mergeCell ref="J5:J6"/>
    <mergeCell ref="K5:K6"/>
    <mergeCell ref="L5:L6"/>
    <mergeCell ref="A2:H2"/>
    <mergeCell ref="J2:Q2"/>
    <mergeCell ref="A4:H4"/>
    <mergeCell ref="J4:Q4"/>
    <mergeCell ref="A5:A6"/>
    <mergeCell ref="B5:B6"/>
    <mergeCell ref="C5:C6"/>
    <mergeCell ref="D5:D6"/>
    <mergeCell ref="E5:E6"/>
    <mergeCell ref="F5:F6"/>
    <mergeCell ref="N5:N6"/>
    <mergeCell ref="O5:O6"/>
    <mergeCell ref="P5:P6"/>
    <mergeCell ref="Q5:Q6"/>
    <mergeCell ref="M5:M6"/>
  </mergeCells>
  <printOptions horizontalCentered="1"/>
  <pageMargins left="0.196850393700787" right="0.196850393700787" top="0.196850393700787" bottom="0.196850393700787" header="0.31496062992126" footer="0.31496062992126"/>
  <pageSetup paperSize="9" scale="29"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6"/>
  <sheetViews>
    <sheetView showGridLines="0" zoomScale="70" zoomScaleNormal="70" workbookViewId="0">
      <pane xSplit="5" ySplit="11" topLeftCell="X51"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5" x14ac:dyDescent="0.25"/>
  <cols>
    <col min="1" max="1" width="3.5703125" style="286" customWidth="1"/>
    <col min="2" max="2" width="15.140625" style="437" bestFit="1" customWidth="1"/>
    <col min="3" max="3" width="33.140625" style="437" bestFit="1" customWidth="1"/>
    <col min="4" max="4" width="44.28515625" style="286" bestFit="1" customWidth="1"/>
    <col min="5" max="5" width="34.5703125" style="438" customWidth="1"/>
    <col min="6" max="6" width="8.28515625" style="439" bestFit="1" customWidth="1"/>
    <col min="7" max="7" width="15.28515625" style="438" customWidth="1"/>
    <col min="8" max="8" width="17.7109375" style="440" customWidth="1"/>
    <col min="9" max="9" width="52.7109375" style="438" customWidth="1"/>
    <col min="10" max="10" width="17.7109375" style="440" customWidth="1"/>
    <col min="11" max="11" width="52.7109375" style="438" customWidth="1"/>
    <col min="12" max="12" width="17.7109375" style="440" customWidth="1"/>
    <col min="13" max="13" width="52.7109375" style="438" customWidth="1"/>
    <col min="14" max="14" width="17.7109375" style="438" customWidth="1"/>
    <col min="15" max="15" width="52.7109375" style="438" customWidth="1"/>
    <col min="16" max="16" width="17.7109375" style="438" customWidth="1"/>
    <col min="17" max="17" width="52.7109375" style="438" customWidth="1"/>
    <col min="18" max="18" width="17.42578125" style="438" customWidth="1"/>
    <col min="19" max="19" width="53.28515625" style="438" customWidth="1"/>
    <col min="20" max="20" width="10.42578125" style="438" customWidth="1"/>
    <col min="21" max="21" width="69.42578125" style="438" customWidth="1"/>
    <col min="22" max="22" width="111.28515625" style="293" customWidth="1"/>
    <col min="23" max="23" width="33" style="298" customWidth="1"/>
    <col min="24" max="24" width="30" style="286" customWidth="1"/>
    <col min="25" max="25" width="78.42578125" style="286" customWidth="1"/>
    <col min="26" max="26" width="5.140625" style="286" customWidth="1"/>
    <col min="27" max="27" width="23.140625" style="293" customWidth="1"/>
    <col min="28" max="28" width="19.7109375" style="293" customWidth="1"/>
    <col min="29" max="29" width="23.140625" style="293" customWidth="1"/>
    <col min="30" max="30" width="23.28515625" style="293" customWidth="1"/>
    <col min="31" max="31" width="19.7109375" style="293" customWidth="1"/>
    <col min="32" max="32" width="27.42578125" style="293" customWidth="1"/>
    <col min="33" max="33" width="30.42578125" style="293" customWidth="1"/>
    <col min="34" max="34" width="49" style="293" customWidth="1"/>
    <col min="35" max="35" width="24.42578125" style="293" customWidth="1"/>
    <col min="36" max="37" width="43" style="286" customWidth="1"/>
    <col min="38" max="38" width="62" style="286" customWidth="1"/>
    <col min="39" max="16384" width="9.140625" style="286"/>
  </cols>
  <sheetData>
    <row r="1" spans="1:38" s="283" customFormat="1" ht="15.75" x14ac:dyDescent="0.25">
      <c r="E1" s="283" t="s">
        <v>556</v>
      </c>
    </row>
    <row r="2" spans="1:38" s="284" customFormat="1" ht="15.75" x14ac:dyDescent="0.25">
      <c r="E2" s="285" t="s">
        <v>557</v>
      </c>
    </row>
    <row r="3" spans="1:38" s="284" customFormat="1" ht="15.75" x14ac:dyDescent="0.25">
      <c r="E3" s="285" t="s">
        <v>558</v>
      </c>
    </row>
    <row r="4" spans="1:38" s="284" customFormat="1" ht="15.75" x14ac:dyDescent="0.25">
      <c r="E4" s="285" t="s">
        <v>559</v>
      </c>
    </row>
    <row r="6" spans="1:38" ht="24" customHeight="1" thickBot="1" x14ac:dyDescent="0.3">
      <c r="B6" s="287"/>
      <c r="C6" s="287"/>
      <c r="D6" s="7"/>
      <c r="E6" s="288" t="s">
        <v>436</v>
      </c>
      <c r="F6" s="289"/>
      <c r="G6" s="290"/>
      <c r="H6" s="291" t="s">
        <v>145</v>
      </c>
      <c r="I6" s="290"/>
      <c r="J6" s="291"/>
      <c r="K6" s="290"/>
      <c r="L6" s="291"/>
      <c r="M6" s="290"/>
      <c r="N6" s="290"/>
      <c r="O6" s="290"/>
      <c r="P6" s="290"/>
      <c r="Q6" s="290"/>
      <c r="R6" s="290"/>
      <c r="S6" s="290"/>
      <c r="T6" s="290"/>
      <c r="U6" s="290"/>
      <c r="V6" s="287"/>
      <c r="W6" s="292"/>
    </row>
    <row r="7" spans="1:38" ht="26.25" customHeight="1" thickTop="1" x14ac:dyDescent="0.25">
      <c r="B7" s="1392"/>
      <c r="C7" s="1394" t="s">
        <v>0</v>
      </c>
      <c r="D7" s="1395"/>
      <c r="E7" s="1395"/>
      <c r="F7" s="1395"/>
      <c r="G7" s="1395"/>
      <c r="H7" s="1395"/>
      <c r="I7" s="1395"/>
      <c r="J7" s="1395"/>
      <c r="K7" s="1395"/>
      <c r="L7" s="1395"/>
      <c r="M7" s="1395"/>
      <c r="N7" s="1395"/>
      <c r="O7" s="1395"/>
      <c r="P7" s="1395"/>
      <c r="Q7" s="1395"/>
      <c r="R7" s="1395"/>
      <c r="S7" s="1395"/>
      <c r="T7" s="1395"/>
      <c r="U7" s="1395"/>
      <c r="V7" s="1395"/>
      <c r="W7" s="294"/>
    </row>
    <row r="8" spans="1:38" ht="27.75" customHeight="1" thickBot="1" x14ac:dyDescent="0.3">
      <c r="A8" s="295"/>
      <c r="B8" s="1393"/>
      <c r="C8" s="1396" t="s">
        <v>1</v>
      </c>
      <c r="D8" s="1397"/>
      <c r="E8" s="1397"/>
      <c r="F8" s="1397"/>
      <c r="G8" s="1397"/>
      <c r="H8" s="1397"/>
      <c r="I8" s="1397"/>
      <c r="J8" s="1397"/>
      <c r="K8" s="1397"/>
      <c r="L8" s="1397"/>
      <c r="M8" s="1397"/>
      <c r="N8" s="1397"/>
      <c r="O8" s="1397"/>
      <c r="P8" s="1397"/>
      <c r="Q8" s="1397"/>
      <c r="R8" s="1397"/>
      <c r="S8" s="1397"/>
      <c r="T8" s="1397"/>
      <c r="U8" s="1397"/>
      <c r="V8" s="1397"/>
      <c r="W8" s="296"/>
    </row>
    <row r="9" spans="1:38" ht="15.75" customHeight="1" thickTop="1" thickBot="1" x14ac:dyDescent="0.3">
      <c r="B9" s="293"/>
      <c r="C9" s="293"/>
      <c r="D9" s="293"/>
      <c r="E9" s="16"/>
      <c r="F9" s="17"/>
      <c r="G9" s="18"/>
      <c r="H9" s="297"/>
      <c r="I9" s="18"/>
      <c r="J9" s="297"/>
      <c r="K9" s="18"/>
      <c r="L9" s="297"/>
      <c r="M9" s="18"/>
      <c r="N9" s="18"/>
      <c r="O9" s="18"/>
      <c r="P9" s="18"/>
      <c r="Q9" s="18" t="s">
        <v>145</v>
      </c>
      <c r="R9" s="18"/>
      <c r="S9" s="18"/>
      <c r="T9" s="18"/>
      <c r="U9" s="18"/>
    </row>
    <row r="10" spans="1:38" ht="17.25" customHeight="1" thickTop="1" x14ac:dyDescent="0.25">
      <c r="B10" s="1398" t="s">
        <v>2</v>
      </c>
      <c r="C10" s="1400"/>
      <c r="D10" s="1400" t="s">
        <v>3</v>
      </c>
      <c r="E10" s="1400" t="s">
        <v>4</v>
      </c>
      <c r="F10" s="1402" t="s">
        <v>33</v>
      </c>
      <c r="G10" s="1400" t="s">
        <v>5</v>
      </c>
      <c r="H10" s="1404" t="s">
        <v>245</v>
      </c>
      <c r="I10" s="1405"/>
      <c r="J10" s="1405"/>
      <c r="K10" s="1405"/>
      <c r="L10" s="1405"/>
      <c r="M10" s="1405"/>
      <c r="N10" s="1405"/>
      <c r="O10" s="1405"/>
      <c r="P10" s="1405"/>
      <c r="Q10" s="1405"/>
      <c r="R10" s="1405"/>
      <c r="S10" s="1406"/>
      <c r="T10" s="1407" t="s">
        <v>158</v>
      </c>
      <c r="U10" s="1408"/>
      <c r="V10" s="1409" t="s">
        <v>6</v>
      </c>
      <c r="W10" s="1378" t="s">
        <v>22</v>
      </c>
      <c r="X10" s="1380" t="s">
        <v>560</v>
      </c>
      <c r="Y10" s="1380"/>
    </row>
    <row r="11" spans="1:38" s="293" customFormat="1" ht="18.75" customHeight="1" x14ac:dyDescent="0.25">
      <c r="B11" s="1399"/>
      <c r="C11" s="1401"/>
      <c r="D11" s="1401"/>
      <c r="E11" s="1401"/>
      <c r="F11" s="1403"/>
      <c r="G11" s="1401"/>
      <c r="H11" s="299" t="s">
        <v>69</v>
      </c>
      <c r="I11" s="300" t="s">
        <v>70</v>
      </c>
      <c r="J11" s="299" t="s">
        <v>32</v>
      </c>
      <c r="K11" s="300" t="s">
        <v>70</v>
      </c>
      <c r="L11" s="299" t="s">
        <v>71</v>
      </c>
      <c r="M11" s="300" t="s">
        <v>70</v>
      </c>
      <c r="N11" s="301" t="s">
        <v>72</v>
      </c>
      <c r="O11" s="300" t="s">
        <v>70</v>
      </c>
      <c r="P11" s="301" t="s">
        <v>20</v>
      </c>
      <c r="Q11" s="300" t="s">
        <v>70</v>
      </c>
      <c r="R11" s="301" t="s">
        <v>73</v>
      </c>
      <c r="S11" s="300" t="s">
        <v>70</v>
      </c>
      <c r="T11" s="302" t="s">
        <v>172</v>
      </c>
      <c r="U11" s="302" t="s">
        <v>70</v>
      </c>
      <c r="V11" s="1410"/>
      <c r="W11" s="1379"/>
      <c r="X11" s="303" t="s">
        <v>90</v>
      </c>
      <c r="Y11" s="304" t="s">
        <v>70</v>
      </c>
      <c r="AA11" s="305" t="s">
        <v>561</v>
      </c>
      <c r="AB11" s="305" t="s">
        <v>562</v>
      </c>
      <c r="AC11" s="305" t="s">
        <v>563</v>
      </c>
      <c r="AD11" s="305" t="s">
        <v>564</v>
      </c>
      <c r="AE11" s="305" t="s">
        <v>565</v>
      </c>
      <c r="AF11" s="305" t="s">
        <v>566</v>
      </c>
      <c r="AG11" s="305" t="s">
        <v>567</v>
      </c>
      <c r="AH11" s="306" t="s">
        <v>568</v>
      </c>
      <c r="AI11" s="307" t="s">
        <v>543</v>
      </c>
      <c r="AJ11" s="307" t="s">
        <v>569</v>
      </c>
      <c r="AK11" s="308" t="s">
        <v>570</v>
      </c>
      <c r="AL11" s="308" t="s">
        <v>571</v>
      </c>
    </row>
    <row r="12" spans="1:38" ht="135" x14ac:dyDescent="0.25">
      <c r="B12" s="1381" t="s">
        <v>34</v>
      </c>
      <c r="C12" s="309" t="s">
        <v>23</v>
      </c>
      <c r="D12" s="310" t="s">
        <v>74</v>
      </c>
      <c r="E12" s="311" t="s">
        <v>31</v>
      </c>
      <c r="F12" s="312">
        <v>0.1</v>
      </c>
      <c r="G12" s="312">
        <v>1</v>
      </c>
      <c r="H12" s="313" t="s">
        <v>75</v>
      </c>
      <c r="I12" s="314" t="s">
        <v>227</v>
      </c>
      <c r="J12" s="313" t="s">
        <v>178</v>
      </c>
      <c r="K12" s="314" t="s">
        <v>228</v>
      </c>
      <c r="L12" s="315">
        <v>5.0000000000000001E-3</v>
      </c>
      <c r="M12" s="314" t="s">
        <v>572</v>
      </c>
      <c r="N12" s="313">
        <v>0.128</v>
      </c>
      <c r="O12" s="314" t="s">
        <v>573</v>
      </c>
      <c r="P12" s="316">
        <v>0.157</v>
      </c>
      <c r="Q12" s="317" t="s">
        <v>574</v>
      </c>
      <c r="R12" s="316">
        <v>0.157</v>
      </c>
      <c r="S12" s="317" t="s">
        <v>546</v>
      </c>
      <c r="T12" s="312" t="s">
        <v>75</v>
      </c>
      <c r="U12" s="318" t="s">
        <v>154</v>
      </c>
      <c r="V12" s="319" t="s">
        <v>76</v>
      </c>
      <c r="W12" s="320" t="s">
        <v>61</v>
      </c>
      <c r="X12" s="316">
        <v>0.2</v>
      </c>
      <c r="Y12" s="317" t="s">
        <v>575</v>
      </c>
      <c r="AA12" s="321">
        <v>0</v>
      </c>
      <c r="AB12" s="322">
        <v>0</v>
      </c>
      <c r="AC12" s="323">
        <v>5.0000000000000001E-3</v>
      </c>
      <c r="AD12" s="322">
        <v>0.13</v>
      </c>
      <c r="AE12" s="322">
        <v>0.16</v>
      </c>
      <c r="AF12" s="321" t="s">
        <v>75</v>
      </c>
      <c r="AG12" s="32">
        <v>0.2</v>
      </c>
      <c r="AH12" s="324" t="s">
        <v>576</v>
      </c>
      <c r="AI12" s="325" t="s">
        <v>544</v>
      </c>
      <c r="AJ12" s="326"/>
      <c r="AK12" s="326"/>
      <c r="AL12" s="326"/>
    </row>
    <row r="13" spans="1:38" ht="126" x14ac:dyDescent="0.25">
      <c r="B13" s="1381"/>
      <c r="C13" s="327" t="s">
        <v>24</v>
      </c>
      <c r="D13" s="310" t="s">
        <v>77</v>
      </c>
      <c r="E13" s="328" t="s">
        <v>38</v>
      </c>
      <c r="F13" s="312">
        <v>0.1</v>
      </c>
      <c r="G13" s="312">
        <v>1</v>
      </c>
      <c r="H13" s="313" t="s">
        <v>75</v>
      </c>
      <c r="I13" s="329" t="s">
        <v>78</v>
      </c>
      <c r="J13" s="313" t="s">
        <v>75</v>
      </c>
      <c r="K13" s="329" t="s">
        <v>78</v>
      </c>
      <c r="L13" s="313">
        <v>1</v>
      </c>
      <c r="M13" s="314" t="s">
        <v>232</v>
      </c>
      <c r="N13" s="313">
        <v>1</v>
      </c>
      <c r="O13" s="314" t="s">
        <v>233</v>
      </c>
      <c r="P13" s="316">
        <v>1</v>
      </c>
      <c r="Q13" s="314" t="s">
        <v>234</v>
      </c>
      <c r="R13" s="316">
        <v>1</v>
      </c>
      <c r="S13" s="314" t="s">
        <v>246</v>
      </c>
      <c r="T13" s="312" t="s">
        <v>75</v>
      </c>
      <c r="U13" s="329" t="s">
        <v>155</v>
      </c>
      <c r="V13" s="330" t="s">
        <v>79</v>
      </c>
      <c r="W13" s="320" t="s">
        <v>61</v>
      </c>
      <c r="X13" s="316">
        <v>1</v>
      </c>
      <c r="Y13" s="314" t="s">
        <v>577</v>
      </c>
      <c r="AA13" s="331" t="s">
        <v>75</v>
      </c>
      <c r="AB13" s="331" t="s">
        <v>75</v>
      </c>
      <c r="AC13" s="322">
        <v>1</v>
      </c>
      <c r="AD13" s="322">
        <v>1</v>
      </c>
      <c r="AE13" s="322">
        <v>1</v>
      </c>
      <c r="AF13" s="331" t="s">
        <v>75</v>
      </c>
      <c r="AG13" s="32">
        <v>1</v>
      </c>
      <c r="AH13" s="324" t="s">
        <v>578</v>
      </c>
      <c r="AI13" s="325" t="s">
        <v>544</v>
      </c>
      <c r="AJ13" s="326"/>
      <c r="AK13" s="326"/>
      <c r="AL13" s="326"/>
    </row>
    <row r="14" spans="1:38" ht="126" customHeight="1" x14ac:dyDescent="0.25">
      <c r="B14" s="1382" t="s">
        <v>80</v>
      </c>
      <c r="C14" s="1384" t="s">
        <v>25</v>
      </c>
      <c r="D14" s="1386" t="s">
        <v>81</v>
      </c>
      <c r="E14" s="1388" t="s">
        <v>7</v>
      </c>
      <c r="F14" s="1390">
        <v>0.1</v>
      </c>
      <c r="G14" s="1374">
        <v>0</v>
      </c>
      <c r="H14" s="1376" t="s">
        <v>57</v>
      </c>
      <c r="I14" s="1372" t="s">
        <v>179</v>
      </c>
      <c r="J14" s="1376" t="s">
        <v>57</v>
      </c>
      <c r="K14" s="1372" t="s">
        <v>179</v>
      </c>
      <c r="L14" s="1376" t="s">
        <v>57</v>
      </c>
      <c r="M14" s="1372" t="s">
        <v>179</v>
      </c>
      <c r="N14" s="1376" t="s">
        <v>57</v>
      </c>
      <c r="O14" s="1372" t="s">
        <v>179</v>
      </c>
      <c r="P14" s="1376" t="s">
        <v>57</v>
      </c>
      <c r="Q14" s="1372" t="s">
        <v>179</v>
      </c>
      <c r="R14" s="1376" t="s">
        <v>57</v>
      </c>
      <c r="S14" s="1372" t="s">
        <v>179</v>
      </c>
      <c r="T14" s="1374">
        <v>0</v>
      </c>
      <c r="U14" s="332" t="s">
        <v>156</v>
      </c>
      <c r="V14" s="333" t="s">
        <v>82</v>
      </c>
      <c r="W14" s="334" t="s">
        <v>42</v>
      </c>
      <c r="X14" s="1376" t="s">
        <v>57</v>
      </c>
      <c r="Y14" s="1372" t="s">
        <v>179</v>
      </c>
      <c r="AA14" s="1233" t="s">
        <v>579</v>
      </c>
      <c r="AB14" s="1233" t="s">
        <v>579</v>
      </c>
      <c r="AC14" s="1233" t="s">
        <v>579</v>
      </c>
      <c r="AD14" s="1233" t="s">
        <v>579</v>
      </c>
      <c r="AE14" s="1233" t="s">
        <v>579</v>
      </c>
      <c r="AF14" s="1233" t="s">
        <v>579</v>
      </c>
      <c r="AG14" s="1370" t="s">
        <v>179</v>
      </c>
      <c r="AH14" s="1348" t="s">
        <v>580</v>
      </c>
      <c r="AI14" s="1237" t="s">
        <v>544</v>
      </c>
      <c r="AJ14" s="1222"/>
      <c r="AK14" s="1222"/>
      <c r="AL14" s="1222"/>
    </row>
    <row r="15" spans="1:38" x14ac:dyDescent="0.25">
      <c r="B15" s="1383"/>
      <c r="C15" s="1385"/>
      <c r="D15" s="1387"/>
      <c r="E15" s="1389"/>
      <c r="F15" s="1391"/>
      <c r="G15" s="1375"/>
      <c r="H15" s="1377"/>
      <c r="I15" s="1373"/>
      <c r="J15" s="1377"/>
      <c r="K15" s="1373"/>
      <c r="L15" s="1377"/>
      <c r="M15" s="1373"/>
      <c r="N15" s="1377"/>
      <c r="O15" s="1373"/>
      <c r="P15" s="1377"/>
      <c r="Q15" s="1373"/>
      <c r="R15" s="1377"/>
      <c r="S15" s="1373"/>
      <c r="T15" s="1375"/>
      <c r="U15" s="335"/>
      <c r="V15" s="333" t="s">
        <v>83</v>
      </c>
      <c r="W15" s="334"/>
      <c r="X15" s="1377"/>
      <c r="Y15" s="1373"/>
      <c r="AA15" s="1233"/>
      <c r="AB15" s="1233"/>
      <c r="AC15" s="1233"/>
      <c r="AD15" s="1233"/>
      <c r="AE15" s="1233"/>
      <c r="AF15" s="1233"/>
      <c r="AG15" s="1370"/>
      <c r="AH15" s="1371"/>
      <c r="AI15" s="1237"/>
      <c r="AJ15" s="1223"/>
      <c r="AK15" s="1223"/>
      <c r="AL15" s="1223"/>
    </row>
    <row r="16" spans="1:38" ht="141.75" customHeight="1" x14ac:dyDescent="0.25">
      <c r="B16" s="1367" t="s">
        <v>84</v>
      </c>
      <c r="C16" s="1355" t="s">
        <v>26</v>
      </c>
      <c r="D16" s="1358" t="s">
        <v>85</v>
      </c>
      <c r="E16" s="1277" t="s">
        <v>36</v>
      </c>
      <c r="F16" s="1280">
        <v>0.05</v>
      </c>
      <c r="G16" s="1368" t="s">
        <v>20</v>
      </c>
      <c r="H16" s="1273" t="s">
        <v>75</v>
      </c>
      <c r="I16" s="1352" t="s">
        <v>180</v>
      </c>
      <c r="J16" s="1273" t="s">
        <v>75</v>
      </c>
      <c r="K16" s="1352" t="s">
        <v>180</v>
      </c>
      <c r="L16" s="1273" t="s">
        <v>75</v>
      </c>
      <c r="M16" s="1352" t="s">
        <v>180</v>
      </c>
      <c r="N16" s="1273" t="s">
        <v>75</v>
      </c>
      <c r="O16" s="1352" t="s">
        <v>180</v>
      </c>
      <c r="P16" s="1273" t="s">
        <v>20</v>
      </c>
      <c r="Q16" s="1365" t="s">
        <v>181</v>
      </c>
      <c r="R16" s="1273" t="s">
        <v>20</v>
      </c>
      <c r="S16" s="1365" t="s">
        <v>247</v>
      </c>
      <c r="T16" s="1363" t="s">
        <v>75</v>
      </c>
      <c r="U16" s="336" t="s">
        <v>173</v>
      </c>
      <c r="V16" s="337" t="s">
        <v>176</v>
      </c>
      <c r="W16" s="334" t="s">
        <v>62</v>
      </c>
      <c r="X16" s="1273" t="s">
        <v>20</v>
      </c>
      <c r="Y16" s="1365" t="s">
        <v>581</v>
      </c>
      <c r="AA16" s="1233" t="s">
        <v>180</v>
      </c>
      <c r="AB16" s="1233" t="s">
        <v>180</v>
      </c>
      <c r="AC16" s="1233" t="s">
        <v>180</v>
      </c>
      <c r="AD16" s="1233" t="s">
        <v>180</v>
      </c>
      <c r="AE16" s="1233" t="s">
        <v>582</v>
      </c>
      <c r="AF16" s="1233" t="s">
        <v>180</v>
      </c>
      <c r="AG16" s="1360" t="s">
        <v>581</v>
      </c>
      <c r="AH16" s="1361" t="s">
        <v>583</v>
      </c>
      <c r="AI16" s="1237" t="s">
        <v>544</v>
      </c>
      <c r="AJ16" s="1222"/>
      <c r="AK16" s="1222"/>
      <c r="AL16" s="1222"/>
    </row>
    <row r="17" spans="2:38" x14ac:dyDescent="0.25">
      <c r="B17" s="1367"/>
      <c r="C17" s="1357"/>
      <c r="D17" s="1359"/>
      <c r="E17" s="1279"/>
      <c r="F17" s="1282"/>
      <c r="G17" s="1369"/>
      <c r="H17" s="1271"/>
      <c r="I17" s="1351"/>
      <c r="J17" s="1271"/>
      <c r="K17" s="1351"/>
      <c r="L17" s="1271"/>
      <c r="M17" s="1351"/>
      <c r="N17" s="1271"/>
      <c r="O17" s="1351"/>
      <c r="P17" s="1271"/>
      <c r="Q17" s="1366"/>
      <c r="R17" s="1271"/>
      <c r="S17" s="1366"/>
      <c r="T17" s="1364"/>
      <c r="U17" s="336" t="s">
        <v>174</v>
      </c>
      <c r="V17" s="337" t="s">
        <v>86</v>
      </c>
      <c r="W17" s="334"/>
      <c r="X17" s="1271"/>
      <c r="Y17" s="1366"/>
      <c r="AA17" s="1233"/>
      <c r="AB17" s="1233"/>
      <c r="AC17" s="1233"/>
      <c r="AD17" s="1233"/>
      <c r="AE17" s="1233"/>
      <c r="AF17" s="1233"/>
      <c r="AG17" s="1360"/>
      <c r="AH17" s="1362"/>
      <c r="AI17" s="1237"/>
      <c r="AJ17" s="1223"/>
      <c r="AK17" s="1223"/>
      <c r="AL17" s="1223"/>
    </row>
    <row r="18" spans="2:38" ht="228.75" customHeight="1" x14ac:dyDescent="0.25">
      <c r="B18" s="1367"/>
      <c r="C18" s="1355" t="s">
        <v>27</v>
      </c>
      <c r="D18" s="1358" t="s">
        <v>87</v>
      </c>
      <c r="E18" s="338" t="s">
        <v>67</v>
      </c>
      <c r="F18" s="339">
        <v>0.05</v>
      </c>
      <c r="G18" s="340" t="s">
        <v>37</v>
      </c>
      <c r="H18" s="340" t="s">
        <v>185</v>
      </c>
      <c r="I18" s="341" t="s">
        <v>183</v>
      </c>
      <c r="J18" s="340" t="s">
        <v>185</v>
      </c>
      <c r="K18" s="341" t="s">
        <v>182</v>
      </c>
      <c r="L18" s="340" t="s">
        <v>185</v>
      </c>
      <c r="M18" s="341" t="s">
        <v>184</v>
      </c>
      <c r="N18" s="340" t="s">
        <v>185</v>
      </c>
      <c r="O18" s="342" t="s">
        <v>186</v>
      </c>
      <c r="P18" s="340" t="s">
        <v>185</v>
      </c>
      <c r="Q18" s="342" t="s">
        <v>187</v>
      </c>
      <c r="R18" s="343" t="s">
        <v>248</v>
      </c>
      <c r="S18" s="342" t="s">
        <v>249</v>
      </c>
      <c r="T18" s="344" t="s">
        <v>75</v>
      </c>
      <c r="U18" s="336" t="s">
        <v>175</v>
      </c>
      <c r="V18" s="337" t="s">
        <v>237</v>
      </c>
      <c r="W18" s="334" t="s">
        <v>41</v>
      </c>
      <c r="X18" s="343" t="s">
        <v>248</v>
      </c>
      <c r="Y18" s="342" t="s">
        <v>249</v>
      </c>
      <c r="AA18" s="345" t="s">
        <v>584</v>
      </c>
      <c r="AB18" s="345" t="s">
        <v>584</v>
      </c>
      <c r="AC18" s="345" t="s">
        <v>584</v>
      </c>
      <c r="AD18" s="345" t="s">
        <v>584</v>
      </c>
      <c r="AE18" s="345" t="s">
        <v>584</v>
      </c>
      <c r="AF18" s="345" t="s">
        <v>248</v>
      </c>
      <c r="AG18" s="346" t="s">
        <v>248</v>
      </c>
      <c r="AH18" s="347" t="s">
        <v>585</v>
      </c>
      <c r="AI18" s="348" t="s">
        <v>545</v>
      </c>
      <c r="AJ18" s="349" t="s">
        <v>586</v>
      </c>
      <c r="AK18" s="349" t="s">
        <v>587</v>
      </c>
      <c r="AL18" s="349" t="s">
        <v>588</v>
      </c>
    </row>
    <row r="19" spans="2:38" ht="126" x14ac:dyDescent="0.25">
      <c r="B19" s="1367"/>
      <c r="C19" s="1356"/>
      <c r="D19" s="1359"/>
      <c r="E19" s="350" t="s">
        <v>189</v>
      </c>
      <c r="F19" s="339">
        <v>0.05</v>
      </c>
      <c r="G19" s="351" t="s">
        <v>190</v>
      </c>
      <c r="H19" s="340" t="s">
        <v>75</v>
      </c>
      <c r="I19" s="352" t="s">
        <v>216</v>
      </c>
      <c r="J19" s="353" t="s">
        <v>190</v>
      </c>
      <c r="K19" s="352" t="s">
        <v>191</v>
      </c>
      <c r="L19" s="353" t="s">
        <v>190</v>
      </c>
      <c r="M19" s="352" t="s">
        <v>188</v>
      </c>
      <c r="N19" s="353" t="s">
        <v>190</v>
      </c>
      <c r="O19" s="352" t="s">
        <v>192</v>
      </c>
      <c r="P19" s="351" t="s">
        <v>190</v>
      </c>
      <c r="Q19" s="352" t="s">
        <v>192</v>
      </c>
      <c r="R19" s="351" t="s">
        <v>190</v>
      </c>
      <c r="S19" s="354" t="s">
        <v>192</v>
      </c>
      <c r="T19" s="340" t="s">
        <v>75</v>
      </c>
      <c r="U19" s="352" t="s">
        <v>157</v>
      </c>
      <c r="V19" s="337" t="s">
        <v>88</v>
      </c>
      <c r="W19" s="334" t="s">
        <v>68</v>
      </c>
      <c r="X19" s="351" t="s">
        <v>190</v>
      </c>
      <c r="Y19" s="354" t="s">
        <v>192</v>
      </c>
      <c r="AA19" s="355" t="s">
        <v>216</v>
      </c>
      <c r="AB19" s="345" t="s">
        <v>191</v>
      </c>
      <c r="AC19" s="345" t="s">
        <v>192</v>
      </c>
      <c r="AD19" s="345" t="s">
        <v>192</v>
      </c>
      <c r="AE19" s="345" t="s">
        <v>192</v>
      </c>
      <c r="AF19" s="345" t="s">
        <v>192</v>
      </c>
      <c r="AG19" s="356" t="s">
        <v>192</v>
      </c>
      <c r="AH19" s="347" t="s">
        <v>589</v>
      </c>
      <c r="AI19" s="325" t="s">
        <v>544</v>
      </c>
      <c r="AJ19" s="326"/>
      <c r="AK19" s="326"/>
      <c r="AL19" s="326"/>
    </row>
    <row r="20" spans="2:38" ht="63" customHeight="1" x14ac:dyDescent="0.25">
      <c r="B20" s="1367"/>
      <c r="C20" s="1356"/>
      <c r="D20" s="1358" t="s">
        <v>89</v>
      </c>
      <c r="E20" s="1277" t="s">
        <v>40</v>
      </c>
      <c r="F20" s="1280">
        <v>0.05</v>
      </c>
      <c r="G20" s="1269" t="s">
        <v>90</v>
      </c>
      <c r="H20" s="1273" t="s">
        <v>75</v>
      </c>
      <c r="I20" s="1352" t="s">
        <v>193</v>
      </c>
      <c r="J20" s="1273" t="s">
        <v>75</v>
      </c>
      <c r="K20" s="1352" t="s">
        <v>193</v>
      </c>
      <c r="L20" s="1273" t="s">
        <v>75</v>
      </c>
      <c r="M20" s="1352" t="s">
        <v>193</v>
      </c>
      <c r="N20" s="1273" t="s">
        <v>75</v>
      </c>
      <c r="O20" s="1352" t="s">
        <v>193</v>
      </c>
      <c r="P20" s="1273" t="s">
        <v>75</v>
      </c>
      <c r="Q20" s="1352" t="s">
        <v>193</v>
      </c>
      <c r="R20" s="1273" t="s">
        <v>75</v>
      </c>
      <c r="S20" s="1352" t="s">
        <v>193</v>
      </c>
      <c r="T20" s="1353" t="s">
        <v>75</v>
      </c>
      <c r="U20" s="357" t="s">
        <v>168</v>
      </c>
      <c r="V20" s="358" t="s">
        <v>91</v>
      </c>
      <c r="W20" s="359" t="s">
        <v>43</v>
      </c>
      <c r="X20" s="1349" t="s">
        <v>177</v>
      </c>
      <c r="Y20" s="1350" t="s">
        <v>590</v>
      </c>
      <c r="AA20" s="1244" t="s">
        <v>193</v>
      </c>
      <c r="AB20" s="1244" t="s">
        <v>193</v>
      </c>
      <c r="AC20" s="1244" t="s">
        <v>193</v>
      </c>
      <c r="AD20" s="1244" t="s">
        <v>193</v>
      </c>
      <c r="AE20" s="1244" t="s">
        <v>193</v>
      </c>
      <c r="AF20" s="1244" t="s">
        <v>193</v>
      </c>
      <c r="AG20" s="1346" t="s">
        <v>590</v>
      </c>
      <c r="AH20" s="1238" t="s">
        <v>591</v>
      </c>
      <c r="AI20" s="1239" t="s">
        <v>545</v>
      </c>
      <c r="AJ20" s="1240" t="s">
        <v>592</v>
      </c>
      <c r="AK20" s="1240" t="s">
        <v>593</v>
      </c>
      <c r="AL20" s="1240" t="s">
        <v>594</v>
      </c>
    </row>
    <row r="21" spans="2:38" x14ac:dyDescent="0.25">
      <c r="B21" s="1367"/>
      <c r="C21" s="1357"/>
      <c r="D21" s="1359"/>
      <c r="E21" s="1279"/>
      <c r="F21" s="1282"/>
      <c r="G21" s="1271"/>
      <c r="H21" s="1271"/>
      <c r="I21" s="1351"/>
      <c r="J21" s="1271"/>
      <c r="K21" s="1351"/>
      <c r="L21" s="1271"/>
      <c r="M21" s="1351"/>
      <c r="N21" s="1271"/>
      <c r="O21" s="1351"/>
      <c r="P21" s="1271"/>
      <c r="Q21" s="1351"/>
      <c r="R21" s="1271"/>
      <c r="S21" s="1351"/>
      <c r="T21" s="1354"/>
      <c r="U21" s="360" t="s">
        <v>169</v>
      </c>
      <c r="V21" s="358" t="s">
        <v>92</v>
      </c>
      <c r="W21" s="359"/>
      <c r="X21" s="1271"/>
      <c r="Y21" s="1351"/>
      <c r="AA21" s="1245"/>
      <c r="AB21" s="1245"/>
      <c r="AC21" s="1245"/>
      <c r="AD21" s="1245"/>
      <c r="AE21" s="1245"/>
      <c r="AF21" s="1245"/>
      <c r="AG21" s="1347"/>
      <c r="AH21" s="1348"/>
      <c r="AI21" s="1239"/>
      <c r="AJ21" s="1241"/>
      <c r="AK21" s="1241"/>
      <c r="AL21" s="1241"/>
    </row>
    <row r="22" spans="2:38" ht="126" customHeight="1" x14ac:dyDescent="0.25">
      <c r="B22" s="1367"/>
      <c r="C22" s="1335" t="s">
        <v>28</v>
      </c>
      <c r="D22" s="1309" t="s">
        <v>8</v>
      </c>
      <c r="E22" s="1336" t="s">
        <v>93</v>
      </c>
      <c r="F22" s="1337">
        <v>2.5000000000000001E-2</v>
      </c>
      <c r="G22" s="1289" t="s">
        <v>94</v>
      </c>
      <c r="H22" s="1340">
        <v>1.55E-2</v>
      </c>
      <c r="I22" s="1287" t="s">
        <v>95</v>
      </c>
      <c r="J22" s="1343">
        <v>1.6469999999999999E-2</v>
      </c>
      <c r="K22" s="1287" t="s">
        <v>95</v>
      </c>
      <c r="L22" s="1327">
        <v>1.7680872158079296E-2</v>
      </c>
      <c r="M22" s="1287" t="s">
        <v>95</v>
      </c>
      <c r="N22" s="1334">
        <v>1.975E-2</v>
      </c>
      <c r="O22" s="1292" t="s">
        <v>95</v>
      </c>
      <c r="P22" s="1298">
        <v>1.8342320500761972E-2</v>
      </c>
      <c r="Q22" s="1294" t="s">
        <v>177</v>
      </c>
      <c r="R22" s="1300"/>
      <c r="S22" s="1302"/>
      <c r="T22" s="1304">
        <f>(H22+J22+L22)/3</f>
        <v>1.6550290719359765E-2</v>
      </c>
      <c r="U22" s="361"/>
      <c r="V22" s="362" t="s">
        <v>96</v>
      </c>
      <c r="W22" s="363" t="s">
        <v>97</v>
      </c>
      <c r="X22" s="1289" t="s">
        <v>595</v>
      </c>
      <c r="Y22" s="1292" t="s">
        <v>596</v>
      </c>
      <c r="AA22" s="1244" t="s">
        <v>597</v>
      </c>
      <c r="AB22" s="1244" t="s">
        <v>598</v>
      </c>
      <c r="AC22" s="1244" t="s">
        <v>599</v>
      </c>
      <c r="AD22" s="1244" t="s">
        <v>600</v>
      </c>
      <c r="AE22" s="1244" t="s">
        <v>601</v>
      </c>
      <c r="AF22" s="1244" t="s">
        <v>602</v>
      </c>
      <c r="AG22" s="1001" t="s">
        <v>596</v>
      </c>
      <c r="AH22" s="1238" t="s">
        <v>603</v>
      </c>
      <c r="AI22" s="1239" t="s">
        <v>545</v>
      </c>
      <c r="AJ22" s="1240" t="s">
        <v>604</v>
      </c>
      <c r="AK22" s="1240" t="s">
        <v>605</v>
      </c>
      <c r="AL22" s="1240" t="s">
        <v>606</v>
      </c>
    </row>
    <row r="23" spans="2:38" x14ac:dyDescent="0.25">
      <c r="B23" s="1367"/>
      <c r="C23" s="1335"/>
      <c r="D23" s="1309"/>
      <c r="E23" s="1336"/>
      <c r="F23" s="1338"/>
      <c r="G23" s="1316"/>
      <c r="H23" s="1341"/>
      <c r="I23" s="1318"/>
      <c r="J23" s="1344"/>
      <c r="K23" s="1318"/>
      <c r="L23" s="1328"/>
      <c r="M23" s="1318"/>
      <c r="N23" s="1332"/>
      <c r="O23" s="1317"/>
      <c r="P23" s="1319"/>
      <c r="Q23" s="1320"/>
      <c r="R23" s="1321"/>
      <c r="S23" s="1314"/>
      <c r="T23" s="1315"/>
      <c r="U23" s="364"/>
      <c r="V23" s="362" t="s">
        <v>98</v>
      </c>
      <c r="W23" s="363" t="s">
        <v>97</v>
      </c>
      <c r="X23" s="1316"/>
      <c r="Y23" s="1317"/>
      <c r="AA23" s="1244"/>
      <c r="AB23" s="1244"/>
      <c r="AC23" s="1244"/>
      <c r="AD23" s="1244"/>
      <c r="AE23" s="1244"/>
      <c r="AF23" s="1244"/>
      <c r="AG23" s="1001"/>
      <c r="AH23" s="1238"/>
      <c r="AI23" s="1239"/>
      <c r="AJ23" s="1259"/>
      <c r="AK23" s="1259"/>
      <c r="AL23" s="1259"/>
    </row>
    <row r="24" spans="2:38" ht="15.75" customHeight="1" x14ac:dyDescent="0.25">
      <c r="B24" s="1367"/>
      <c r="C24" s="1335"/>
      <c r="D24" s="1309"/>
      <c r="E24" s="1336"/>
      <c r="F24" s="1338"/>
      <c r="G24" s="1316"/>
      <c r="H24" s="1341"/>
      <c r="I24" s="1318"/>
      <c r="J24" s="1344"/>
      <c r="K24" s="1318"/>
      <c r="L24" s="1328"/>
      <c r="M24" s="1318"/>
      <c r="N24" s="1332"/>
      <c r="O24" s="1317"/>
      <c r="P24" s="1319"/>
      <c r="Q24" s="1320"/>
      <c r="R24" s="1321"/>
      <c r="S24" s="1314"/>
      <c r="T24" s="1315"/>
      <c r="U24" s="364" t="s">
        <v>95</v>
      </c>
      <c r="V24" s="362" t="s">
        <v>99</v>
      </c>
      <c r="W24" s="363" t="s">
        <v>97</v>
      </c>
      <c r="X24" s="1316"/>
      <c r="Y24" s="1317"/>
      <c r="AA24" s="1244"/>
      <c r="AB24" s="1244"/>
      <c r="AC24" s="1244"/>
      <c r="AD24" s="1244"/>
      <c r="AE24" s="1244"/>
      <c r="AF24" s="1244"/>
      <c r="AG24" s="1001"/>
      <c r="AH24" s="1238"/>
      <c r="AI24" s="1239"/>
      <c r="AJ24" s="1259"/>
      <c r="AK24" s="1259"/>
      <c r="AL24" s="1259"/>
    </row>
    <row r="25" spans="2:38" x14ac:dyDescent="0.25">
      <c r="B25" s="1367"/>
      <c r="C25" s="1335"/>
      <c r="D25" s="1309"/>
      <c r="E25" s="1336"/>
      <c r="F25" s="1338"/>
      <c r="G25" s="1316"/>
      <c r="H25" s="1341"/>
      <c r="I25" s="1318"/>
      <c r="J25" s="1344"/>
      <c r="K25" s="1318"/>
      <c r="L25" s="1328"/>
      <c r="M25" s="1318"/>
      <c r="N25" s="1332"/>
      <c r="O25" s="1317"/>
      <c r="P25" s="1319"/>
      <c r="Q25" s="1320"/>
      <c r="R25" s="1321"/>
      <c r="S25" s="1314"/>
      <c r="T25" s="1315"/>
      <c r="U25" s="364"/>
      <c r="V25" s="362" t="s">
        <v>100</v>
      </c>
      <c r="W25" s="363" t="s">
        <v>97</v>
      </c>
      <c r="X25" s="1316"/>
      <c r="Y25" s="1317"/>
      <c r="AA25" s="1244"/>
      <c r="AB25" s="1244"/>
      <c r="AC25" s="1244"/>
      <c r="AD25" s="1244"/>
      <c r="AE25" s="1244"/>
      <c r="AF25" s="1244"/>
      <c r="AG25" s="1001"/>
      <c r="AH25" s="1238"/>
      <c r="AI25" s="1239"/>
      <c r="AJ25" s="1259"/>
      <c r="AK25" s="1259"/>
      <c r="AL25" s="1259"/>
    </row>
    <row r="26" spans="2:38" ht="15.75" customHeight="1" x14ac:dyDescent="0.25">
      <c r="B26" s="1367"/>
      <c r="C26" s="1335"/>
      <c r="D26" s="1309"/>
      <c r="E26" s="1336"/>
      <c r="F26" s="1338"/>
      <c r="G26" s="1316"/>
      <c r="H26" s="1341"/>
      <c r="I26" s="1318"/>
      <c r="J26" s="1344"/>
      <c r="K26" s="1318"/>
      <c r="L26" s="1328"/>
      <c r="M26" s="1318"/>
      <c r="N26" s="1332"/>
      <c r="O26" s="1317"/>
      <c r="P26" s="1319"/>
      <c r="Q26" s="1320"/>
      <c r="R26" s="1321"/>
      <c r="S26" s="1314"/>
      <c r="T26" s="1315"/>
      <c r="U26" s="364"/>
      <c r="V26" s="365" t="s">
        <v>101</v>
      </c>
      <c r="W26" s="366" t="s">
        <v>102</v>
      </c>
      <c r="X26" s="1316"/>
      <c r="Y26" s="1317"/>
      <c r="AA26" s="1244"/>
      <c r="AB26" s="1244"/>
      <c r="AC26" s="1244"/>
      <c r="AD26" s="1244"/>
      <c r="AE26" s="1244"/>
      <c r="AF26" s="1244"/>
      <c r="AG26" s="1001"/>
      <c r="AH26" s="1238"/>
      <c r="AI26" s="1239"/>
      <c r="AJ26" s="1259"/>
      <c r="AK26" s="1259"/>
      <c r="AL26" s="1259"/>
    </row>
    <row r="27" spans="2:38" x14ac:dyDescent="0.25">
      <c r="B27" s="1367"/>
      <c r="C27" s="1335"/>
      <c r="D27" s="1309"/>
      <c r="E27" s="1336"/>
      <c r="F27" s="1339"/>
      <c r="G27" s="1290"/>
      <c r="H27" s="1342"/>
      <c r="I27" s="1288"/>
      <c r="J27" s="1345"/>
      <c r="K27" s="1288"/>
      <c r="L27" s="1329"/>
      <c r="M27" s="1288"/>
      <c r="N27" s="1333"/>
      <c r="O27" s="1293"/>
      <c r="P27" s="1299"/>
      <c r="Q27" s="1295"/>
      <c r="R27" s="1301"/>
      <c r="S27" s="1303"/>
      <c r="T27" s="1305"/>
      <c r="U27" s="367"/>
      <c r="V27" s="362" t="s">
        <v>103</v>
      </c>
      <c r="W27" s="363" t="s">
        <v>97</v>
      </c>
      <c r="X27" s="1290"/>
      <c r="Y27" s="1293"/>
      <c r="AA27" s="1244"/>
      <c r="AB27" s="1244"/>
      <c r="AC27" s="1244"/>
      <c r="AD27" s="1244"/>
      <c r="AE27" s="1244"/>
      <c r="AF27" s="1244"/>
      <c r="AG27" s="1001"/>
      <c r="AH27" s="1238"/>
      <c r="AI27" s="1239"/>
      <c r="AJ27" s="1241"/>
      <c r="AK27" s="1241"/>
      <c r="AL27" s="1241"/>
    </row>
    <row r="28" spans="2:38" ht="126" customHeight="1" x14ac:dyDescent="0.25">
      <c r="B28" s="1367"/>
      <c r="C28" s="1335"/>
      <c r="D28" s="1309" t="s">
        <v>9</v>
      </c>
      <c r="E28" s="1310" t="s">
        <v>104</v>
      </c>
      <c r="F28" s="1296">
        <v>2.5000000000000001E-2</v>
      </c>
      <c r="G28" s="1311" t="s">
        <v>105</v>
      </c>
      <c r="H28" s="1312">
        <v>2.8700000000000002E-3</v>
      </c>
      <c r="I28" s="1287" t="s">
        <v>106</v>
      </c>
      <c r="J28" s="1306">
        <v>3.14E-3</v>
      </c>
      <c r="K28" s="1287" t="s">
        <v>106</v>
      </c>
      <c r="L28" s="1327">
        <v>3.3209205547070826E-3</v>
      </c>
      <c r="M28" s="1287" t="s">
        <v>106</v>
      </c>
      <c r="N28" s="1331">
        <v>3.29E-3</v>
      </c>
      <c r="O28" s="1292" t="s">
        <v>106</v>
      </c>
      <c r="P28" s="1298">
        <v>3.1258355315357022E-3</v>
      </c>
      <c r="Q28" s="1294" t="s">
        <v>106</v>
      </c>
      <c r="R28" s="1300"/>
      <c r="S28" s="1302"/>
      <c r="T28" s="1304">
        <f>(H28+J28+L28)/3</f>
        <v>3.1103068515690273E-3</v>
      </c>
      <c r="U28" s="361"/>
      <c r="V28" s="362" t="s">
        <v>107</v>
      </c>
      <c r="W28" s="363" t="s">
        <v>97</v>
      </c>
      <c r="X28" s="1289" t="s">
        <v>607</v>
      </c>
      <c r="Y28" s="1292" t="s">
        <v>608</v>
      </c>
      <c r="AA28" s="1244" t="s">
        <v>609</v>
      </c>
      <c r="AB28" s="1244" t="s">
        <v>610</v>
      </c>
      <c r="AC28" s="1244" t="s">
        <v>611</v>
      </c>
      <c r="AD28" s="1244" t="s">
        <v>612</v>
      </c>
      <c r="AE28" s="1244" t="s">
        <v>613</v>
      </c>
      <c r="AF28" s="1244" t="s">
        <v>614</v>
      </c>
      <c r="AG28" s="1001" t="s">
        <v>608</v>
      </c>
      <c r="AH28" s="1238" t="s">
        <v>615</v>
      </c>
      <c r="AI28" s="1237" t="s">
        <v>544</v>
      </c>
      <c r="AJ28" s="1222"/>
      <c r="AK28" s="1222"/>
      <c r="AL28" s="1222"/>
    </row>
    <row r="29" spans="2:38" ht="15" customHeight="1" x14ac:dyDescent="0.25">
      <c r="B29" s="1367"/>
      <c r="C29" s="1335"/>
      <c r="D29" s="1309"/>
      <c r="E29" s="1310"/>
      <c r="F29" s="1322"/>
      <c r="G29" s="1311"/>
      <c r="H29" s="1323"/>
      <c r="I29" s="1318"/>
      <c r="J29" s="1330"/>
      <c r="K29" s="1318"/>
      <c r="L29" s="1328"/>
      <c r="M29" s="1318"/>
      <c r="N29" s="1332"/>
      <c r="O29" s="1317"/>
      <c r="P29" s="1319"/>
      <c r="Q29" s="1320"/>
      <c r="R29" s="1321"/>
      <c r="S29" s="1314"/>
      <c r="T29" s="1315"/>
      <c r="U29" s="364" t="s">
        <v>106</v>
      </c>
      <c r="V29" s="365" t="s">
        <v>108</v>
      </c>
      <c r="W29" s="368" t="s">
        <v>97</v>
      </c>
      <c r="X29" s="1316"/>
      <c r="Y29" s="1317"/>
      <c r="AA29" s="1244"/>
      <c r="AB29" s="1244"/>
      <c r="AC29" s="1244"/>
      <c r="AD29" s="1244"/>
      <c r="AE29" s="1244"/>
      <c r="AF29" s="1244"/>
      <c r="AG29" s="1001"/>
      <c r="AH29" s="1238"/>
      <c r="AI29" s="1237"/>
      <c r="AJ29" s="1308"/>
      <c r="AK29" s="1308"/>
      <c r="AL29" s="1308"/>
    </row>
    <row r="30" spans="2:38" ht="15.75" customHeight="1" x14ac:dyDescent="0.25">
      <c r="B30" s="1367"/>
      <c r="C30" s="1335"/>
      <c r="D30" s="1309"/>
      <c r="E30" s="1310"/>
      <c r="F30" s="1297"/>
      <c r="G30" s="1311"/>
      <c r="H30" s="1313"/>
      <c r="I30" s="1288"/>
      <c r="J30" s="1307"/>
      <c r="K30" s="1288"/>
      <c r="L30" s="1329"/>
      <c r="M30" s="1288"/>
      <c r="N30" s="1333"/>
      <c r="O30" s="1293"/>
      <c r="P30" s="1299"/>
      <c r="Q30" s="1295"/>
      <c r="R30" s="1301"/>
      <c r="S30" s="1303"/>
      <c r="T30" s="1305"/>
      <c r="U30" s="367"/>
      <c r="V30" s="365" t="s">
        <v>109</v>
      </c>
      <c r="W30" s="368" t="s">
        <v>97</v>
      </c>
      <c r="X30" s="1290"/>
      <c r="Y30" s="1293"/>
      <c r="AA30" s="1244"/>
      <c r="AB30" s="1244"/>
      <c r="AC30" s="1244"/>
      <c r="AD30" s="1244"/>
      <c r="AE30" s="1244"/>
      <c r="AF30" s="1244"/>
      <c r="AG30" s="1001"/>
      <c r="AH30" s="1238"/>
      <c r="AI30" s="1237"/>
      <c r="AJ30" s="1223"/>
      <c r="AK30" s="1223"/>
      <c r="AL30" s="1223"/>
    </row>
    <row r="31" spans="2:38" ht="126" customHeight="1" x14ac:dyDescent="0.25">
      <c r="B31" s="1367"/>
      <c r="C31" s="1335"/>
      <c r="D31" s="1309" t="s">
        <v>10</v>
      </c>
      <c r="E31" s="1310" t="s">
        <v>110</v>
      </c>
      <c r="F31" s="1296">
        <v>2.5000000000000001E-2</v>
      </c>
      <c r="G31" s="1311" t="s">
        <v>111</v>
      </c>
      <c r="H31" s="1312">
        <v>4.6899999999999997E-2</v>
      </c>
      <c r="I31" s="1287" t="s">
        <v>106</v>
      </c>
      <c r="J31" s="1324">
        <v>6.6000000000000003E-2</v>
      </c>
      <c r="K31" s="1287" t="s">
        <v>95</v>
      </c>
      <c r="L31" s="1327">
        <v>7.7975323035072375E-2</v>
      </c>
      <c r="M31" s="1287" t="s">
        <v>95</v>
      </c>
      <c r="N31" s="1298">
        <v>3.6852137605518746E-2</v>
      </c>
      <c r="O31" s="1292" t="s">
        <v>106</v>
      </c>
      <c r="P31" s="1298">
        <v>4.4971646800138876E-2</v>
      </c>
      <c r="Q31" s="1294" t="s">
        <v>106</v>
      </c>
      <c r="R31" s="1300"/>
      <c r="S31" s="1302"/>
      <c r="T31" s="1304">
        <f>(H31+J31+L31)/3</f>
        <v>6.3625107678357454E-2</v>
      </c>
      <c r="U31" s="361"/>
      <c r="V31" s="362" t="s">
        <v>112</v>
      </c>
      <c r="W31" s="363" t="s">
        <v>97</v>
      </c>
      <c r="X31" s="1289" t="s">
        <v>616</v>
      </c>
      <c r="Y31" s="1292" t="s">
        <v>617</v>
      </c>
      <c r="AA31" s="1244" t="s">
        <v>618</v>
      </c>
      <c r="AB31" s="1244" t="s">
        <v>619</v>
      </c>
      <c r="AC31" s="1244" t="s">
        <v>620</v>
      </c>
      <c r="AD31" s="1244" t="s">
        <v>621</v>
      </c>
      <c r="AE31" s="1244" t="s">
        <v>622</v>
      </c>
      <c r="AF31" s="1244" t="s">
        <v>623</v>
      </c>
      <c r="AG31" s="1001" t="s">
        <v>617</v>
      </c>
      <c r="AH31" s="1238" t="s">
        <v>624</v>
      </c>
      <c r="AI31" s="1237" t="s">
        <v>544</v>
      </c>
      <c r="AJ31" s="1222"/>
      <c r="AK31" s="1222"/>
      <c r="AL31" s="1222"/>
    </row>
    <row r="32" spans="2:38" ht="15.75" customHeight="1" x14ac:dyDescent="0.25">
      <c r="B32" s="1367"/>
      <c r="C32" s="1335"/>
      <c r="D32" s="1309"/>
      <c r="E32" s="1310"/>
      <c r="F32" s="1322"/>
      <c r="G32" s="1311"/>
      <c r="H32" s="1323"/>
      <c r="I32" s="1318"/>
      <c r="J32" s="1325"/>
      <c r="K32" s="1318"/>
      <c r="L32" s="1328"/>
      <c r="M32" s="1318"/>
      <c r="N32" s="1319"/>
      <c r="O32" s="1317"/>
      <c r="P32" s="1319"/>
      <c r="Q32" s="1320"/>
      <c r="R32" s="1321"/>
      <c r="S32" s="1314"/>
      <c r="T32" s="1315"/>
      <c r="U32" s="364" t="s">
        <v>106</v>
      </c>
      <c r="V32" s="362" t="s">
        <v>113</v>
      </c>
      <c r="W32" s="363" t="s">
        <v>97</v>
      </c>
      <c r="X32" s="1316"/>
      <c r="Y32" s="1317"/>
      <c r="AA32" s="1244"/>
      <c r="AB32" s="1244"/>
      <c r="AC32" s="1244"/>
      <c r="AD32" s="1244"/>
      <c r="AE32" s="1244"/>
      <c r="AF32" s="1244"/>
      <c r="AG32" s="1001"/>
      <c r="AH32" s="1238"/>
      <c r="AI32" s="1237"/>
      <c r="AJ32" s="1308"/>
      <c r="AK32" s="1308"/>
      <c r="AL32" s="1308"/>
    </row>
    <row r="33" spans="2:38" ht="15" customHeight="1" x14ac:dyDescent="0.25">
      <c r="B33" s="1367"/>
      <c r="C33" s="1335"/>
      <c r="D33" s="1309"/>
      <c r="E33" s="1310"/>
      <c r="F33" s="1297"/>
      <c r="G33" s="1311"/>
      <c r="H33" s="1313"/>
      <c r="I33" s="1288"/>
      <c r="J33" s="1326"/>
      <c r="K33" s="1288"/>
      <c r="L33" s="1329"/>
      <c r="M33" s="1288"/>
      <c r="N33" s="1299"/>
      <c r="O33" s="1293"/>
      <c r="P33" s="1299"/>
      <c r="Q33" s="1295"/>
      <c r="R33" s="1301"/>
      <c r="S33" s="1303"/>
      <c r="T33" s="1305"/>
      <c r="U33" s="367"/>
      <c r="V33" s="362" t="s">
        <v>114</v>
      </c>
      <c r="W33" s="363" t="s">
        <v>97</v>
      </c>
      <c r="X33" s="1290"/>
      <c r="Y33" s="1293"/>
      <c r="AA33" s="1244"/>
      <c r="AB33" s="1244"/>
      <c r="AC33" s="1244"/>
      <c r="AD33" s="1244"/>
      <c r="AE33" s="1244"/>
      <c r="AF33" s="1244"/>
      <c r="AG33" s="1001"/>
      <c r="AH33" s="1238"/>
      <c r="AI33" s="1237"/>
      <c r="AJ33" s="1223"/>
      <c r="AK33" s="1223"/>
      <c r="AL33" s="1223"/>
    </row>
    <row r="34" spans="2:38" ht="126" customHeight="1" x14ac:dyDescent="0.25">
      <c r="B34" s="1367"/>
      <c r="C34" s="1335"/>
      <c r="D34" s="1309" t="s">
        <v>11</v>
      </c>
      <c r="E34" s="1310" t="s">
        <v>115</v>
      </c>
      <c r="F34" s="1296">
        <v>2.5000000000000001E-2</v>
      </c>
      <c r="G34" s="1311" t="s">
        <v>116</v>
      </c>
      <c r="H34" s="1312">
        <v>1.8000000000000001E-4</v>
      </c>
      <c r="I34" s="1287" t="s">
        <v>106</v>
      </c>
      <c r="J34" s="1306">
        <v>1E-4</v>
      </c>
      <c r="K34" s="1287" t="s">
        <v>106</v>
      </c>
      <c r="L34" s="1306">
        <v>1.4999999999999999E-4</v>
      </c>
      <c r="M34" s="1287" t="s">
        <v>106</v>
      </c>
      <c r="N34" s="1298">
        <v>1.4613778705636744E-4</v>
      </c>
      <c r="O34" s="1292" t="s">
        <v>106</v>
      </c>
      <c r="P34" s="1298">
        <v>6.9204953130424721E-5</v>
      </c>
      <c r="Q34" s="1294" t="s">
        <v>106</v>
      </c>
      <c r="R34" s="1300"/>
      <c r="S34" s="1302"/>
      <c r="T34" s="1304">
        <f>(H34+J34+L34)/3</f>
        <v>1.4333333333333334E-4</v>
      </c>
      <c r="U34" s="1292" t="s">
        <v>106</v>
      </c>
      <c r="V34" s="362" t="s">
        <v>117</v>
      </c>
      <c r="W34" s="363" t="s">
        <v>97</v>
      </c>
      <c r="X34" s="1289" t="s">
        <v>625</v>
      </c>
      <c r="Y34" s="1292" t="s">
        <v>626</v>
      </c>
      <c r="AA34" s="1244" t="s">
        <v>627</v>
      </c>
      <c r="AB34" s="1244" t="s">
        <v>628</v>
      </c>
      <c r="AC34" s="1244" t="s">
        <v>629</v>
      </c>
      <c r="AD34" s="1244" t="s">
        <v>629</v>
      </c>
      <c r="AE34" s="1244" t="s">
        <v>630</v>
      </c>
      <c r="AF34" s="1244" t="s">
        <v>631</v>
      </c>
      <c r="AG34" s="1001" t="s">
        <v>626</v>
      </c>
      <c r="AH34" s="1238" t="s">
        <v>632</v>
      </c>
      <c r="AI34" s="1237" t="s">
        <v>544</v>
      </c>
      <c r="AJ34" s="1222"/>
      <c r="AK34" s="1222"/>
      <c r="AL34" s="1222"/>
    </row>
    <row r="35" spans="2:38" ht="15" customHeight="1" x14ac:dyDescent="0.25">
      <c r="B35" s="1367"/>
      <c r="C35" s="1335"/>
      <c r="D35" s="1309"/>
      <c r="E35" s="1310"/>
      <c r="F35" s="1297"/>
      <c r="G35" s="1311"/>
      <c r="H35" s="1313"/>
      <c r="I35" s="1288"/>
      <c r="J35" s="1307"/>
      <c r="K35" s="1288"/>
      <c r="L35" s="1307"/>
      <c r="M35" s="1288"/>
      <c r="N35" s="1299"/>
      <c r="O35" s="1293"/>
      <c r="P35" s="1299"/>
      <c r="Q35" s="1295"/>
      <c r="R35" s="1301"/>
      <c r="S35" s="1303"/>
      <c r="T35" s="1305"/>
      <c r="U35" s="1293"/>
      <c r="V35" s="362" t="s">
        <v>118</v>
      </c>
      <c r="W35" s="363" t="s">
        <v>97</v>
      </c>
      <c r="X35" s="1290"/>
      <c r="Y35" s="1293"/>
      <c r="AA35" s="1244"/>
      <c r="AB35" s="1244"/>
      <c r="AC35" s="1244"/>
      <c r="AD35" s="1244"/>
      <c r="AE35" s="1244"/>
      <c r="AF35" s="1244"/>
      <c r="AG35" s="1001"/>
      <c r="AH35" s="1238"/>
      <c r="AI35" s="1237"/>
      <c r="AJ35" s="1223"/>
      <c r="AK35" s="1223"/>
      <c r="AL35" s="1223"/>
    </row>
    <row r="36" spans="2:38" ht="110.25" customHeight="1" x14ac:dyDescent="0.25">
      <c r="B36" s="1367"/>
      <c r="C36" s="1335"/>
      <c r="D36" s="1292" t="s">
        <v>12</v>
      </c>
      <c r="E36" s="1294" t="s">
        <v>119</v>
      </c>
      <c r="F36" s="1296">
        <v>2.5000000000000001E-2</v>
      </c>
      <c r="G36" s="1289" t="s">
        <v>120</v>
      </c>
      <c r="H36" s="1285" t="s">
        <v>57</v>
      </c>
      <c r="I36" s="1287" t="s">
        <v>194</v>
      </c>
      <c r="J36" s="1285" t="s">
        <v>57</v>
      </c>
      <c r="K36" s="1287" t="s">
        <v>194</v>
      </c>
      <c r="L36" s="1285" t="s">
        <v>57</v>
      </c>
      <c r="M36" s="1287" t="s">
        <v>194</v>
      </c>
      <c r="N36" s="1285" t="s">
        <v>57</v>
      </c>
      <c r="O36" s="1287" t="s">
        <v>194</v>
      </c>
      <c r="P36" s="1285" t="s">
        <v>57</v>
      </c>
      <c r="Q36" s="1287" t="s">
        <v>194</v>
      </c>
      <c r="R36" s="1285" t="s">
        <v>57</v>
      </c>
      <c r="S36" s="1287" t="s">
        <v>194</v>
      </c>
      <c r="T36" s="1289">
        <v>0</v>
      </c>
      <c r="U36" s="361" t="s">
        <v>159</v>
      </c>
      <c r="V36" s="369" t="s">
        <v>121</v>
      </c>
      <c r="W36" s="363" t="s">
        <v>97</v>
      </c>
      <c r="X36" s="1285" t="s">
        <v>57</v>
      </c>
      <c r="Y36" s="1291" t="s">
        <v>194</v>
      </c>
      <c r="AA36" s="1244" t="s">
        <v>633</v>
      </c>
      <c r="AB36" s="1244" t="s">
        <v>633</v>
      </c>
      <c r="AC36" s="1244" t="s">
        <v>633</v>
      </c>
      <c r="AD36" s="1244" t="s">
        <v>633</v>
      </c>
      <c r="AE36" s="1244" t="s">
        <v>633</v>
      </c>
      <c r="AF36" s="1244" t="s">
        <v>633</v>
      </c>
      <c r="AG36" s="1284" t="s">
        <v>633</v>
      </c>
      <c r="AH36" s="1274" t="s">
        <v>634</v>
      </c>
      <c r="AI36" s="1237" t="s">
        <v>544</v>
      </c>
      <c r="AJ36" s="1222"/>
      <c r="AK36" s="1222"/>
      <c r="AL36" s="1222"/>
    </row>
    <row r="37" spans="2:38" x14ac:dyDescent="0.25">
      <c r="B37" s="1367"/>
      <c r="C37" s="1335"/>
      <c r="D37" s="1293"/>
      <c r="E37" s="1295"/>
      <c r="F37" s="1297"/>
      <c r="G37" s="1290"/>
      <c r="H37" s="1286"/>
      <c r="I37" s="1288"/>
      <c r="J37" s="1286"/>
      <c r="K37" s="1288"/>
      <c r="L37" s="1286"/>
      <c r="M37" s="1288"/>
      <c r="N37" s="1286"/>
      <c r="O37" s="1288"/>
      <c r="P37" s="1286"/>
      <c r="Q37" s="1288"/>
      <c r="R37" s="1286"/>
      <c r="S37" s="1288"/>
      <c r="T37" s="1290"/>
      <c r="U37" s="370"/>
      <c r="V37" s="369" t="s">
        <v>122</v>
      </c>
      <c r="W37" s="363" t="s">
        <v>97</v>
      </c>
      <c r="X37" s="1286"/>
      <c r="Y37" s="1288"/>
      <c r="AA37" s="1244"/>
      <c r="AB37" s="1244"/>
      <c r="AC37" s="1244"/>
      <c r="AD37" s="1244"/>
      <c r="AE37" s="1244"/>
      <c r="AF37" s="1244"/>
      <c r="AG37" s="1265"/>
      <c r="AH37" s="1274"/>
      <c r="AI37" s="1237"/>
      <c r="AJ37" s="1223"/>
      <c r="AK37" s="1223"/>
      <c r="AL37" s="1223"/>
    </row>
    <row r="38" spans="2:38" ht="126" customHeight="1" x14ac:dyDescent="0.25">
      <c r="B38" s="1367"/>
      <c r="C38" s="1275" t="s">
        <v>44</v>
      </c>
      <c r="D38" s="1276" t="s">
        <v>123</v>
      </c>
      <c r="E38" s="1277" t="s">
        <v>35</v>
      </c>
      <c r="F38" s="1280">
        <v>0.05</v>
      </c>
      <c r="G38" s="1283" t="s">
        <v>21</v>
      </c>
      <c r="H38" s="1273" t="s">
        <v>75</v>
      </c>
      <c r="I38" s="1266" t="s">
        <v>195</v>
      </c>
      <c r="J38" s="1273" t="s">
        <v>75</v>
      </c>
      <c r="K38" s="1266" t="s">
        <v>196</v>
      </c>
      <c r="L38" s="1273" t="s">
        <v>75</v>
      </c>
      <c r="M38" s="1266" t="s">
        <v>197</v>
      </c>
      <c r="N38" s="1273" t="s">
        <v>75</v>
      </c>
      <c r="O38" s="1266" t="s">
        <v>198</v>
      </c>
      <c r="P38" s="1273" t="s">
        <v>75</v>
      </c>
      <c r="Q38" s="1266" t="s">
        <v>225</v>
      </c>
      <c r="R38" s="1273" t="s">
        <v>75</v>
      </c>
      <c r="S38" s="1266" t="s">
        <v>225</v>
      </c>
      <c r="T38" s="344"/>
      <c r="U38" s="1266" t="s">
        <v>167</v>
      </c>
      <c r="V38" s="337" t="s">
        <v>124</v>
      </c>
      <c r="W38" s="359" t="s">
        <v>63</v>
      </c>
      <c r="X38" s="1269" t="s">
        <v>39</v>
      </c>
      <c r="Y38" s="1272" t="s">
        <v>635</v>
      </c>
      <c r="AA38" s="1243" t="s">
        <v>75</v>
      </c>
      <c r="AB38" s="1244" t="s">
        <v>636</v>
      </c>
      <c r="AC38" s="1244" t="s">
        <v>637</v>
      </c>
      <c r="AD38" s="1244" t="s">
        <v>638</v>
      </c>
      <c r="AE38" s="1244" t="s">
        <v>639</v>
      </c>
      <c r="AF38" s="1243" t="s">
        <v>75</v>
      </c>
      <c r="AG38" s="1265" t="s">
        <v>635</v>
      </c>
      <c r="AH38" s="1238" t="s">
        <v>640</v>
      </c>
      <c r="AI38" s="1239" t="s">
        <v>545</v>
      </c>
      <c r="AJ38" s="1240" t="s">
        <v>641</v>
      </c>
      <c r="AK38" s="1240" t="s">
        <v>642</v>
      </c>
      <c r="AL38" s="1240" t="s">
        <v>643</v>
      </c>
    </row>
    <row r="39" spans="2:38" x14ac:dyDescent="0.25">
      <c r="B39" s="1367"/>
      <c r="C39" s="1275"/>
      <c r="D39" s="1276"/>
      <c r="E39" s="1278"/>
      <c r="F39" s="1281"/>
      <c r="G39" s="1270"/>
      <c r="H39" s="1270"/>
      <c r="I39" s="1267"/>
      <c r="J39" s="1270"/>
      <c r="K39" s="1267"/>
      <c r="L39" s="1270"/>
      <c r="M39" s="1267"/>
      <c r="N39" s="1270"/>
      <c r="O39" s="1267"/>
      <c r="P39" s="1270"/>
      <c r="Q39" s="1267"/>
      <c r="R39" s="1270"/>
      <c r="S39" s="1267"/>
      <c r="T39" s="371" t="s">
        <v>75</v>
      </c>
      <c r="U39" s="1267"/>
      <c r="V39" s="337" t="s">
        <v>125</v>
      </c>
      <c r="W39" s="359"/>
      <c r="X39" s="1270"/>
      <c r="Y39" s="1267"/>
      <c r="AA39" s="1243"/>
      <c r="AB39" s="1244"/>
      <c r="AC39" s="1244"/>
      <c r="AD39" s="1244"/>
      <c r="AE39" s="1244"/>
      <c r="AF39" s="1243"/>
      <c r="AG39" s="1265"/>
      <c r="AH39" s="1238"/>
      <c r="AI39" s="1239"/>
      <c r="AJ39" s="1259"/>
      <c r="AK39" s="1259"/>
      <c r="AL39" s="1259"/>
    </row>
    <row r="40" spans="2:38" x14ac:dyDescent="0.25">
      <c r="B40" s="1367"/>
      <c r="C40" s="1275"/>
      <c r="D40" s="1276"/>
      <c r="E40" s="1279"/>
      <c r="F40" s="1282"/>
      <c r="G40" s="1271"/>
      <c r="H40" s="1271"/>
      <c r="I40" s="1268"/>
      <c r="J40" s="1271"/>
      <c r="K40" s="1268"/>
      <c r="L40" s="1271"/>
      <c r="M40" s="1268"/>
      <c r="N40" s="1271"/>
      <c r="O40" s="1268"/>
      <c r="P40" s="1271"/>
      <c r="Q40" s="1268"/>
      <c r="R40" s="1271"/>
      <c r="S40" s="1268"/>
      <c r="T40" s="372"/>
      <c r="U40" s="1268"/>
      <c r="V40" s="337" t="s">
        <v>126</v>
      </c>
      <c r="W40" s="359"/>
      <c r="X40" s="1271"/>
      <c r="Y40" s="1268"/>
      <c r="AA40" s="1243"/>
      <c r="AB40" s="1244"/>
      <c r="AC40" s="1244"/>
      <c r="AD40" s="1244"/>
      <c r="AE40" s="1244"/>
      <c r="AF40" s="1243"/>
      <c r="AG40" s="1265"/>
      <c r="AH40" s="1238"/>
      <c r="AI40" s="1239"/>
      <c r="AJ40" s="1241"/>
      <c r="AK40" s="1241"/>
      <c r="AL40" s="1241"/>
    </row>
    <row r="41" spans="2:38" ht="173.25" x14ac:dyDescent="0.25">
      <c r="B41" s="1367"/>
      <c r="C41" s="1275"/>
      <c r="D41" s="1276"/>
      <c r="E41" s="350" t="s">
        <v>45</v>
      </c>
      <c r="F41" s="373">
        <v>2.5000000000000001E-2</v>
      </c>
      <c r="G41" s="374" t="s">
        <v>39</v>
      </c>
      <c r="H41" s="340" t="s">
        <v>75</v>
      </c>
      <c r="I41" s="360" t="s">
        <v>226</v>
      </c>
      <c r="J41" s="340" t="s">
        <v>75</v>
      </c>
      <c r="K41" s="360" t="s">
        <v>199</v>
      </c>
      <c r="L41" s="340" t="s">
        <v>75</v>
      </c>
      <c r="M41" s="360" t="s">
        <v>200</v>
      </c>
      <c r="N41" s="340" t="s">
        <v>75</v>
      </c>
      <c r="O41" s="375" t="s">
        <v>201</v>
      </c>
      <c r="P41" s="340" t="s">
        <v>75</v>
      </c>
      <c r="Q41" s="375" t="s">
        <v>202</v>
      </c>
      <c r="R41" s="340" t="s">
        <v>75</v>
      </c>
      <c r="S41" s="375" t="s">
        <v>202</v>
      </c>
      <c r="T41" s="340" t="s">
        <v>75</v>
      </c>
      <c r="U41" s="360" t="s">
        <v>171</v>
      </c>
      <c r="V41" s="337" t="s">
        <v>127</v>
      </c>
      <c r="W41" s="359" t="s">
        <v>64</v>
      </c>
      <c r="X41" s="375" t="s">
        <v>644</v>
      </c>
      <c r="Y41" s="375" t="s">
        <v>645</v>
      </c>
      <c r="AA41" s="376" t="s">
        <v>646</v>
      </c>
      <c r="AB41" s="376" t="s">
        <v>647</v>
      </c>
      <c r="AC41" s="376" t="s">
        <v>648</v>
      </c>
      <c r="AD41" s="376" t="s">
        <v>649</v>
      </c>
      <c r="AE41" s="376" t="s">
        <v>650</v>
      </c>
      <c r="AF41" s="376" t="s">
        <v>651</v>
      </c>
      <c r="AG41" s="377" t="s">
        <v>645</v>
      </c>
      <c r="AH41" s="378" t="s">
        <v>652</v>
      </c>
      <c r="AI41" s="325" t="s">
        <v>545</v>
      </c>
      <c r="AJ41" s="349" t="s">
        <v>653</v>
      </c>
      <c r="AK41" s="349" t="s">
        <v>654</v>
      </c>
      <c r="AL41" s="349" t="s">
        <v>655</v>
      </c>
    </row>
    <row r="42" spans="2:38" ht="267.75" x14ac:dyDescent="0.25">
      <c r="B42" s="1367"/>
      <c r="C42" s="1275"/>
      <c r="D42" s="1276"/>
      <c r="E42" s="350" t="s">
        <v>66</v>
      </c>
      <c r="F42" s="339">
        <v>0.05</v>
      </c>
      <c r="G42" s="379" t="s">
        <v>203</v>
      </c>
      <c r="H42" s="374" t="s">
        <v>203</v>
      </c>
      <c r="I42" s="360" t="s">
        <v>204</v>
      </c>
      <c r="J42" s="374" t="s">
        <v>203</v>
      </c>
      <c r="K42" s="360" t="s">
        <v>204</v>
      </c>
      <c r="L42" s="374" t="s">
        <v>203</v>
      </c>
      <c r="M42" s="360" t="s">
        <v>204</v>
      </c>
      <c r="N42" s="374" t="s">
        <v>203</v>
      </c>
      <c r="O42" s="360" t="s">
        <v>204</v>
      </c>
      <c r="P42" s="379" t="s">
        <v>203</v>
      </c>
      <c r="Q42" s="360" t="s">
        <v>204</v>
      </c>
      <c r="R42" s="379" t="s">
        <v>203</v>
      </c>
      <c r="S42" s="360" t="s">
        <v>204</v>
      </c>
      <c r="T42" s="340">
        <v>0.5</v>
      </c>
      <c r="U42" s="360" t="s">
        <v>160</v>
      </c>
      <c r="V42" s="337" t="s">
        <v>128</v>
      </c>
      <c r="W42" s="359" t="s">
        <v>65</v>
      </c>
      <c r="X42" s="380" t="s">
        <v>656</v>
      </c>
      <c r="Y42" s="375" t="s">
        <v>657</v>
      </c>
      <c r="AA42" s="345" t="s">
        <v>658</v>
      </c>
      <c r="AB42" s="345" t="s">
        <v>659</v>
      </c>
      <c r="AC42" s="345" t="s">
        <v>660</v>
      </c>
      <c r="AD42" s="345" t="s">
        <v>661</v>
      </c>
      <c r="AE42" s="345" t="s">
        <v>660</v>
      </c>
      <c r="AF42" s="345" t="s">
        <v>662</v>
      </c>
      <c r="AG42" s="47" t="s">
        <v>657</v>
      </c>
      <c r="AH42" s="324" t="s">
        <v>663</v>
      </c>
      <c r="AI42" s="348" t="s">
        <v>545</v>
      </c>
      <c r="AJ42" s="349" t="s">
        <v>664</v>
      </c>
      <c r="AK42" s="349" t="s">
        <v>665</v>
      </c>
      <c r="AL42" s="349" t="s">
        <v>666</v>
      </c>
    </row>
    <row r="43" spans="2:38" ht="78.75" x14ac:dyDescent="0.25">
      <c r="B43" s="1260" t="s">
        <v>129</v>
      </c>
      <c r="C43" s="1262" t="s">
        <v>29</v>
      </c>
      <c r="D43" s="1257" t="s">
        <v>46</v>
      </c>
      <c r="E43" s="381" t="s">
        <v>13</v>
      </c>
      <c r="F43" s="382">
        <v>0.05</v>
      </c>
      <c r="G43" s="383" t="s">
        <v>14</v>
      </c>
      <c r="H43" s="384" t="s">
        <v>75</v>
      </c>
      <c r="I43" s="385" t="s">
        <v>130</v>
      </c>
      <c r="J43" s="384" t="s">
        <v>75</v>
      </c>
      <c r="K43" s="385" t="s">
        <v>130</v>
      </c>
      <c r="L43" s="384" t="s">
        <v>75</v>
      </c>
      <c r="M43" s="385" t="s">
        <v>130</v>
      </c>
      <c r="N43" s="384" t="s">
        <v>75</v>
      </c>
      <c r="O43" s="385" t="s">
        <v>130</v>
      </c>
      <c r="P43" s="384" t="s">
        <v>75</v>
      </c>
      <c r="Q43" s="385" t="s">
        <v>130</v>
      </c>
      <c r="R43" s="384" t="s">
        <v>75</v>
      </c>
      <c r="S43" s="385" t="s">
        <v>130</v>
      </c>
      <c r="T43" s="383" t="s">
        <v>75</v>
      </c>
      <c r="U43" s="385"/>
      <c r="V43" s="386" t="s">
        <v>131</v>
      </c>
      <c r="W43" s="387" t="s">
        <v>47</v>
      </c>
      <c r="X43" s="384" t="s">
        <v>75</v>
      </c>
      <c r="Y43" s="385" t="s">
        <v>130</v>
      </c>
      <c r="AA43" s="345" t="s">
        <v>667</v>
      </c>
      <c r="AB43" s="345" t="s">
        <v>667</v>
      </c>
      <c r="AC43" s="345" t="s">
        <v>667</v>
      </c>
      <c r="AD43" s="345" t="s">
        <v>667</v>
      </c>
      <c r="AE43" s="345" t="s">
        <v>667</v>
      </c>
      <c r="AF43" s="345" t="s">
        <v>667</v>
      </c>
      <c r="AG43" s="345" t="s">
        <v>667</v>
      </c>
      <c r="AH43" s="347" t="s">
        <v>668</v>
      </c>
      <c r="AI43" s="348" t="s">
        <v>545</v>
      </c>
      <c r="AJ43" s="349" t="s">
        <v>669</v>
      </c>
      <c r="AK43" s="349" t="s">
        <v>670</v>
      </c>
      <c r="AL43" s="349" t="s">
        <v>671</v>
      </c>
    </row>
    <row r="44" spans="2:38" ht="141.75" x14ac:dyDescent="0.25">
      <c r="B44" s="1260"/>
      <c r="C44" s="1263"/>
      <c r="D44" s="1257"/>
      <c r="E44" s="381" t="s">
        <v>15</v>
      </c>
      <c r="F44" s="382">
        <v>0.02</v>
      </c>
      <c r="G44" s="383">
        <v>0.75</v>
      </c>
      <c r="H44" s="383">
        <v>0.75</v>
      </c>
      <c r="I44" s="385" t="s">
        <v>205</v>
      </c>
      <c r="J44" s="383">
        <v>0.75</v>
      </c>
      <c r="K44" s="385" t="s">
        <v>205</v>
      </c>
      <c r="L44" s="383">
        <v>0.75</v>
      </c>
      <c r="M44" s="385" t="s">
        <v>205</v>
      </c>
      <c r="N44" s="384">
        <v>0</v>
      </c>
      <c r="O44" s="388" t="s">
        <v>206</v>
      </c>
      <c r="P44" s="383">
        <v>0.75</v>
      </c>
      <c r="Q44" s="385" t="s">
        <v>207</v>
      </c>
      <c r="R44" s="383">
        <v>0</v>
      </c>
      <c r="S44" s="389" t="s">
        <v>250</v>
      </c>
      <c r="T44" s="383">
        <v>1</v>
      </c>
      <c r="U44" s="385" t="s">
        <v>161</v>
      </c>
      <c r="V44" s="386" t="s">
        <v>132</v>
      </c>
      <c r="W44" s="387" t="s">
        <v>47</v>
      </c>
      <c r="X44" s="383">
        <v>0</v>
      </c>
      <c r="Y44" s="388" t="s">
        <v>250</v>
      </c>
      <c r="AA44" s="345" t="s">
        <v>205</v>
      </c>
      <c r="AB44" s="345" t="s">
        <v>205</v>
      </c>
      <c r="AC44" s="345" t="s">
        <v>205</v>
      </c>
      <c r="AD44" s="355" t="s">
        <v>672</v>
      </c>
      <c r="AE44" s="345" t="s">
        <v>205</v>
      </c>
      <c r="AF44" s="355" t="s">
        <v>672</v>
      </c>
      <c r="AG44" s="390" t="s">
        <v>250</v>
      </c>
      <c r="AH44" s="324" t="s">
        <v>673</v>
      </c>
      <c r="AI44" s="348" t="s">
        <v>545</v>
      </c>
      <c r="AJ44" s="349" t="s">
        <v>674</v>
      </c>
      <c r="AK44" s="349" t="s">
        <v>675</v>
      </c>
      <c r="AL44" s="349" t="s">
        <v>676</v>
      </c>
    </row>
    <row r="45" spans="2:38" ht="110.25" customHeight="1" x14ac:dyDescent="0.25">
      <c r="B45" s="1260"/>
      <c r="C45" s="1263"/>
      <c r="D45" s="1257" t="s">
        <v>48</v>
      </c>
      <c r="E45" s="1242" t="s">
        <v>16</v>
      </c>
      <c r="F45" s="1227">
        <v>0.02</v>
      </c>
      <c r="G45" s="1254" t="s">
        <v>17</v>
      </c>
      <c r="H45" s="1254" t="s">
        <v>17</v>
      </c>
      <c r="I45" s="1255" t="s">
        <v>208</v>
      </c>
      <c r="J45" s="1254" t="s">
        <v>17</v>
      </c>
      <c r="K45" s="1255" t="s">
        <v>208</v>
      </c>
      <c r="L45" s="1254" t="s">
        <v>17</v>
      </c>
      <c r="M45" s="1255" t="s">
        <v>208</v>
      </c>
      <c r="N45" s="1254" t="s">
        <v>17</v>
      </c>
      <c r="O45" s="1255" t="s">
        <v>208</v>
      </c>
      <c r="P45" s="1254" t="s">
        <v>17</v>
      </c>
      <c r="Q45" s="1255" t="s">
        <v>208</v>
      </c>
      <c r="R45" s="1254" t="s">
        <v>17</v>
      </c>
      <c r="S45" s="1255" t="s">
        <v>208</v>
      </c>
      <c r="T45" s="1229" t="s">
        <v>57</v>
      </c>
      <c r="U45" s="391" t="s">
        <v>133</v>
      </c>
      <c r="V45" s="386" t="s">
        <v>134</v>
      </c>
      <c r="W45" s="387" t="s">
        <v>47</v>
      </c>
      <c r="X45" s="1254" t="s">
        <v>17</v>
      </c>
      <c r="Y45" s="1255" t="s">
        <v>208</v>
      </c>
      <c r="AA45" s="1258" t="s">
        <v>677</v>
      </c>
      <c r="AB45" s="1258" t="s">
        <v>677</v>
      </c>
      <c r="AC45" s="1258" t="s">
        <v>677</v>
      </c>
      <c r="AD45" s="1258" t="s">
        <v>677</v>
      </c>
      <c r="AE45" s="1258" t="s">
        <v>677</v>
      </c>
      <c r="AF45" s="1258" t="s">
        <v>677</v>
      </c>
      <c r="AG45" s="1258" t="s">
        <v>677</v>
      </c>
      <c r="AH45" s="1238" t="s">
        <v>678</v>
      </c>
      <c r="AI45" s="1237" t="s">
        <v>544</v>
      </c>
      <c r="AJ45" s="1222"/>
      <c r="AK45" s="1222"/>
      <c r="AL45" s="1222"/>
    </row>
    <row r="46" spans="2:38" x14ac:dyDescent="0.25">
      <c r="B46" s="1260"/>
      <c r="C46" s="1263"/>
      <c r="D46" s="1257"/>
      <c r="E46" s="1242"/>
      <c r="F46" s="1228"/>
      <c r="G46" s="1254"/>
      <c r="H46" s="1254"/>
      <c r="I46" s="1256"/>
      <c r="J46" s="1254"/>
      <c r="K46" s="1256"/>
      <c r="L46" s="1254"/>
      <c r="M46" s="1256"/>
      <c r="N46" s="1254"/>
      <c r="O46" s="1256"/>
      <c r="P46" s="1254"/>
      <c r="Q46" s="1256"/>
      <c r="R46" s="1254"/>
      <c r="S46" s="1256"/>
      <c r="T46" s="1230"/>
      <c r="U46" s="392" t="s">
        <v>162</v>
      </c>
      <c r="V46" s="386" t="s">
        <v>135</v>
      </c>
      <c r="W46" s="387" t="s">
        <v>47</v>
      </c>
      <c r="X46" s="1254"/>
      <c r="Y46" s="1256"/>
      <c r="AA46" s="1258"/>
      <c r="AB46" s="1258"/>
      <c r="AC46" s="1258"/>
      <c r="AD46" s="1258"/>
      <c r="AE46" s="1258"/>
      <c r="AF46" s="1258"/>
      <c r="AG46" s="1258"/>
      <c r="AH46" s="1238"/>
      <c r="AI46" s="1237"/>
      <c r="AJ46" s="1223"/>
      <c r="AK46" s="1223"/>
      <c r="AL46" s="1223"/>
    </row>
    <row r="47" spans="2:38" ht="173.25" customHeight="1" x14ac:dyDescent="0.25">
      <c r="B47" s="1260"/>
      <c r="C47" s="1263"/>
      <c r="D47" s="1257" t="s">
        <v>49</v>
      </c>
      <c r="E47" s="1242" t="s">
        <v>50</v>
      </c>
      <c r="F47" s="1227">
        <v>0.02</v>
      </c>
      <c r="G47" s="1254" t="s">
        <v>136</v>
      </c>
      <c r="H47" s="1254" t="s">
        <v>209</v>
      </c>
      <c r="I47" s="1255" t="s">
        <v>211</v>
      </c>
      <c r="J47" s="1253" t="s">
        <v>75</v>
      </c>
      <c r="K47" s="1253" t="s">
        <v>75</v>
      </c>
      <c r="L47" s="1254" t="s">
        <v>209</v>
      </c>
      <c r="M47" s="1255" t="s">
        <v>210</v>
      </c>
      <c r="N47" s="1254" t="s">
        <v>209</v>
      </c>
      <c r="O47" s="1249" t="s">
        <v>212</v>
      </c>
      <c r="P47" s="1251" t="s">
        <v>236</v>
      </c>
      <c r="Q47" s="1249" t="s">
        <v>231</v>
      </c>
      <c r="R47" s="1251" t="s">
        <v>236</v>
      </c>
      <c r="S47" s="1249" t="s">
        <v>231</v>
      </c>
      <c r="T47" s="393"/>
      <c r="U47" s="391"/>
      <c r="V47" s="394" t="s">
        <v>137</v>
      </c>
      <c r="W47" s="387" t="s">
        <v>47</v>
      </c>
      <c r="X47" s="1251" t="s">
        <v>679</v>
      </c>
      <c r="Y47" s="1249" t="s">
        <v>680</v>
      </c>
      <c r="AA47" s="1244" t="s">
        <v>681</v>
      </c>
      <c r="AB47" s="1243" t="s">
        <v>75</v>
      </c>
      <c r="AC47" s="1244" t="s">
        <v>682</v>
      </c>
      <c r="AD47" s="1244" t="s">
        <v>683</v>
      </c>
      <c r="AE47" s="1245" t="s">
        <v>684</v>
      </c>
      <c r="AF47" s="1244" t="s">
        <v>685</v>
      </c>
      <c r="AG47" s="1247" t="s">
        <v>679</v>
      </c>
      <c r="AH47" s="1238" t="s">
        <v>686</v>
      </c>
      <c r="AI47" s="1239" t="s">
        <v>545</v>
      </c>
      <c r="AJ47" s="1240" t="s">
        <v>687</v>
      </c>
      <c r="AK47" s="1240" t="s">
        <v>688</v>
      </c>
      <c r="AL47" s="1240" t="s">
        <v>689</v>
      </c>
    </row>
    <row r="48" spans="2:38" ht="45" x14ac:dyDescent="0.25">
      <c r="B48" s="1260"/>
      <c r="C48" s="1263"/>
      <c r="D48" s="1257"/>
      <c r="E48" s="1242"/>
      <c r="F48" s="1228"/>
      <c r="G48" s="1254"/>
      <c r="H48" s="1254"/>
      <c r="I48" s="1256"/>
      <c r="J48" s="1230"/>
      <c r="K48" s="1230"/>
      <c r="L48" s="1254"/>
      <c r="M48" s="1256"/>
      <c r="N48" s="1254"/>
      <c r="O48" s="1250"/>
      <c r="P48" s="1252"/>
      <c r="Q48" s="1250"/>
      <c r="R48" s="1252"/>
      <c r="S48" s="1250"/>
      <c r="T48" s="395" t="s">
        <v>75</v>
      </c>
      <c r="U48" s="392" t="s">
        <v>163</v>
      </c>
      <c r="V48" s="396" t="s">
        <v>138</v>
      </c>
      <c r="W48" s="387" t="s">
        <v>47</v>
      </c>
      <c r="X48" s="1252"/>
      <c r="Y48" s="1250"/>
      <c r="AA48" s="1244"/>
      <c r="AB48" s="1243"/>
      <c r="AC48" s="1244"/>
      <c r="AD48" s="1244"/>
      <c r="AE48" s="1246"/>
      <c r="AF48" s="1244"/>
      <c r="AG48" s="1248"/>
      <c r="AH48" s="1238"/>
      <c r="AI48" s="1239"/>
      <c r="AJ48" s="1241"/>
      <c r="AK48" s="1241"/>
      <c r="AL48" s="1241"/>
    </row>
    <row r="49" spans="2:38" ht="110.25" customHeight="1" x14ac:dyDescent="0.25">
      <c r="B49" s="1260"/>
      <c r="C49" s="1263"/>
      <c r="D49" s="1257"/>
      <c r="E49" s="1242" t="s">
        <v>51</v>
      </c>
      <c r="F49" s="1227">
        <v>0.02</v>
      </c>
      <c r="G49" s="397" t="s">
        <v>52</v>
      </c>
      <c r="H49" s="397" t="s">
        <v>52</v>
      </c>
      <c r="I49" s="398" t="s">
        <v>240</v>
      </c>
      <c r="J49" s="399" t="s">
        <v>52</v>
      </c>
      <c r="K49" s="398" t="s">
        <v>241</v>
      </c>
      <c r="L49" s="399" t="s">
        <v>52</v>
      </c>
      <c r="M49" s="398" t="s">
        <v>242</v>
      </c>
      <c r="N49" s="399" t="s">
        <v>52</v>
      </c>
      <c r="O49" s="398" t="s">
        <v>243</v>
      </c>
      <c r="P49" s="399" t="s">
        <v>52</v>
      </c>
      <c r="Q49" s="398" t="s">
        <v>244</v>
      </c>
      <c r="R49" s="399" t="s">
        <v>52</v>
      </c>
      <c r="S49" s="398" t="s">
        <v>244</v>
      </c>
      <c r="T49" s="393" t="s">
        <v>75</v>
      </c>
      <c r="U49" s="400" t="s">
        <v>164</v>
      </c>
      <c r="V49" s="394" t="s">
        <v>139</v>
      </c>
      <c r="W49" s="387" t="s">
        <v>47</v>
      </c>
      <c r="X49" s="401" t="s">
        <v>75</v>
      </c>
      <c r="Y49" s="402" t="s">
        <v>75</v>
      </c>
      <c r="AA49" s="1233" t="s">
        <v>240</v>
      </c>
      <c r="AB49" s="1233" t="s">
        <v>241</v>
      </c>
      <c r="AC49" s="1233" t="s">
        <v>690</v>
      </c>
      <c r="AD49" s="1233" t="s">
        <v>243</v>
      </c>
      <c r="AE49" s="1234" t="s">
        <v>75</v>
      </c>
      <c r="AF49" s="1234" t="s">
        <v>75</v>
      </c>
      <c r="AG49" s="1235" t="s">
        <v>691</v>
      </c>
      <c r="AH49" s="1236" t="s">
        <v>692</v>
      </c>
      <c r="AI49" s="1237" t="s">
        <v>544</v>
      </c>
      <c r="AJ49" s="1222"/>
      <c r="AK49" s="1222"/>
      <c r="AL49" s="1222"/>
    </row>
    <row r="50" spans="2:38" ht="30" x14ac:dyDescent="0.25">
      <c r="B50" s="1260"/>
      <c r="C50" s="1263"/>
      <c r="D50" s="1257"/>
      <c r="E50" s="1242"/>
      <c r="F50" s="1228"/>
      <c r="G50" s="403" t="s">
        <v>53</v>
      </c>
      <c r="H50" s="402" t="s">
        <v>75</v>
      </c>
      <c r="I50" s="402" t="s">
        <v>75</v>
      </c>
      <c r="J50" s="402" t="s">
        <v>75</v>
      </c>
      <c r="K50" s="402" t="s">
        <v>75</v>
      </c>
      <c r="L50" s="402" t="s">
        <v>75</v>
      </c>
      <c r="M50" s="402" t="s">
        <v>75</v>
      </c>
      <c r="N50" s="402" t="s">
        <v>75</v>
      </c>
      <c r="O50" s="402" t="s">
        <v>75</v>
      </c>
      <c r="P50" s="401" t="s">
        <v>75</v>
      </c>
      <c r="Q50" s="402" t="s">
        <v>75</v>
      </c>
      <c r="R50" s="401" t="s">
        <v>75</v>
      </c>
      <c r="S50" s="402" t="s">
        <v>75</v>
      </c>
      <c r="T50" s="404"/>
      <c r="U50" s="405"/>
      <c r="V50" s="394" t="s">
        <v>140</v>
      </c>
      <c r="W50" s="387" t="s">
        <v>47</v>
      </c>
      <c r="X50" s="406" t="s">
        <v>53</v>
      </c>
      <c r="Y50" s="406" t="s">
        <v>691</v>
      </c>
      <c r="AA50" s="1233"/>
      <c r="AB50" s="1233"/>
      <c r="AC50" s="1233"/>
      <c r="AD50" s="1233"/>
      <c r="AE50" s="1234"/>
      <c r="AF50" s="1234"/>
      <c r="AG50" s="1235"/>
      <c r="AH50" s="1236"/>
      <c r="AI50" s="1237"/>
      <c r="AJ50" s="1223"/>
      <c r="AK50" s="1223"/>
      <c r="AL50" s="1223"/>
    </row>
    <row r="51" spans="2:38" ht="94.5" x14ac:dyDescent="0.25">
      <c r="B51" s="1260"/>
      <c r="C51" s="1264"/>
      <c r="D51" s="407" t="s">
        <v>54</v>
      </c>
      <c r="E51" s="381" t="s">
        <v>18</v>
      </c>
      <c r="F51" s="408">
        <v>0.02</v>
      </c>
      <c r="G51" s="409" t="s">
        <v>71</v>
      </c>
      <c r="H51" s="410">
        <v>44986</v>
      </c>
      <c r="I51" s="411" t="s">
        <v>213</v>
      </c>
      <c r="J51" s="410">
        <v>44986</v>
      </c>
      <c r="K51" s="412" t="s">
        <v>214</v>
      </c>
      <c r="L51" s="410">
        <v>44986</v>
      </c>
      <c r="M51" s="412" t="s">
        <v>215</v>
      </c>
      <c r="N51" s="410">
        <v>44986</v>
      </c>
      <c r="O51" s="412" t="s">
        <v>215</v>
      </c>
      <c r="P51" s="410">
        <v>44986</v>
      </c>
      <c r="Q51" s="412" t="s">
        <v>215</v>
      </c>
      <c r="R51" s="410">
        <v>44986</v>
      </c>
      <c r="S51" s="412" t="s">
        <v>215</v>
      </c>
      <c r="T51" s="383" t="s">
        <v>75</v>
      </c>
      <c r="U51" s="411" t="s">
        <v>165</v>
      </c>
      <c r="V51" s="386" t="s">
        <v>141</v>
      </c>
      <c r="W51" s="387" t="s">
        <v>47</v>
      </c>
      <c r="X51" s="410">
        <v>44986</v>
      </c>
      <c r="Y51" s="412" t="s">
        <v>215</v>
      </c>
      <c r="AA51" s="413" t="s">
        <v>213</v>
      </c>
      <c r="AB51" s="413" t="s">
        <v>214</v>
      </c>
      <c r="AC51" s="413" t="s">
        <v>215</v>
      </c>
      <c r="AD51" s="414" t="s">
        <v>75</v>
      </c>
      <c r="AE51" s="414" t="s">
        <v>75</v>
      </c>
      <c r="AF51" s="414" t="s">
        <v>75</v>
      </c>
      <c r="AG51" s="415" t="s">
        <v>215</v>
      </c>
      <c r="AH51" s="416" t="s">
        <v>693</v>
      </c>
      <c r="AI51" s="325" t="s">
        <v>544</v>
      </c>
      <c r="AJ51" s="326"/>
      <c r="AK51" s="326"/>
      <c r="AL51" s="326"/>
    </row>
    <row r="52" spans="2:38" ht="78.75" x14ac:dyDescent="0.25">
      <c r="B52" s="1260"/>
      <c r="C52" s="1224" t="s">
        <v>30</v>
      </c>
      <c r="D52" s="1226" t="s">
        <v>55</v>
      </c>
      <c r="E52" s="381" t="s">
        <v>56</v>
      </c>
      <c r="F52" s="1227">
        <v>0.05</v>
      </c>
      <c r="G52" s="417">
        <v>0</v>
      </c>
      <c r="H52" s="417">
        <v>0</v>
      </c>
      <c r="I52" s="418" t="s">
        <v>223</v>
      </c>
      <c r="J52" s="417">
        <v>0</v>
      </c>
      <c r="K52" s="418" t="s">
        <v>224</v>
      </c>
      <c r="L52" s="417">
        <v>0</v>
      </c>
      <c r="M52" s="418" t="s">
        <v>223</v>
      </c>
      <c r="N52" s="417">
        <v>0</v>
      </c>
      <c r="O52" s="418" t="s">
        <v>223</v>
      </c>
      <c r="P52" s="417">
        <v>1</v>
      </c>
      <c r="Q52" s="419" t="s">
        <v>217</v>
      </c>
      <c r="R52" s="401" t="s">
        <v>75</v>
      </c>
      <c r="S52" s="402" t="s">
        <v>251</v>
      </c>
      <c r="T52" s="1229" t="s">
        <v>57</v>
      </c>
      <c r="U52" s="1231" t="s">
        <v>166</v>
      </c>
      <c r="V52" s="386" t="s">
        <v>142</v>
      </c>
      <c r="W52" s="387" t="s">
        <v>47</v>
      </c>
      <c r="X52" s="401">
        <v>0</v>
      </c>
      <c r="Y52" s="402" t="s">
        <v>694</v>
      </c>
      <c r="AA52" s="420" t="s">
        <v>251</v>
      </c>
      <c r="AB52" s="420" t="s">
        <v>251</v>
      </c>
      <c r="AC52" s="420" t="s">
        <v>251</v>
      </c>
      <c r="AD52" s="420" t="s">
        <v>251</v>
      </c>
      <c r="AE52" s="421" t="s">
        <v>217</v>
      </c>
      <c r="AF52" s="420" t="s">
        <v>251</v>
      </c>
      <c r="AG52" s="86">
        <v>0</v>
      </c>
      <c r="AH52" s="416" t="s">
        <v>695</v>
      </c>
      <c r="AI52" s="348" t="s">
        <v>545</v>
      </c>
      <c r="AJ52" s="349" t="s">
        <v>696</v>
      </c>
      <c r="AK52" s="349" t="s">
        <v>697</v>
      </c>
      <c r="AL52" s="349" t="s">
        <v>698</v>
      </c>
    </row>
    <row r="53" spans="2:38" ht="47.25" x14ac:dyDescent="0.25">
      <c r="B53" s="1260"/>
      <c r="C53" s="1224"/>
      <c r="D53" s="1226"/>
      <c r="E53" s="381" t="s">
        <v>58</v>
      </c>
      <c r="F53" s="1228"/>
      <c r="G53" s="409" t="s">
        <v>59</v>
      </c>
      <c r="H53" s="409" t="s">
        <v>75</v>
      </c>
      <c r="I53" s="409" t="s">
        <v>75</v>
      </c>
      <c r="J53" s="409" t="s">
        <v>75</v>
      </c>
      <c r="K53" s="409" t="s">
        <v>75</v>
      </c>
      <c r="L53" s="409" t="s">
        <v>75</v>
      </c>
      <c r="M53" s="409" t="s">
        <v>75</v>
      </c>
      <c r="N53" s="409" t="s">
        <v>75</v>
      </c>
      <c r="O53" s="409" t="s">
        <v>75</v>
      </c>
      <c r="P53" s="422" t="s">
        <v>238</v>
      </c>
      <c r="Q53" s="419" t="s">
        <v>218</v>
      </c>
      <c r="R53" s="401" t="s">
        <v>75</v>
      </c>
      <c r="S53" s="402" t="s">
        <v>251</v>
      </c>
      <c r="T53" s="1230"/>
      <c r="U53" s="1232"/>
      <c r="V53" s="386" t="s">
        <v>143</v>
      </c>
      <c r="W53" s="387" t="s">
        <v>47</v>
      </c>
      <c r="X53" s="423" t="s">
        <v>699</v>
      </c>
      <c r="Y53" s="424" t="s">
        <v>700</v>
      </c>
      <c r="AA53" s="420" t="s">
        <v>251</v>
      </c>
      <c r="AB53" s="420" t="s">
        <v>251</v>
      </c>
      <c r="AC53" s="420" t="s">
        <v>251</v>
      </c>
      <c r="AD53" s="420" t="s">
        <v>251</v>
      </c>
      <c r="AE53" s="421" t="s">
        <v>218</v>
      </c>
      <c r="AF53" s="420" t="s">
        <v>251</v>
      </c>
      <c r="AG53" s="250" t="s">
        <v>699</v>
      </c>
      <c r="AH53" s="416" t="s">
        <v>701</v>
      </c>
      <c r="AI53" s="325" t="s">
        <v>544</v>
      </c>
      <c r="AJ53" s="326"/>
      <c r="AK53" s="326"/>
      <c r="AL53" s="326"/>
    </row>
    <row r="54" spans="2:38" ht="111" thickBot="1" x14ac:dyDescent="0.3">
      <c r="B54" s="1261"/>
      <c r="C54" s="1225"/>
      <c r="D54" s="425" t="s">
        <v>60</v>
      </c>
      <c r="E54" s="426" t="s">
        <v>19</v>
      </c>
      <c r="F54" s="427">
        <v>0.05</v>
      </c>
      <c r="G54" s="428" t="s">
        <v>20</v>
      </c>
      <c r="H54" s="429" t="s">
        <v>20</v>
      </c>
      <c r="I54" s="430" t="s">
        <v>219</v>
      </c>
      <c r="J54" s="429" t="s">
        <v>20</v>
      </c>
      <c r="K54" s="430" t="s">
        <v>220</v>
      </c>
      <c r="L54" s="429" t="s">
        <v>20</v>
      </c>
      <c r="M54" s="431" t="s">
        <v>221</v>
      </c>
      <c r="N54" s="429" t="s">
        <v>20</v>
      </c>
      <c r="O54" s="431" t="s">
        <v>222</v>
      </c>
      <c r="P54" s="429" t="s">
        <v>20</v>
      </c>
      <c r="Q54" s="431" t="s">
        <v>239</v>
      </c>
      <c r="R54" s="429" t="s">
        <v>20</v>
      </c>
      <c r="S54" s="432" t="s">
        <v>252</v>
      </c>
      <c r="T54" s="433">
        <v>1</v>
      </c>
      <c r="U54" s="434" t="s">
        <v>170</v>
      </c>
      <c r="V54" s="435" t="s">
        <v>144</v>
      </c>
      <c r="W54" s="436" t="s">
        <v>47</v>
      </c>
      <c r="X54" s="429" t="s">
        <v>20</v>
      </c>
      <c r="Y54" s="432" t="s">
        <v>252</v>
      </c>
      <c r="AA54" s="413" t="s">
        <v>219</v>
      </c>
      <c r="AB54" s="413" t="s">
        <v>702</v>
      </c>
      <c r="AC54" s="413" t="s">
        <v>221</v>
      </c>
      <c r="AD54" s="413" t="s">
        <v>222</v>
      </c>
      <c r="AE54" s="413" t="s">
        <v>239</v>
      </c>
      <c r="AF54" s="413" t="s">
        <v>703</v>
      </c>
      <c r="AG54" s="66" t="s">
        <v>20</v>
      </c>
      <c r="AH54" s="416" t="s">
        <v>704</v>
      </c>
      <c r="AI54" s="325" t="s">
        <v>544</v>
      </c>
      <c r="AJ54" s="326"/>
      <c r="AK54" s="326"/>
      <c r="AL54" s="326"/>
    </row>
    <row r="55" spans="2:38" ht="16.5" thickTop="1" x14ac:dyDescent="0.25">
      <c r="B55" s="111"/>
      <c r="I55" s="441"/>
      <c r="AA55" s="442"/>
      <c r="AB55" s="442"/>
      <c r="AC55" s="442"/>
      <c r="AD55" s="442"/>
      <c r="AE55" s="443"/>
      <c r="AF55" s="443"/>
      <c r="AH55" s="442"/>
      <c r="AJ55" s="444"/>
      <c r="AK55" s="444"/>
      <c r="AL55" s="444"/>
    </row>
    <row r="56" spans="2:38" ht="15.75" customHeight="1" x14ac:dyDescent="0.25">
      <c r="B56" s="111"/>
      <c r="F56" s="445"/>
      <c r="I56" s="441"/>
      <c r="M56" s="438" t="s">
        <v>145</v>
      </c>
    </row>
    <row r="57" spans="2:38" ht="15.75" x14ac:dyDescent="0.25">
      <c r="B57" s="111"/>
      <c r="AA57" s="442"/>
      <c r="AB57" s="442"/>
      <c r="AC57" s="442"/>
      <c r="AD57" s="443"/>
      <c r="AE57" s="443"/>
      <c r="AF57" s="443"/>
      <c r="AH57" s="443"/>
    </row>
    <row r="58" spans="2:38" ht="15.75" customHeight="1" x14ac:dyDescent="0.25">
      <c r="B58" s="446"/>
    </row>
    <row r="59" spans="2:38" ht="15.75" x14ac:dyDescent="0.25">
      <c r="AA59" s="443"/>
      <c r="AB59" s="443"/>
      <c r="AC59" s="443"/>
      <c r="AD59" s="443"/>
      <c r="AE59" s="443"/>
      <c r="AF59" s="443"/>
      <c r="AH59" s="443"/>
    </row>
    <row r="60" spans="2:38" ht="15.75" customHeight="1" x14ac:dyDescent="0.25"/>
    <row r="61" spans="2:38" ht="15.75" x14ac:dyDescent="0.25">
      <c r="AA61" s="443"/>
      <c r="AB61" s="443"/>
      <c r="AC61" s="443"/>
      <c r="AD61" s="443"/>
      <c r="AE61" s="442"/>
      <c r="AF61" s="443"/>
      <c r="AH61" s="442"/>
    </row>
    <row r="63" spans="2:38" ht="16.5" x14ac:dyDescent="0.25">
      <c r="D63" s="118" t="s">
        <v>146</v>
      </c>
      <c r="E63" s="119" t="s">
        <v>147</v>
      </c>
      <c r="F63" s="120">
        <v>1.5503859081368867E-2</v>
      </c>
      <c r="G63" s="120"/>
      <c r="H63" s="447">
        <v>1.7680872158079296E-2</v>
      </c>
      <c r="AA63" s="443"/>
      <c r="AB63" s="443"/>
      <c r="AC63" s="443"/>
      <c r="AD63" s="443"/>
      <c r="AE63" s="443"/>
      <c r="AF63" s="443"/>
      <c r="AH63" s="443"/>
    </row>
    <row r="64" spans="2:38" ht="16.5" x14ac:dyDescent="0.25">
      <c r="D64" s="118" t="s">
        <v>148</v>
      </c>
      <c r="E64" s="119" t="s">
        <v>149</v>
      </c>
      <c r="F64" s="120">
        <v>2.8659209114078599E-3</v>
      </c>
      <c r="G64" s="120"/>
      <c r="H64" s="447">
        <v>3.3209205547070826E-3</v>
      </c>
    </row>
    <row r="65" spans="4:8" ht="16.5" x14ac:dyDescent="0.25">
      <c r="D65" s="122" t="s">
        <v>150</v>
      </c>
      <c r="E65" s="119" t="s">
        <v>151</v>
      </c>
      <c r="F65" s="123">
        <v>4.6909576497520034E-2</v>
      </c>
      <c r="G65" s="123"/>
      <c r="H65" s="448">
        <v>7.7975323035072375E-2</v>
      </c>
    </row>
    <row r="66" spans="4:8" ht="16.5" x14ac:dyDescent="0.25">
      <c r="D66" s="122" t="s">
        <v>152</v>
      </c>
      <c r="E66" s="119" t="s">
        <v>153</v>
      </c>
      <c r="F66" s="125">
        <v>1.813429988553987E-4</v>
      </c>
      <c r="G66" s="125"/>
      <c r="H66" s="448">
        <v>1.4712911687554648E-4</v>
      </c>
    </row>
  </sheetData>
  <protectedRanges>
    <protectedRange sqref="V14:V15" name="Range1_2_3_1_3_1_1"/>
    <protectedRange sqref="V13" name="Range1_2_3_1_1_1_2_1"/>
  </protectedRanges>
  <mergeCells count="386">
    <mergeCell ref="B7:B8"/>
    <mergeCell ref="C7:V7"/>
    <mergeCell ref="C8:V8"/>
    <mergeCell ref="B10:B11"/>
    <mergeCell ref="C10:C11"/>
    <mergeCell ref="D10:D11"/>
    <mergeCell ref="E10:E11"/>
    <mergeCell ref="F10:F11"/>
    <mergeCell ref="G10:G11"/>
    <mergeCell ref="H10:S10"/>
    <mergeCell ref="T10:U10"/>
    <mergeCell ref="V10:V11"/>
    <mergeCell ref="W10:W11"/>
    <mergeCell ref="X10:Y10"/>
    <mergeCell ref="B12:B13"/>
    <mergeCell ref="B14:B15"/>
    <mergeCell ref="C14:C15"/>
    <mergeCell ref="D14:D15"/>
    <mergeCell ref="E14:E15"/>
    <mergeCell ref="F14:F15"/>
    <mergeCell ref="O14:O15"/>
    <mergeCell ref="P14:P15"/>
    <mergeCell ref="Q14:Q15"/>
    <mergeCell ref="R14:R15"/>
    <mergeCell ref="G14:G15"/>
    <mergeCell ref="H14:H15"/>
    <mergeCell ref="I14:I15"/>
    <mergeCell ref="J14:J15"/>
    <mergeCell ref="K14:K15"/>
    <mergeCell ref="L14:L15"/>
    <mergeCell ref="AI14:AI15"/>
    <mergeCell ref="AJ14:AJ15"/>
    <mergeCell ref="AK14:AK15"/>
    <mergeCell ref="AL14:AL15"/>
    <mergeCell ref="B16:B42"/>
    <mergeCell ref="C16:C17"/>
    <mergeCell ref="D16:D17"/>
    <mergeCell ref="E16:E17"/>
    <mergeCell ref="F16:F17"/>
    <mergeCell ref="G16:G17"/>
    <mergeCell ref="AC14:AC15"/>
    <mergeCell ref="AD14:AD15"/>
    <mergeCell ref="AE14:AE15"/>
    <mergeCell ref="AF14:AF15"/>
    <mergeCell ref="AG14:AG15"/>
    <mergeCell ref="AH14:AH15"/>
    <mergeCell ref="S14:S15"/>
    <mergeCell ref="T14:T15"/>
    <mergeCell ref="X14:X15"/>
    <mergeCell ref="Y14:Y15"/>
    <mergeCell ref="AA14:AA15"/>
    <mergeCell ref="AB14:AB15"/>
    <mergeCell ref="M14:M15"/>
    <mergeCell ref="N14:N15"/>
    <mergeCell ref="P16:P17"/>
    <mergeCell ref="Q16:Q17"/>
    <mergeCell ref="R16:R17"/>
    <mergeCell ref="S16:S17"/>
    <mergeCell ref="H16:H17"/>
    <mergeCell ref="I16:I17"/>
    <mergeCell ref="J16:J17"/>
    <mergeCell ref="K16:K17"/>
    <mergeCell ref="L16:L17"/>
    <mergeCell ref="M16:M17"/>
    <mergeCell ref="AJ16:AJ17"/>
    <mergeCell ref="AK16:AK17"/>
    <mergeCell ref="AL16:AL17"/>
    <mergeCell ref="C18:C21"/>
    <mergeCell ref="D18:D19"/>
    <mergeCell ref="D20:D21"/>
    <mergeCell ref="E20:E21"/>
    <mergeCell ref="F20:F21"/>
    <mergeCell ref="G20:G21"/>
    <mergeCell ref="H20:H21"/>
    <mergeCell ref="AD16:AD17"/>
    <mergeCell ref="AE16:AE17"/>
    <mergeCell ref="AF16:AF17"/>
    <mergeCell ref="AG16:AG17"/>
    <mergeCell ref="AH16:AH17"/>
    <mergeCell ref="AI16:AI17"/>
    <mergeCell ref="T16:T17"/>
    <mergeCell ref="X16:X17"/>
    <mergeCell ref="Y16:Y17"/>
    <mergeCell ref="AA16:AA17"/>
    <mergeCell ref="AB16:AB17"/>
    <mergeCell ref="AC16:AC17"/>
    <mergeCell ref="N16:N17"/>
    <mergeCell ref="O16:O17"/>
    <mergeCell ref="Q20:Q21"/>
    <mergeCell ref="R20:R21"/>
    <mergeCell ref="S20:S21"/>
    <mergeCell ref="T20:T21"/>
    <mergeCell ref="I20:I21"/>
    <mergeCell ref="J20:J21"/>
    <mergeCell ref="K20:K21"/>
    <mergeCell ref="L20:L21"/>
    <mergeCell ref="M20:M21"/>
    <mergeCell ref="N20:N21"/>
    <mergeCell ref="AK20:AK21"/>
    <mergeCell ref="AL20:AL21"/>
    <mergeCell ref="C22:C37"/>
    <mergeCell ref="D22:D27"/>
    <mergeCell ref="E22:E27"/>
    <mergeCell ref="F22:F27"/>
    <mergeCell ref="G22:G27"/>
    <mergeCell ref="H22:H27"/>
    <mergeCell ref="I22:I27"/>
    <mergeCell ref="J22:J27"/>
    <mergeCell ref="AE20:AE21"/>
    <mergeCell ref="AF20:AF21"/>
    <mergeCell ref="AG20:AG21"/>
    <mergeCell ref="AH20:AH21"/>
    <mergeCell ref="AI20:AI21"/>
    <mergeCell ref="AJ20:AJ21"/>
    <mergeCell ref="X20:X21"/>
    <mergeCell ref="Y20:Y21"/>
    <mergeCell ref="AA20:AA21"/>
    <mergeCell ref="AB20:AB21"/>
    <mergeCell ref="AC20:AC21"/>
    <mergeCell ref="AD20:AD21"/>
    <mergeCell ref="O20:O21"/>
    <mergeCell ref="P20:P21"/>
    <mergeCell ref="AJ22:AJ27"/>
    <mergeCell ref="AK22:AK27"/>
    <mergeCell ref="AL22:AL27"/>
    <mergeCell ref="AA22:AA27"/>
    <mergeCell ref="AB22:AB27"/>
    <mergeCell ref="AC22:AC27"/>
    <mergeCell ref="AD22:AD27"/>
    <mergeCell ref="AE22:AE27"/>
    <mergeCell ref="AF22:AF27"/>
    <mergeCell ref="D28:D30"/>
    <mergeCell ref="E28:E30"/>
    <mergeCell ref="F28:F30"/>
    <mergeCell ref="G28:G30"/>
    <mergeCell ref="H28:H30"/>
    <mergeCell ref="I28:I30"/>
    <mergeCell ref="AG22:AG27"/>
    <mergeCell ref="AH22:AH27"/>
    <mergeCell ref="AI22:AI27"/>
    <mergeCell ref="Q22:Q27"/>
    <mergeCell ref="R22:R27"/>
    <mergeCell ref="S22:S27"/>
    <mergeCell ref="T22:T27"/>
    <mergeCell ref="X22:X27"/>
    <mergeCell ref="Y22:Y27"/>
    <mergeCell ref="K22:K27"/>
    <mergeCell ref="L22:L27"/>
    <mergeCell ref="M22:M27"/>
    <mergeCell ref="N22:N27"/>
    <mergeCell ref="O22:O27"/>
    <mergeCell ref="P22:P27"/>
    <mergeCell ref="AD28:AD30"/>
    <mergeCell ref="AE28:AE30"/>
    <mergeCell ref="P28:P30"/>
    <mergeCell ref="Q28:Q30"/>
    <mergeCell ref="R28:R30"/>
    <mergeCell ref="S28:S30"/>
    <mergeCell ref="T28:T30"/>
    <mergeCell ref="X28:X30"/>
    <mergeCell ref="J28:J30"/>
    <mergeCell ref="K28:K30"/>
    <mergeCell ref="L28:L30"/>
    <mergeCell ref="M28:M30"/>
    <mergeCell ref="N28:N30"/>
    <mergeCell ref="O28:O30"/>
    <mergeCell ref="O31:O33"/>
    <mergeCell ref="P31:P33"/>
    <mergeCell ref="Q31:Q33"/>
    <mergeCell ref="R31:R33"/>
    <mergeCell ref="AL28:AL30"/>
    <mergeCell ref="D31:D33"/>
    <mergeCell ref="E31:E33"/>
    <mergeCell ref="F31:F33"/>
    <mergeCell ref="G31:G33"/>
    <mergeCell ref="H31:H33"/>
    <mergeCell ref="I31:I33"/>
    <mergeCell ref="J31:J33"/>
    <mergeCell ref="K31:K33"/>
    <mergeCell ref="L31:L33"/>
    <mergeCell ref="AF28:AF30"/>
    <mergeCell ref="AG28:AG30"/>
    <mergeCell ref="AH28:AH30"/>
    <mergeCell ref="AI28:AI30"/>
    <mergeCell ref="AJ28:AJ30"/>
    <mergeCell ref="AK28:AK30"/>
    <mergeCell ref="Y28:Y30"/>
    <mergeCell ref="AA28:AA30"/>
    <mergeCell ref="AB28:AB30"/>
    <mergeCell ref="AC28:AC30"/>
    <mergeCell ref="AI31:AI33"/>
    <mergeCell ref="AJ31:AJ33"/>
    <mergeCell ref="AK31:AK33"/>
    <mergeCell ref="AL31:AL33"/>
    <mergeCell ref="D34:D35"/>
    <mergeCell ref="E34:E35"/>
    <mergeCell ref="F34:F35"/>
    <mergeCell ref="G34:G35"/>
    <mergeCell ref="H34:H35"/>
    <mergeCell ref="I34:I35"/>
    <mergeCell ref="AC31:AC33"/>
    <mergeCell ref="AD31:AD33"/>
    <mergeCell ref="AE31:AE33"/>
    <mergeCell ref="AF31:AF33"/>
    <mergeCell ref="AG31:AG33"/>
    <mergeCell ref="AH31:AH33"/>
    <mergeCell ref="S31:S33"/>
    <mergeCell ref="T31:T33"/>
    <mergeCell ref="X31:X33"/>
    <mergeCell ref="Y31:Y33"/>
    <mergeCell ref="AA31:AA33"/>
    <mergeCell ref="AB31:AB33"/>
    <mergeCell ref="M31:M33"/>
    <mergeCell ref="N31:N33"/>
    <mergeCell ref="AC34:AC35"/>
    <mergeCell ref="AD34:AD35"/>
    <mergeCell ref="P34:P35"/>
    <mergeCell ref="Q34:Q35"/>
    <mergeCell ref="R34:R35"/>
    <mergeCell ref="S34:S35"/>
    <mergeCell ref="T34:T35"/>
    <mergeCell ref="U34:U35"/>
    <mergeCell ref="J34:J35"/>
    <mergeCell ref="K34:K35"/>
    <mergeCell ref="L34:L35"/>
    <mergeCell ref="M34:M35"/>
    <mergeCell ref="N34:N35"/>
    <mergeCell ref="O34:O35"/>
    <mergeCell ref="N36:N37"/>
    <mergeCell ref="O36:O37"/>
    <mergeCell ref="P36:P37"/>
    <mergeCell ref="Q36:Q37"/>
    <mergeCell ref="AK34:AK35"/>
    <mergeCell ref="AL34:AL35"/>
    <mergeCell ref="D36:D37"/>
    <mergeCell ref="E36:E37"/>
    <mergeCell ref="F36:F37"/>
    <mergeCell ref="G36:G37"/>
    <mergeCell ref="H36:H37"/>
    <mergeCell ref="I36:I37"/>
    <mergeCell ref="J36:J37"/>
    <mergeCell ref="K36:K37"/>
    <mergeCell ref="AE34:AE35"/>
    <mergeCell ref="AF34:AF35"/>
    <mergeCell ref="AG34:AG35"/>
    <mergeCell ref="AH34:AH35"/>
    <mergeCell ref="AI34:AI35"/>
    <mergeCell ref="AJ34:AJ35"/>
    <mergeCell ref="X34:X35"/>
    <mergeCell ref="Y34:Y35"/>
    <mergeCell ref="AA34:AA35"/>
    <mergeCell ref="AB34:AB35"/>
    <mergeCell ref="AH36:AH37"/>
    <mergeCell ref="AI36:AI37"/>
    <mergeCell ref="AJ36:AJ37"/>
    <mergeCell ref="AK36:AK37"/>
    <mergeCell ref="AL36:AL37"/>
    <mergeCell ref="C38:C42"/>
    <mergeCell ref="D38:D42"/>
    <mergeCell ref="E38:E40"/>
    <mergeCell ref="F38:F40"/>
    <mergeCell ref="G38:G40"/>
    <mergeCell ref="AB36:AB37"/>
    <mergeCell ref="AC36:AC37"/>
    <mergeCell ref="AD36:AD37"/>
    <mergeCell ref="AE36:AE37"/>
    <mergeCell ref="AF36:AF37"/>
    <mergeCell ref="AG36:AG37"/>
    <mergeCell ref="R36:R37"/>
    <mergeCell ref="S36:S37"/>
    <mergeCell ref="T36:T37"/>
    <mergeCell ref="X36:X37"/>
    <mergeCell ref="Y36:Y37"/>
    <mergeCell ref="AA36:AA37"/>
    <mergeCell ref="L36:L37"/>
    <mergeCell ref="M36:M37"/>
    <mergeCell ref="P38:P40"/>
    <mergeCell ref="Q38:Q40"/>
    <mergeCell ref="R38:R40"/>
    <mergeCell ref="S38:S40"/>
    <mergeCell ref="H38:H40"/>
    <mergeCell ref="I38:I40"/>
    <mergeCell ref="J38:J40"/>
    <mergeCell ref="K38:K40"/>
    <mergeCell ref="L38:L40"/>
    <mergeCell ref="M38:M40"/>
    <mergeCell ref="AJ38:AJ40"/>
    <mergeCell ref="AK38:AK40"/>
    <mergeCell ref="AL38:AL40"/>
    <mergeCell ref="B43:B54"/>
    <mergeCell ref="C43:C51"/>
    <mergeCell ref="D43:D44"/>
    <mergeCell ref="D45:D46"/>
    <mergeCell ref="E45:E46"/>
    <mergeCell ref="F45:F46"/>
    <mergeCell ref="G45:G46"/>
    <mergeCell ref="AD38:AD40"/>
    <mergeCell ref="AE38:AE40"/>
    <mergeCell ref="AF38:AF40"/>
    <mergeCell ref="AG38:AG40"/>
    <mergeCell ref="AH38:AH40"/>
    <mergeCell ref="AI38:AI40"/>
    <mergeCell ref="U38:U40"/>
    <mergeCell ref="X38:X40"/>
    <mergeCell ref="Y38:Y40"/>
    <mergeCell ref="AA38:AA40"/>
    <mergeCell ref="AB38:AB40"/>
    <mergeCell ref="AC38:AC40"/>
    <mergeCell ref="N38:N40"/>
    <mergeCell ref="O38:O40"/>
    <mergeCell ref="AB45:AB46"/>
    <mergeCell ref="AC45:AC46"/>
    <mergeCell ref="N45:N46"/>
    <mergeCell ref="O45:O46"/>
    <mergeCell ref="P45:P46"/>
    <mergeCell ref="Q45:Q46"/>
    <mergeCell ref="R45:R46"/>
    <mergeCell ref="S45:S46"/>
    <mergeCell ref="H45:H46"/>
    <mergeCell ref="I45:I46"/>
    <mergeCell ref="J45:J46"/>
    <mergeCell ref="K45:K46"/>
    <mergeCell ref="L45:L46"/>
    <mergeCell ref="M45:M46"/>
    <mergeCell ref="M47:M48"/>
    <mergeCell ref="N47:N48"/>
    <mergeCell ref="O47:O48"/>
    <mergeCell ref="P47:P48"/>
    <mergeCell ref="AJ45:AJ46"/>
    <mergeCell ref="AK45:AK46"/>
    <mergeCell ref="AL45:AL46"/>
    <mergeCell ref="D47:D50"/>
    <mergeCell ref="E47:E48"/>
    <mergeCell ref="F47:F48"/>
    <mergeCell ref="G47:G48"/>
    <mergeCell ref="H47:H48"/>
    <mergeCell ref="I47:I48"/>
    <mergeCell ref="J47:J48"/>
    <mergeCell ref="AD45:AD46"/>
    <mergeCell ref="AE45:AE46"/>
    <mergeCell ref="AF45:AF46"/>
    <mergeCell ref="AG45:AG46"/>
    <mergeCell ref="AH45:AH46"/>
    <mergeCell ref="AI45:AI46"/>
    <mergeCell ref="T45:T46"/>
    <mergeCell ref="X45:X46"/>
    <mergeCell ref="Y45:Y46"/>
    <mergeCell ref="AA45:AA46"/>
    <mergeCell ref="AH47:AH48"/>
    <mergeCell ref="AI47:AI48"/>
    <mergeCell ref="AJ47:AJ48"/>
    <mergeCell ref="AK47:AK48"/>
    <mergeCell ref="AL47:AL48"/>
    <mergeCell ref="E49:E50"/>
    <mergeCell ref="F49:F50"/>
    <mergeCell ref="AA49:AA50"/>
    <mergeCell ref="AB49:AB50"/>
    <mergeCell ref="AC49:AC50"/>
    <mergeCell ref="AB47:AB48"/>
    <mergeCell ref="AC47:AC48"/>
    <mergeCell ref="AD47:AD48"/>
    <mergeCell ref="AE47:AE48"/>
    <mergeCell ref="AF47:AF48"/>
    <mergeCell ref="AG47:AG48"/>
    <mergeCell ref="Q47:Q48"/>
    <mergeCell ref="R47:R48"/>
    <mergeCell ref="S47:S48"/>
    <mergeCell ref="X47:X48"/>
    <mergeCell ref="Y47:Y48"/>
    <mergeCell ref="AA47:AA48"/>
    <mergeCell ref="K47:K48"/>
    <mergeCell ref="L47:L48"/>
    <mergeCell ref="AJ49:AJ50"/>
    <mergeCell ref="AK49:AK50"/>
    <mergeCell ref="AL49:AL50"/>
    <mergeCell ref="C52:C54"/>
    <mergeCell ref="D52:D53"/>
    <mergeCell ref="F52:F53"/>
    <mergeCell ref="T52:T53"/>
    <mergeCell ref="U52:U53"/>
    <mergeCell ref="AD49:AD50"/>
    <mergeCell ref="AE49:AE50"/>
    <mergeCell ref="AF49:AF50"/>
    <mergeCell ref="AG49:AG50"/>
    <mergeCell ref="AH49:AH50"/>
    <mergeCell ref="AI49:AI5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D109"/>
  <sheetViews>
    <sheetView zoomScale="70" zoomScaleNormal="70" workbookViewId="0">
      <pane xSplit="6" ySplit="7" topLeftCell="AM64"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449" customWidth="1"/>
    <col min="9" max="10" width="20.7109375" style="449" customWidth="1"/>
    <col min="11" max="11" width="20.7109375" style="2" customWidth="1"/>
    <col min="12" max="14" width="20.7109375" style="449" customWidth="1"/>
    <col min="15" max="15" width="20.7109375" style="2" customWidth="1"/>
    <col min="16" max="18" width="20.7109375" style="449" customWidth="1"/>
    <col min="19" max="19" width="20.7109375" style="2" customWidth="1"/>
    <col min="20" max="22" width="20.7109375" style="449" customWidth="1"/>
    <col min="23" max="23" width="20.7109375" style="2" customWidth="1"/>
    <col min="24" max="24" width="56" style="2" customWidth="1"/>
    <col min="25" max="25" width="0.85546875" style="2" customWidth="1"/>
    <col min="26" max="28" width="20.7109375" style="450" customWidth="1"/>
    <col min="29" max="29" width="20.7109375" style="240" customWidth="1"/>
    <col min="30" max="30" width="56" style="240" customWidth="1"/>
    <col min="31" max="31" width="0.5703125" style="2" customWidth="1"/>
    <col min="32" max="33" width="20.7109375" style="449" customWidth="1"/>
    <col min="34" max="34" width="22.7109375" style="449" customWidth="1"/>
    <col min="35" max="35" width="20.7109375" style="2" customWidth="1"/>
    <col min="36" max="36" width="56" style="2" customWidth="1"/>
    <col min="37" max="37" width="2.28515625" style="2" customWidth="1"/>
    <col min="38" max="39" width="20.7109375" style="2" customWidth="1"/>
    <col min="40" max="40" width="22.7109375" style="2" customWidth="1"/>
    <col min="41" max="41" width="20.7109375" style="2" customWidth="1"/>
    <col min="42" max="42" width="56" style="2" customWidth="1"/>
    <col min="43" max="43" width="9.140625" style="2" customWidth="1"/>
    <col min="44" max="44" width="21.28515625" style="284" customWidth="1"/>
    <col min="45" max="45" width="17.7109375" style="284" customWidth="1"/>
    <col min="46" max="46" width="17.42578125" style="284" customWidth="1"/>
    <col min="47" max="47" width="18.7109375" style="284" customWidth="1"/>
    <col min="48" max="48" width="19" style="284" customWidth="1"/>
    <col min="49" max="49" width="15.42578125" style="284" customWidth="1"/>
    <col min="50" max="50" width="27.42578125" style="284" customWidth="1"/>
    <col min="51" max="51" width="19" style="284" customWidth="1"/>
    <col min="52" max="52" width="30.140625" style="284" customWidth="1"/>
    <col min="53" max="53" width="31.28515625" style="454" customWidth="1"/>
    <col min="54" max="54" width="71.7109375" style="284" customWidth="1"/>
    <col min="55" max="55" width="67.28515625" style="284" customWidth="1"/>
    <col min="56" max="56" width="68.42578125" style="284" customWidth="1"/>
    <col min="57" max="16384" width="9.140625" style="2"/>
  </cols>
  <sheetData>
    <row r="1" spans="1:56" x14ac:dyDescent="0.3">
      <c r="A1" s="283" t="s">
        <v>556</v>
      </c>
      <c r="AR1" s="283"/>
      <c r="AS1" s="283"/>
      <c r="AT1" s="283"/>
      <c r="AU1" s="283"/>
      <c r="AV1" s="283"/>
      <c r="AW1" s="283"/>
      <c r="AX1" s="283"/>
      <c r="AY1" s="283"/>
      <c r="AZ1" s="283"/>
      <c r="BA1" s="451"/>
      <c r="BB1" s="283"/>
      <c r="BC1" s="283"/>
      <c r="BD1" s="283"/>
    </row>
    <row r="2" spans="1:56" x14ac:dyDescent="0.3">
      <c r="A2" s="285" t="s">
        <v>557</v>
      </c>
      <c r="AO2" s="452"/>
      <c r="AP2" s="453"/>
    </row>
    <row r="3" spans="1:56" x14ac:dyDescent="0.3">
      <c r="A3" s="285" t="s">
        <v>558</v>
      </c>
      <c r="AO3" s="452"/>
      <c r="AP3" s="453"/>
    </row>
    <row r="4" spans="1:56" x14ac:dyDescent="0.3">
      <c r="A4" s="285" t="s">
        <v>559</v>
      </c>
      <c r="X4" s="234"/>
      <c r="Y4" s="234"/>
      <c r="AM4" s="455"/>
      <c r="AN4" s="4"/>
      <c r="AO4" s="233"/>
    </row>
    <row r="5" spans="1:56" ht="33.75" x14ac:dyDescent="0.65">
      <c r="A5" s="456" t="s">
        <v>438</v>
      </c>
      <c r="H5" s="1542">
        <v>2023</v>
      </c>
      <c r="I5" s="1542"/>
      <c r="J5" s="1542"/>
      <c r="K5" s="1542"/>
      <c r="L5" s="1542"/>
      <c r="M5" s="1542"/>
      <c r="N5" s="1542"/>
      <c r="O5" s="1542"/>
      <c r="P5" s="126"/>
      <c r="Q5" s="126"/>
      <c r="R5" s="126"/>
      <c r="S5" s="126"/>
      <c r="T5" s="126"/>
      <c r="U5" s="126"/>
      <c r="V5" s="126"/>
      <c r="W5" s="126"/>
      <c r="X5" s="233"/>
      <c r="Y5" s="233"/>
      <c r="Z5" s="241"/>
      <c r="AA5" s="241"/>
      <c r="AB5" s="241"/>
      <c r="AC5" s="241"/>
      <c r="AF5" s="126"/>
      <c r="AG5" s="126"/>
      <c r="AH5" s="126"/>
      <c r="AI5" s="126"/>
      <c r="AL5" s="126"/>
      <c r="AM5" s="126"/>
      <c r="AN5" s="126"/>
      <c r="AO5" s="126"/>
    </row>
    <row r="6" spans="1:56" x14ac:dyDescent="0.25">
      <c r="A6" s="1543" t="s">
        <v>2</v>
      </c>
      <c r="B6" s="1541" t="s">
        <v>3</v>
      </c>
      <c r="C6" s="1541"/>
      <c r="D6" s="1543" t="s">
        <v>4</v>
      </c>
      <c r="E6" s="1541" t="s">
        <v>255</v>
      </c>
      <c r="F6" s="1541" t="s">
        <v>5</v>
      </c>
      <c r="G6" s="1541" t="s">
        <v>6</v>
      </c>
      <c r="H6" s="1424" t="s">
        <v>256</v>
      </c>
      <c r="I6" s="1424"/>
      <c r="J6" s="1424"/>
      <c r="K6" s="1424"/>
      <c r="L6" s="1424" t="s">
        <v>257</v>
      </c>
      <c r="M6" s="1424"/>
      <c r="N6" s="1424"/>
      <c r="O6" s="1424"/>
      <c r="P6" s="1424" t="s">
        <v>258</v>
      </c>
      <c r="Q6" s="1424"/>
      <c r="R6" s="1424"/>
      <c r="S6" s="1424"/>
      <c r="T6" s="1424" t="s">
        <v>259</v>
      </c>
      <c r="U6" s="1424"/>
      <c r="V6" s="1424"/>
      <c r="W6" s="1424"/>
      <c r="X6" s="1413" t="s">
        <v>70</v>
      </c>
      <c r="Y6" s="178"/>
      <c r="Z6" s="1411" t="s">
        <v>465</v>
      </c>
      <c r="AA6" s="1411"/>
      <c r="AB6" s="1411"/>
      <c r="AC6" s="1411"/>
      <c r="AD6" s="1411" t="s">
        <v>70</v>
      </c>
      <c r="AE6" s="127"/>
      <c r="AF6" s="1424" t="s">
        <v>457</v>
      </c>
      <c r="AG6" s="1424"/>
      <c r="AH6" s="1424"/>
      <c r="AI6" s="1424"/>
      <c r="AJ6" s="1413" t="s">
        <v>70</v>
      </c>
      <c r="AL6" s="1424" t="s">
        <v>705</v>
      </c>
      <c r="AM6" s="1424"/>
      <c r="AN6" s="1424"/>
      <c r="AO6" s="1424"/>
      <c r="AP6" s="1413" t="s">
        <v>70</v>
      </c>
      <c r="AR6" s="1541" t="s">
        <v>5</v>
      </c>
      <c r="AS6" s="1424" t="s">
        <v>706</v>
      </c>
      <c r="AT6" s="1424"/>
      <c r="AU6" s="1424"/>
      <c r="AV6" s="1424"/>
      <c r="AW6" s="1424"/>
      <c r="AX6" s="1424"/>
      <c r="AY6" s="265"/>
      <c r="AZ6" s="1413" t="s">
        <v>707</v>
      </c>
      <c r="BA6" s="1536" t="s">
        <v>543</v>
      </c>
      <c r="BB6" s="1536" t="s">
        <v>569</v>
      </c>
      <c r="BC6" s="1537" t="s">
        <v>570</v>
      </c>
      <c r="BD6" s="1537" t="s">
        <v>571</v>
      </c>
    </row>
    <row r="7" spans="1:56" x14ac:dyDescent="0.25">
      <c r="A7" s="1543"/>
      <c r="B7" s="1541"/>
      <c r="C7" s="1541"/>
      <c r="D7" s="1543"/>
      <c r="E7" s="1541"/>
      <c r="F7" s="1541"/>
      <c r="G7" s="1541"/>
      <c r="H7" s="144" t="s">
        <v>260</v>
      </c>
      <c r="I7" s="144" t="s">
        <v>261</v>
      </c>
      <c r="J7" s="144" t="s">
        <v>262</v>
      </c>
      <c r="K7" s="144" t="s">
        <v>263</v>
      </c>
      <c r="L7" s="144" t="s">
        <v>260</v>
      </c>
      <c r="M7" s="144" t="s">
        <v>261</v>
      </c>
      <c r="N7" s="144" t="s">
        <v>262</v>
      </c>
      <c r="O7" s="144" t="s">
        <v>263</v>
      </c>
      <c r="P7" s="144" t="s">
        <v>260</v>
      </c>
      <c r="Q7" s="144" t="s">
        <v>261</v>
      </c>
      <c r="R7" s="144" t="s">
        <v>262</v>
      </c>
      <c r="S7" s="144" t="s">
        <v>263</v>
      </c>
      <c r="T7" s="144" t="s">
        <v>260</v>
      </c>
      <c r="U7" s="144" t="s">
        <v>261</v>
      </c>
      <c r="V7" s="144" t="s">
        <v>262</v>
      </c>
      <c r="W7" s="144" t="s">
        <v>263</v>
      </c>
      <c r="X7" s="1413"/>
      <c r="Y7" s="178"/>
      <c r="Z7" s="194" t="s">
        <v>260</v>
      </c>
      <c r="AA7" s="194" t="s">
        <v>261</v>
      </c>
      <c r="AB7" s="194" t="s">
        <v>262</v>
      </c>
      <c r="AC7" s="194" t="s">
        <v>263</v>
      </c>
      <c r="AD7" s="1411"/>
      <c r="AE7" s="127"/>
      <c r="AF7" s="144" t="s">
        <v>260</v>
      </c>
      <c r="AG7" s="144" t="s">
        <v>261</v>
      </c>
      <c r="AH7" s="144" t="s">
        <v>262</v>
      </c>
      <c r="AI7" s="144" t="s">
        <v>263</v>
      </c>
      <c r="AJ7" s="1413"/>
      <c r="AL7" s="144" t="s">
        <v>260</v>
      </c>
      <c r="AM7" s="144" t="s">
        <v>261</v>
      </c>
      <c r="AN7" s="144" t="s">
        <v>262</v>
      </c>
      <c r="AO7" s="144" t="s">
        <v>263</v>
      </c>
      <c r="AP7" s="1413"/>
      <c r="AR7" s="1541"/>
      <c r="AS7" s="265" t="s">
        <v>708</v>
      </c>
      <c r="AT7" s="265" t="s">
        <v>709</v>
      </c>
      <c r="AU7" s="265" t="s">
        <v>710</v>
      </c>
      <c r="AV7" s="265" t="s">
        <v>711</v>
      </c>
      <c r="AW7" s="265" t="s">
        <v>712</v>
      </c>
      <c r="AX7" s="265" t="s">
        <v>713</v>
      </c>
      <c r="AY7" s="265" t="s">
        <v>714</v>
      </c>
      <c r="AZ7" s="1413"/>
      <c r="BA7" s="1536"/>
      <c r="BB7" s="1536"/>
      <c r="BC7" s="1537"/>
      <c r="BD7" s="1537"/>
    </row>
    <row r="8" spans="1:56" ht="78.75" customHeight="1" x14ac:dyDescent="0.3">
      <c r="A8" s="1416" t="s">
        <v>264</v>
      </c>
      <c r="B8" s="1435" t="s">
        <v>265</v>
      </c>
      <c r="C8" s="1421" t="s">
        <v>266</v>
      </c>
      <c r="D8" s="1435" t="s">
        <v>267</v>
      </c>
      <c r="E8" s="1434">
        <v>0.1</v>
      </c>
      <c r="F8" s="1451">
        <v>0.95</v>
      </c>
      <c r="G8" s="179" t="s">
        <v>268</v>
      </c>
      <c r="H8" s="1446">
        <v>0.95</v>
      </c>
      <c r="I8" s="1535">
        <f>49924000+15377000</f>
        <v>65301000</v>
      </c>
      <c r="J8" s="1533">
        <v>64615267</v>
      </c>
      <c r="K8" s="1445">
        <f>J8/I8</f>
        <v>0.98949888975666533</v>
      </c>
      <c r="L8" s="1446">
        <v>0.95</v>
      </c>
      <c r="M8" s="1535">
        <v>35433000</v>
      </c>
      <c r="N8" s="1533">
        <v>25323230</v>
      </c>
      <c r="O8" s="1445">
        <f>N8/M8</f>
        <v>0.71467925380295205</v>
      </c>
      <c r="P8" s="1445">
        <v>0.95</v>
      </c>
      <c r="Q8" s="1532">
        <v>76353000</v>
      </c>
      <c r="R8" s="1532">
        <v>60502000</v>
      </c>
      <c r="S8" s="1445">
        <f>R8/Q8</f>
        <v>0.79239846502429501</v>
      </c>
      <c r="T8" s="1445">
        <v>0.95</v>
      </c>
      <c r="U8" s="1533">
        <v>46813000</v>
      </c>
      <c r="V8" s="1533">
        <v>38846000</v>
      </c>
      <c r="W8" s="1445">
        <f>V8/U8</f>
        <v>0.82981223164505591</v>
      </c>
      <c r="X8" s="1440" t="s">
        <v>269</v>
      </c>
      <c r="Y8" s="264"/>
      <c r="Z8" s="1448">
        <v>0.95</v>
      </c>
      <c r="AA8" s="1527">
        <v>15668801</v>
      </c>
      <c r="AB8" s="1527">
        <v>82082080</v>
      </c>
      <c r="AC8" s="1448">
        <f>AB8/AA8</f>
        <v>5.2385680308276301</v>
      </c>
      <c r="AD8" s="1444" t="s">
        <v>269</v>
      </c>
      <c r="AE8" s="127"/>
      <c r="AF8" s="1445">
        <v>0.95</v>
      </c>
      <c r="AG8" s="1531">
        <v>43718000</v>
      </c>
      <c r="AH8" s="1531">
        <v>43014000</v>
      </c>
      <c r="AI8" s="1445">
        <f>AF8-((AH8/AG8)-AF8)</f>
        <v>0.91610320691705927</v>
      </c>
      <c r="AJ8" s="1440" t="s">
        <v>269</v>
      </c>
      <c r="AL8" s="1445">
        <v>0.95</v>
      </c>
      <c r="AM8" s="1538">
        <v>57479000.345700003</v>
      </c>
      <c r="AN8" s="1531">
        <v>29449850</v>
      </c>
      <c r="AO8" s="1445">
        <f>AN8/(AM8*AL8)</f>
        <v>0.53932465628870763</v>
      </c>
      <c r="AP8" s="1442" t="s">
        <v>715</v>
      </c>
      <c r="AR8" s="1451">
        <v>0.95</v>
      </c>
      <c r="AS8" s="1474">
        <v>0.99</v>
      </c>
      <c r="AT8" s="1474">
        <v>0.71467925380295205</v>
      </c>
      <c r="AU8" s="1474">
        <v>0.79239846502429501</v>
      </c>
      <c r="AV8" s="1474">
        <v>0.82981223164505591</v>
      </c>
      <c r="AW8" s="1470">
        <v>5.2385680308276301</v>
      </c>
      <c r="AX8" s="1474">
        <v>0.91610320691705927</v>
      </c>
      <c r="AY8" s="1474">
        <v>0.53932465628870763</v>
      </c>
      <c r="AZ8" s="1446">
        <f>AVERAGE(AS8:AX8)</f>
        <v>1.5802601980361652</v>
      </c>
      <c r="BA8" s="1433" t="s">
        <v>545</v>
      </c>
      <c r="BB8" s="1430" t="s">
        <v>716</v>
      </c>
      <c r="BC8" s="1240" t="s">
        <v>717</v>
      </c>
      <c r="BD8" s="1430" t="s">
        <v>718</v>
      </c>
    </row>
    <row r="9" spans="1:56" x14ac:dyDescent="0.3">
      <c r="A9" s="1416"/>
      <c r="B9" s="1435"/>
      <c r="C9" s="1421"/>
      <c r="D9" s="1435"/>
      <c r="E9" s="1434"/>
      <c r="F9" s="1438"/>
      <c r="G9" s="179" t="s">
        <v>270</v>
      </c>
      <c r="H9" s="1415"/>
      <c r="I9" s="1535"/>
      <c r="J9" s="1533"/>
      <c r="K9" s="1413"/>
      <c r="L9" s="1415"/>
      <c r="M9" s="1535"/>
      <c r="N9" s="1533"/>
      <c r="O9" s="1413"/>
      <c r="P9" s="1445"/>
      <c r="Q9" s="1532"/>
      <c r="R9" s="1532"/>
      <c r="S9" s="1445"/>
      <c r="T9" s="1445"/>
      <c r="U9" s="1533"/>
      <c r="V9" s="1533"/>
      <c r="W9" s="1445"/>
      <c r="X9" s="1440"/>
      <c r="Y9" s="264"/>
      <c r="Z9" s="1448"/>
      <c r="AA9" s="1527"/>
      <c r="AB9" s="1527"/>
      <c r="AC9" s="1448"/>
      <c r="AD9" s="1444"/>
      <c r="AE9" s="127"/>
      <c r="AF9" s="1445"/>
      <c r="AG9" s="1531"/>
      <c r="AH9" s="1531"/>
      <c r="AI9" s="1445"/>
      <c r="AJ9" s="1440"/>
      <c r="AL9" s="1445"/>
      <c r="AM9" s="1539"/>
      <c r="AN9" s="1531"/>
      <c r="AO9" s="1445"/>
      <c r="AP9" s="1517"/>
      <c r="AR9" s="1451"/>
      <c r="AS9" s="1474"/>
      <c r="AT9" s="1474"/>
      <c r="AU9" s="1474"/>
      <c r="AV9" s="1474"/>
      <c r="AW9" s="1470"/>
      <c r="AX9" s="1474"/>
      <c r="AY9" s="1474"/>
      <c r="AZ9" s="1446"/>
      <c r="BA9" s="1433"/>
      <c r="BB9" s="1430"/>
      <c r="BC9" s="1259"/>
      <c r="BD9" s="1430"/>
    </row>
    <row r="10" spans="1:56" x14ac:dyDescent="0.3">
      <c r="A10" s="1416"/>
      <c r="B10" s="1435"/>
      <c r="C10" s="1421"/>
      <c r="D10" s="1435"/>
      <c r="E10" s="1434"/>
      <c r="F10" s="1438"/>
      <c r="G10" s="179" t="s">
        <v>271</v>
      </c>
      <c r="H10" s="1415"/>
      <c r="I10" s="1535"/>
      <c r="J10" s="1533"/>
      <c r="K10" s="1413"/>
      <c r="L10" s="1415"/>
      <c r="M10" s="1535"/>
      <c r="N10" s="1533"/>
      <c r="O10" s="1413"/>
      <c r="P10" s="1445"/>
      <c r="Q10" s="1532"/>
      <c r="R10" s="1532"/>
      <c r="S10" s="1445"/>
      <c r="T10" s="1445"/>
      <c r="U10" s="1533"/>
      <c r="V10" s="1533"/>
      <c r="W10" s="1445"/>
      <c r="X10" s="1440"/>
      <c r="Y10" s="264"/>
      <c r="Z10" s="1448"/>
      <c r="AA10" s="1527"/>
      <c r="AB10" s="1527"/>
      <c r="AC10" s="1448"/>
      <c r="AD10" s="1444"/>
      <c r="AE10" s="127"/>
      <c r="AF10" s="1445"/>
      <c r="AG10" s="1531"/>
      <c r="AH10" s="1531"/>
      <c r="AI10" s="1445"/>
      <c r="AJ10" s="1440"/>
      <c r="AL10" s="1445"/>
      <c r="AM10" s="1540"/>
      <c r="AN10" s="1531"/>
      <c r="AO10" s="1445"/>
      <c r="AP10" s="1443"/>
      <c r="AR10" s="1451"/>
      <c r="AS10" s="1474"/>
      <c r="AT10" s="1474"/>
      <c r="AU10" s="1474"/>
      <c r="AV10" s="1474"/>
      <c r="AW10" s="1470"/>
      <c r="AX10" s="1474"/>
      <c r="AY10" s="1474"/>
      <c r="AZ10" s="1446"/>
      <c r="BA10" s="1433"/>
      <c r="BB10" s="1430"/>
      <c r="BC10" s="1241"/>
      <c r="BD10" s="1430"/>
    </row>
    <row r="11" spans="1:56" ht="17.25" customHeight="1" x14ac:dyDescent="0.3">
      <c r="A11" s="1416"/>
      <c r="B11" s="181"/>
      <c r="C11" s="180"/>
      <c r="D11" s="181"/>
      <c r="E11" s="182"/>
      <c r="F11" s="183"/>
      <c r="G11" s="179"/>
      <c r="H11" s="265" t="s">
        <v>272</v>
      </c>
      <c r="I11" s="178" t="s">
        <v>261</v>
      </c>
      <c r="J11" s="178" t="s">
        <v>262</v>
      </c>
      <c r="K11" s="265" t="s">
        <v>263</v>
      </c>
      <c r="L11" s="265" t="s">
        <v>272</v>
      </c>
      <c r="M11" s="178" t="s">
        <v>261</v>
      </c>
      <c r="N11" s="178" t="s">
        <v>262</v>
      </c>
      <c r="O11" s="265" t="s">
        <v>263</v>
      </c>
      <c r="P11" s="178" t="s">
        <v>272</v>
      </c>
      <c r="Q11" s="178" t="s">
        <v>261</v>
      </c>
      <c r="R11" s="178" t="s">
        <v>262</v>
      </c>
      <c r="S11" s="178" t="s">
        <v>263</v>
      </c>
      <c r="T11" s="178" t="s">
        <v>272</v>
      </c>
      <c r="U11" s="178" t="s">
        <v>261</v>
      </c>
      <c r="V11" s="178" t="s">
        <v>262</v>
      </c>
      <c r="W11" s="178" t="s">
        <v>263</v>
      </c>
      <c r="X11" s="127"/>
      <c r="Y11" s="127"/>
      <c r="Z11" s="199" t="s">
        <v>272</v>
      </c>
      <c r="AA11" s="199" t="s">
        <v>261</v>
      </c>
      <c r="AB11" s="199" t="s">
        <v>262</v>
      </c>
      <c r="AC11" s="199" t="s">
        <v>263</v>
      </c>
      <c r="AD11" s="179"/>
      <c r="AE11" s="127"/>
      <c r="AF11" s="178"/>
      <c r="AG11" s="242"/>
      <c r="AH11" s="178"/>
      <c r="AI11" s="178"/>
      <c r="AJ11" s="127"/>
      <c r="AL11" s="178"/>
      <c r="AM11" s="242"/>
      <c r="AN11" s="178"/>
      <c r="AO11" s="178"/>
      <c r="AP11" s="127"/>
      <c r="AR11" s="457"/>
      <c r="AS11" s="457"/>
      <c r="AT11" s="457"/>
      <c r="AU11" s="458"/>
      <c r="AV11" s="457"/>
      <c r="AW11" s="457"/>
      <c r="AX11" s="457"/>
      <c r="AY11" s="457"/>
      <c r="AZ11" s="457"/>
      <c r="BA11" s="459"/>
      <c r="BB11" s="457"/>
      <c r="BC11" s="457"/>
      <c r="BD11" s="457"/>
    </row>
    <row r="12" spans="1:56" ht="126" customHeight="1" x14ac:dyDescent="0.25">
      <c r="A12" s="1416"/>
      <c r="B12" s="1435" t="s">
        <v>273</v>
      </c>
      <c r="C12" s="1421" t="s">
        <v>266</v>
      </c>
      <c r="D12" s="1435" t="s">
        <v>274</v>
      </c>
      <c r="E12" s="1434">
        <v>0.1</v>
      </c>
      <c r="F12" s="1470">
        <v>0.95</v>
      </c>
      <c r="G12" s="184" t="s">
        <v>275</v>
      </c>
      <c r="H12" s="1446">
        <v>0.95</v>
      </c>
      <c r="I12" s="1533">
        <v>144491000</v>
      </c>
      <c r="J12" s="1533">
        <v>93294400</v>
      </c>
      <c r="K12" s="1445">
        <f>J12/I12</f>
        <v>0.6456762012858932</v>
      </c>
      <c r="L12" s="1446">
        <v>0.95</v>
      </c>
      <c r="M12" s="1533">
        <v>106108000</v>
      </c>
      <c r="N12" s="1533">
        <v>138541350</v>
      </c>
      <c r="O12" s="1445">
        <f>N12/M12</f>
        <v>1.3056635691936518</v>
      </c>
      <c r="P12" s="1445">
        <v>0.95</v>
      </c>
      <c r="Q12" s="1532">
        <v>105948000</v>
      </c>
      <c r="R12" s="1532">
        <v>124427550</v>
      </c>
      <c r="S12" s="1445">
        <f>R12/Q12</f>
        <v>1.174420942349077</v>
      </c>
      <c r="T12" s="1445">
        <v>0.95</v>
      </c>
      <c r="U12" s="1532">
        <v>100135000</v>
      </c>
      <c r="V12" s="1532">
        <v>61965500</v>
      </c>
      <c r="W12" s="1445">
        <f>V12/U12</f>
        <v>0.61881959354870919</v>
      </c>
      <c r="X12" s="1440" t="s">
        <v>276</v>
      </c>
      <c r="Y12" s="264"/>
      <c r="Z12" s="1448">
        <v>0.95</v>
      </c>
      <c r="AA12" s="1527">
        <v>47740000</v>
      </c>
      <c r="AB12" s="1527">
        <v>76572080</v>
      </c>
      <c r="AC12" s="1448">
        <f>AB12/AA12</f>
        <v>1.6039396732299958</v>
      </c>
      <c r="AD12" s="1444" t="s">
        <v>276</v>
      </c>
      <c r="AE12" s="127"/>
      <c r="AF12" s="1445">
        <v>0.95</v>
      </c>
      <c r="AG12" s="1534">
        <v>100826000</v>
      </c>
      <c r="AH12" s="1531">
        <v>97293000</v>
      </c>
      <c r="AI12" s="1445">
        <f>AF12-((AH12/AG12)-AF12)</f>
        <v>0.93504056493364796</v>
      </c>
      <c r="AJ12" s="1440" t="s">
        <v>276</v>
      </c>
      <c r="AL12" s="1445">
        <v>0.95</v>
      </c>
      <c r="AM12" s="1528">
        <v>134335000.67500001</v>
      </c>
      <c r="AN12" s="1531">
        <v>80932900</v>
      </c>
      <c r="AO12" s="1445">
        <f>AN12/(AM12*AL12)</f>
        <v>0.63417966939158221</v>
      </c>
      <c r="AP12" s="1419" t="s">
        <v>719</v>
      </c>
      <c r="AR12" s="1470">
        <v>0.95</v>
      </c>
      <c r="AS12" s="1474">
        <v>0.6456762012858932</v>
      </c>
      <c r="AT12" s="1474">
        <v>1.3056635691936518</v>
      </c>
      <c r="AU12" s="1474">
        <v>1.174420942349077</v>
      </c>
      <c r="AV12" s="1474">
        <v>0.61881959354870919</v>
      </c>
      <c r="AW12" s="1470">
        <v>1.6039396732299958</v>
      </c>
      <c r="AX12" s="1474">
        <v>0.93504056493364796</v>
      </c>
      <c r="AY12" s="1474">
        <v>0.63417966939158221</v>
      </c>
      <c r="AZ12" s="1446">
        <f>AVERAGE(AS12:AX12)</f>
        <v>1.047260090756829</v>
      </c>
      <c r="BA12" s="1433" t="s">
        <v>545</v>
      </c>
      <c r="BB12" s="1430" t="s">
        <v>720</v>
      </c>
      <c r="BC12" s="1430" t="s">
        <v>717</v>
      </c>
      <c r="BD12" s="1430" t="s">
        <v>721</v>
      </c>
    </row>
    <row r="13" spans="1:56" ht="15.6" customHeight="1" x14ac:dyDescent="0.3">
      <c r="A13" s="1416"/>
      <c r="B13" s="1435"/>
      <c r="C13" s="1421"/>
      <c r="D13" s="1435"/>
      <c r="E13" s="1434"/>
      <c r="F13" s="1470"/>
      <c r="G13" s="179" t="s">
        <v>277</v>
      </c>
      <c r="H13" s="1415"/>
      <c r="I13" s="1533"/>
      <c r="J13" s="1533"/>
      <c r="K13" s="1413"/>
      <c r="L13" s="1415"/>
      <c r="M13" s="1533"/>
      <c r="N13" s="1533"/>
      <c r="O13" s="1413"/>
      <c r="P13" s="1445"/>
      <c r="Q13" s="1532"/>
      <c r="R13" s="1532"/>
      <c r="S13" s="1445"/>
      <c r="T13" s="1445"/>
      <c r="U13" s="1532"/>
      <c r="V13" s="1532"/>
      <c r="W13" s="1445"/>
      <c r="X13" s="1440"/>
      <c r="Y13" s="264"/>
      <c r="Z13" s="1448"/>
      <c r="AA13" s="1527"/>
      <c r="AB13" s="1527"/>
      <c r="AC13" s="1448"/>
      <c r="AD13" s="1444"/>
      <c r="AE13" s="127"/>
      <c r="AF13" s="1445"/>
      <c r="AG13" s="1534"/>
      <c r="AH13" s="1531"/>
      <c r="AI13" s="1445"/>
      <c r="AJ13" s="1440"/>
      <c r="AL13" s="1445"/>
      <c r="AM13" s="1529"/>
      <c r="AN13" s="1531"/>
      <c r="AO13" s="1445"/>
      <c r="AP13" s="1440"/>
      <c r="AR13" s="1470"/>
      <c r="AS13" s="1474"/>
      <c r="AT13" s="1474"/>
      <c r="AU13" s="1474"/>
      <c r="AV13" s="1474"/>
      <c r="AW13" s="1470"/>
      <c r="AX13" s="1474"/>
      <c r="AY13" s="1474"/>
      <c r="AZ13" s="1446"/>
      <c r="BA13" s="1433"/>
      <c r="BB13" s="1430"/>
      <c r="BC13" s="1430"/>
      <c r="BD13" s="1430"/>
    </row>
    <row r="14" spans="1:56" ht="16.149999999999999" customHeight="1" x14ac:dyDescent="0.3">
      <c r="A14" s="1416"/>
      <c r="B14" s="1435"/>
      <c r="C14" s="1421"/>
      <c r="D14" s="1435"/>
      <c r="E14" s="1434"/>
      <c r="F14" s="1470"/>
      <c r="G14" s="179" t="s">
        <v>278</v>
      </c>
      <c r="H14" s="1415"/>
      <c r="I14" s="1533"/>
      <c r="J14" s="1533"/>
      <c r="K14" s="1413"/>
      <c r="L14" s="1415"/>
      <c r="M14" s="1533"/>
      <c r="N14" s="1533"/>
      <c r="O14" s="1413"/>
      <c r="P14" s="1445"/>
      <c r="Q14" s="1532"/>
      <c r="R14" s="1532"/>
      <c r="S14" s="1445"/>
      <c r="T14" s="1445"/>
      <c r="U14" s="1532"/>
      <c r="V14" s="1532"/>
      <c r="W14" s="1445"/>
      <c r="X14" s="1440"/>
      <c r="Y14" s="264"/>
      <c r="Z14" s="1448"/>
      <c r="AA14" s="1527"/>
      <c r="AB14" s="1527"/>
      <c r="AC14" s="1448"/>
      <c r="AD14" s="1444"/>
      <c r="AE14" s="127"/>
      <c r="AF14" s="1445"/>
      <c r="AG14" s="1534"/>
      <c r="AH14" s="1531"/>
      <c r="AI14" s="1445"/>
      <c r="AJ14" s="1440"/>
      <c r="AL14" s="1445"/>
      <c r="AM14" s="1530"/>
      <c r="AN14" s="1531"/>
      <c r="AO14" s="1445"/>
      <c r="AP14" s="1440"/>
      <c r="AR14" s="1470"/>
      <c r="AS14" s="1474"/>
      <c r="AT14" s="1474"/>
      <c r="AU14" s="1474"/>
      <c r="AV14" s="1474"/>
      <c r="AW14" s="1470"/>
      <c r="AX14" s="1474"/>
      <c r="AY14" s="1474"/>
      <c r="AZ14" s="1446"/>
      <c r="BA14" s="1433"/>
      <c r="BB14" s="1430"/>
      <c r="BC14" s="1430"/>
      <c r="BD14" s="1430"/>
    </row>
    <row r="15" spans="1:56" ht="16.5" customHeight="1" x14ac:dyDescent="0.3">
      <c r="A15" s="1411" t="s">
        <v>279</v>
      </c>
      <c r="B15" s="181"/>
      <c r="C15" s="180"/>
      <c r="D15" s="181"/>
      <c r="E15" s="182"/>
      <c r="F15" s="185"/>
      <c r="G15" s="179"/>
      <c r="H15" s="1424" t="s">
        <v>280</v>
      </c>
      <c r="I15" s="1424"/>
      <c r="J15" s="1424" t="s">
        <v>281</v>
      </c>
      <c r="K15" s="1424"/>
      <c r="L15" s="1424" t="s">
        <v>280</v>
      </c>
      <c r="M15" s="1424"/>
      <c r="N15" s="1424" t="s">
        <v>281</v>
      </c>
      <c r="O15" s="1424"/>
      <c r="P15" s="1424" t="s">
        <v>280</v>
      </c>
      <c r="Q15" s="1424"/>
      <c r="R15" s="1424" t="s">
        <v>281</v>
      </c>
      <c r="S15" s="1424"/>
      <c r="T15" s="1424" t="s">
        <v>280</v>
      </c>
      <c r="U15" s="1424"/>
      <c r="V15" s="1424" t="s">
        <v>281</v>
      </c>
      <c r="W15" s="1424"/>
      <c r="X15" s="127"/>
      <c r="Y15" s="127"/>
      <c r="Z15" s="1425" t="s">
        <v>280</v>
      </c>
      <c r="AA15" s="1425"/>
      <c r="AB15" s="1425">
        <v>0.64</v>
      </c>
      <c r="AC15" s="1425"/>
      <c r="AD15" s="179"/>
      <c r="AE15" s="127"/>
      <c r="AF15" s="1424" t="s">
        <v>280</v>
      </c>
      <c r="AG15" s="1424"/>
      <c r="AH15" s="1424" t="s">
        <v>281</v>
      </c>
      <c r="AI15" s="1424"/>
      <c r="AJ15" s="127"/>
      <c r="AL15" s="1424" t="s">
        <v>280</v>
      </c>
      <c r="AM15" s="1424"/>
      <c r="AN15" s="1424" t="s">
        <v>281</v>
      </c>
      <c r="AO15" s="1424"/>
      <c r="AP15" s="127"/>
      <c r="AR15" s="457"/>
      <c r="AS15" s="457"/>
      <c r="AT15" s="457"/>
      <c r="AU15" s="457"/>
      <c r="AV15" s="457"/>
      <c r="AW15" s="457"/>
      <c r="AX15" s="457"/>
      <c r="AY15" s="457"/>
      <c r="AZ15" s="457"/>
      <c r="BA15" s="459"/>
      <c r="BB15" s="457"/>
      <c r="BC15" s="457"/>
      <c r="BD15" s="457"/>
    </row>
    <row r="16" spans="1:56" ht="18" customHeight="1" x14ac:dyDescent="0.25">
      <c r="A16" s="1411"/>
      <c r="B16" s="1435" t="s">
        <v>282</v>
      </c>
      <c r="C16" s="1526" t="s">
        <v>283</v>
      </c>
      <c r="D16" s="1435" t="s">
        <v>284</v>
      </c>
      <c r="E16" s="1434">
        <v>0.05</v>
      </c>
      <c r="F16" s="1525">
        <v>0</v>
      </c>
      <c r="G16" s="184" t="s">
        <v>285</v>
      </c>
      <c r="H16" s="1413">
        <v>0</v>
      </c>
      <c r="I16" s="1413"/>
      <c r="J16" s="1415">
        <v>1</v>
      </c>
      <c r="K16" s="1415"/>
      <c r="L16" s="1415" t="s">
        <v>286</v>
      </c>
      <c r="M16" s="1415"/>
      <c r="N16" s="1413">
        <v>1</v>
      </c>
      <c r="O16" s="1413"/>
      <c r="P16" s="1413" t="s">
        <v>286</v>
      </c>
      <c r="Q16" s="1413"/>
      <c r="R16" s="1413" t="s">
        <v>287</v>
      </c>
      <c r="S16" s="1413"/>
      <c r="T16" s="1413" t="s">
        <v>286</v>
      </c>
      <c r="U16" s="1413"/>
      <c r="V16" s="1413" t="s">
        <v>288</v>
      </c>
      <c r="W16" s="1413"/>
      <c r="X16" s="1419" t="s">
        <v>289</v>
      </c>
      <c r="Y16" s="143"/>
      <c r="Z16" s="1411" t="s">
        <v>286</v>
      </c>
      <c r="AA16" s="1411"/>
      <c r="AB16" s="1411" t="s">
        <v>466</v>
      </c>
      <c r="AC16" s="1411"/>
      <c r="AD16" s="1421" t="s">
        <v>467</v>
      </c>
      <c r="AE16" s="127"/>
      <c r="AF16" s="1411" t="s">
        <v>286</v>
      </c>
      <c r="AG16" s="1411"/>
      <c r="AH16" s="1413" t="s">
        <v>478</v>
      </c>
      <c r="AI16" s="1413"/>
      <c r="AJ16" s="1419" t="s">
        <v>479</v>
      </c>
      <c r="AL16" s="1411" t="s">
        <v>286</v>
      </c>
      <c r="AM16" s="1411"/>
      <c r="AN16" s="1413" t="s">
        <v>722</v>
      </c>
      <c r="AO16" s="1413"/>
      <c r="AP16" s="1419" t="s">
        <v>723</v>
      </c>
      <c r="AR16" s="1525" t="s">
        <v>724</v>
      </c>
      <c r="AS16" s="1415">
        <v>1</v>
      </c>
      <c r="AT16" s="1415">
        <v>1</v>
      </c>
      <c r="AU16" s="1415">
        <v>2</v>
      </c>
      <c r="AV16" s="1415">
        <v>2</v>
      </c>
      <c r="AW16" s="1412">
        <v>1</v>
      </c>
      <c r="AX16" s="1415">
        <v>3</v>
      </c>
      <c r="AY16" s="1415">
        <v>1</v>
      </c>
      <c r="AZ16" s="1524">
        <f>AVERAGE(AS16:AY16)</f>
        <v>1.5714285714285714</v>
      </c>
      <c r="BA16" s="1433" t="s">
        <v>545</v>
      </c>
      <c r="BB16" s="1430" t="s">
        <v>725</v>
      </c>
      <c r="BC16" s="1430" t="s">
        <v>726</v>
      </c>
      <c r="BD16" s="1430" t="s">
        <v>727</v>
      </c>
    </row>
    <row r="17" spans="1:56" ht="18" customHeight="1" x14ac:dyDescent="0.25">
      <c r="A17" s="1411"/>
      <c r="B17" s="1435"/>
      <c r="C17" s="1526"/>
      <c r="D17" s="1435"/>
      <c r="E17" s="1434"/>
      <c r="F17" s="1525"/>
      <c r="G17" s="184" t="s">
        <v>290</v>
      </c>
      <c r="H17" s="1413"/>
      <c r="I17" s="1413"/>
      <c r="J17" s="1415"/>
      <c r="K17" s="1415"/>
      <c r="L17" s="1415"/>
      <c r="M17" s="1415"/>
      <c r="N17" s="1413"/>
      <c r="O17" s="1413"/>
      <c r="P17" s="1413"/>
      <c r="Q17" s="1413"/>
      <c r="R17" s="1413"/>
      <c r="S17" s="1413"/>
      <c r="T17" s="1413"/>
      <c r="U17" s="1413"/>
      <c r="V17" s="1413"/>
      <c r="W17" s="1413"/>
      <c r="X17" s="1419"/>
      <c r="Y17" s="143"/>
      <c r="Z17" s="1411"/>
      <c r="AA17" s="1411"/>
      <c r="AB17" s="1411"/>
      <c r="AC17" s="1411"/>
      <c r="AD17" s="1421"/>
      <c r="AE17" s="127"/>
      <c r="AF17" s="1411"/>
      <c r="AG17" s="1411"/>
      <c r="AH17" s="1413"/>
      <c r="AI17" s="1413"/>
      <c r="AJ17" s="1419"/>
      <c r="AL17" s="1411"/>
      <c r="AM17" s="1411"/>
      <c r="AN17" s="1413"/>
      <c r="AO17" s="1413"/>
      <c r="AP17" s="1419"/>
      <c r="AR17" s="1525"/>
      <c r="AS17" s="1415"/>
      <c r="AT17" s="1415"/>
      <c r="AU17" s="1415"/>
      <c r="AV17" s="1415"/>
      <c r="AW17" s="1412"/>
      <c r="AX17" s="1415"/>
      <c r="AY17" s="1415"/>
      <c r="AZ17" s="1524"/>
      <c r="BA17" s="1433"/>
      <c r="BB17" s="1430"/>
      <c r="BC17" s="1430"/>
      <c r="BD17" s="1430"/>
    </row>
    <row r="18" spans="1:56" ht="48.75" customHeight="1" x14ac:dyDescent="0.25">
      <c r="A18" s="1411"/>
      <c r="B18" s="1435"/>
      <c r="C18" s="1526"/>
      <c r="D18" s="1435"/>
      <c r="E18" s="1434"/>
      <c r="F18" s="1525"/>
      <c r="G18" s="184" t="s">
        <v>291</v>
      </c>
      <c r="H18" s="1413"/>
      <c r="I18" s="1413"/>
      <c r="J18" s="1415"/>
      <c r="K18" s="1415"/>
      <c r="L18" s="1415"/>
      <c r="M18" s="1415"/>
      <c r="N18" s="1413"/>
      <c r="O18" s="1413"/>
      <c r="P18" s="1413"/>
      <c r="Q18" s="1413"/>
      <c r="R18" s="1413"/>
      <c r="S18" s="1413"/>
      <c r="T18" s="1413"/>
      <c r="U18" s="1413"/>
      <c r="V18" s="1413"/>
      <c r="W18" s="1413"/>
      <c r="X18" s="1419"/>
      <c r="Y18" s="143"/>
      <c r="Z18" s="1411"/>
      <c r="AA18" s="1411"/>
      <c r="AB18" s="1411"/>
      <c r="AC18" s="1411"/>
      <c r="AD18" s="1421"/>
      <c r="AE18" s="127"/>
      <c r="AF18" s="1411"/>
      <c r="AG18" s="1411"/>
      <c r="AH18" s="1413"/>
      <c r="AI18" s="1413"/>
      <c r="AJ18" s="1419"/>
      <c r="AL18" s="1411"/>
      <c r="AM18" s="1411"/>
      <c r="AN18" s="1413"/>
      <c r="AO18" s="1413"/>
      <c r="AP18" s="1419"/>
      <c r="AR18" s="1525"/>
      <c r="AS18" s="1415"/>
      <c r="AT18" s="1415"/>
      <c r="AU18" s="1415"/>
      <c r="AV18" s="1415"/>
      <c r="AW18" s="1412"/>
      <c r="AX18" s="1415"/>
      <c r="AY18" s="1415"/>
      <c r="AZ18" s="1524"/>
      <c r="BA18" s="1433"/>
      <c r="BB18" s="1430"/>
      <c r="BC18" s="1430"/>
      <c r="BD18" s="1430"/>
    </row>
    <row r="19" spans="1:56" ht="16.149999999999999" customHeight="1" x14ac:dyDescent="0.3">
      <c r="A19" s="1416" t="s">
        <v>292</v>
      </c>
      <c r="B19" s="181"/>
      <c r="C19" s="186"/>
      <c r="D19" s="215"/>
      <c r="E19" s="216"/>
      <c r="F19" s="187"/>
      <c r="G19" s="188"/>
      <c r="H19" s="1413" t="s">
        <v>293</v>
      </c>
      <c r="I19" s="1413"/>
      <c r="J19" s="1413" t="s">
        <v>263</v>
      </c>
      <c r="K19" s="1413"/>
      <c r="L19" s="1413" t="s">
        <v>293</v>
      </c>
      <c r="M19" s="1413"/>
      <c r="N19" s="1413" t="s">
        <v>263</v>
      </c>
      <c r="O19" s="1413"/>
      <c r="P19" s="1413" t="s">
        <v>293</v>
      </c>
      <c r="Q19" s="1413"/>
      <c r="R19" s="1413" t="s">
        <v>263</v>
      </c>
      <c r="S19" s="1413"/>
      <c r="T19" s="1413" t="s">
        <v>293</v>
      </c>
      <c r="U19" s="1413"/>
      <c r="V19" s="1413" t="s">
        <v>263</v>
      </c>
      <c r="W19" s="1413"/>
      <c r="X19" s="127"/>
      <c r="Y19" s="127"/>
      <c r="Z19" s="1411" t="s">
        <v>293</v>
      </c>
      <c r="AA19" s="1411"/>
      <c r="AB19" s="1411" t="s">
        <v>263</v>
      </c>
      <c r="AC19" s="1411"/>
      <c r="AD19" s="179"/>
      <c r="AE19" s="127"/>
      <c r="AF19" s="1411" t="s">
        <v>293</v>
      </c>
      <c r="AG19" s="1411"/>
      <c r="AH19" s="1413" t="s">
        <v>263</v>
      </c>
      <c r="AI19" s="1413"/>
      <c r="AJ19" s="127"/>
      <c r="AL19" s="1411" t="s">
        <v>293</v>
      </c>
      <c r="AM19" s="1411"/>
      <c r="AN19" s="1413" t="s">
        <v>263</v>
      </c>
      <c r="AO19" s="1413"/>
      <c r="AP19" s="127"/>
      <c r="AR19" s="457"/>
      <c r="AS19" s="457"/>
      <c r="AT19" s="457"/>
      <c r="AU19" s="457"/>
      <c r="AV19" s="457"/>
      <c r="AW19" s="457"/>
      <c r="AX19" s="457"/>
      <c r="AY19" s="457"/>
      <c r="AZ19" s="457"/>
      <c r="BA19" s="459"/>
      <c r="BB19" s="457"/>
      <c r="BC19" s="457"/>
      <c r="BD19" s="457"/>
    </row>
    <row r="20" spans="1:56" ht="15" customHeight="1" x14ac:dyDescent="0.25">
      <c r="A20" s="1416"/>
      <c r="B20" s="1435" t="s">
        <v>294</v>
      </c>
      <c r="C20" s="1421" t="s">
        <v>295</v>
      </c>
      <c r="D20" s="1435" t="s">
        <v>296</v>
      </c>
      <c r="E20" s="1434">
        <v>0.1</v>
      </c>
      <c r="F20" s="1521">
        <v>4.0000000000000001E-3</v>
      </c>
      <c r="G20" s="189" t="s">
        <v>297</v>
      </c>
      <c r="H20" s="1513">
        <v>4.0000000000000001E-3</v>
      </c>
      <c r="I20" s="1513"/>
      <c r="J20" s="1513">
        <v>1.8E-3</v>
      </c>
      <c r="K20" s="1513"/>
      <c r="L20" s="1514">
        <v>4.0000000000000001E-3</v>
      </c>
      <c r="M20" s="1514"/>
      <c r="N20" s="1513">
        <v>2E-3</v>
      </c>
      <c r="O20" s="1513"/>
      <c r="P20" s="1513">
        <v>4.0000000000000001E-3</v>
      </c>
      <c r="Q20" s="1513"/>
      <c r="R20" s="1513">
        <v>2.0999999999999999E-3</v>
      </c>
      <c r="S20" s="1513"/>
      <c r="T20" s="1513">
        <v>4.0000000000000001E-3</v>
      </c>
      <c r="U20" s="1513"/>
      <c r="V20" s="1513">
        <v>1.2999999999999999E-3</v>
      </c>
      <c r="W20" s="1513"/>
      <c r="X20" s="1440" t="s">
        <v>298</v>
      </c>
      <c r="Y20" s="264"/>
      <c r="Z20" s="1518">
        <v>4.0000000000000001E-3</v>
      </c>
      <c r="AA20" s="1518"/>
      <c r="AB20" s="1518">
        <v>3.7000000000000002E-3</v>
      </c>
      <c r="AC20" s="1518"/>
      <c r="AD20" s="1444" t="s">
        <v>468</v>
      </c>
      <c r="AE20" s="127"/>
      <c r="AF20" s="1518">
        <v>4.0000000000000001E-3</v>
      </c>
      <c r="AG20" s="1518"/>
      <c r="AH20" s="1513">
        <v>1.9E-3</v>
      </c>
      <c r="AI20" s="1513"/>
      <c r="AJ20" s="1444" t="s">
        <v>468</v>
      </c>
      <c r="AL20" s="1518">
        <v>4.0000000000000001E-3</v>
      </c>
      <c r="AM20" s="1518"/>
      <c r="AN20" s="1513">
        <v>2.8999999999999998E-3</v>
      </c>
      <c r="AO20" s="1513"/>
      <c r="AP20" s="1444" t="s">
        <v>728</v>
      </c>
      <c r="AR20" s="1521">
        <v>4.0000000000000001E-3</v>
      </c>
      <c r="AS20" s="1514">
        <v>1.8E-3</v>
      </c>
      <c r="AT20" s="1514">
        <v>2E-3</v>
      </c>
      <c r="AU20" s="1514">
        <v>2.0999999999999999E-3</v>
      </c>
      <c r="AV20" s="1514">
        <v>1.2999999999999999E-3</v>
      </c>
      <c r="AW20" s="1515">
        <v>3.7000000000000002E-3</v>
      </c>
      <c r="AX20" s="1514">
        <v>1.9E-3</v>
      </c>
      <c r="AY20" s="1514">
        <v>2.8999999999999998E-3</v>
      </c>
      <c r="AZ20" s="1512">
        <f>AVERAGE(AS20:AX20)</f>
        <v>2.1333333333333334E-3</v>
      </c>
      <c r="BA20" s="1427" t="s">
        <v>544</v>
      </c>
      <c r="BB20" s="1428"/>
      <c r="BC20" s="1428"/>
      <c r="BD20" s="1428"/>
    </row>
    <row r="21" spans="1:56" ht="15" customHeight="1" x14ac:dyDescent="0.25">
      <c r="A21" s="1416"/>
      <c r="B21" s="1435"/>
      <c r="C21" s="1421"/>
      <c r="D21" s="1435"/>
      <c r="E21" s="1434"/>
      <c r="F21" s="1521"/>
      <c r="G21" s="189" t="s">
        <v>299</v>
      </c>
      <c r="H21" s="1513"/>
      <c r="I21" s="1513"/>
      <c r="J21" s="1513"/>
      <c r="K21" s="1513"/>
      <c r="L21" s="1514"/>
      <c r="M21" s="1514"/>
      <c r="N21" s="1513"/>
      <c r="O21" s="1513"/>
      <c r="P21" s="1513"/>
      <c r="Q21" s="1513"/>
      <c r="R21" s="1513"/>
      <c r="S21" s="1513"/>
      <c r="T21" s="1513"/>
      <c r="U21" s="1513"/>
      <c r="V21" s="1513"/>
      <c r="W21" s="1513"/>
      <c r="X21" s="1440"/>
      <c r="Y21" s="264"/>
      <c r="Z21" s="1518"/>
      <c r="AA21" s="1518"/>
      <c r="AB21" s="1518"/>
      <c r="AC21" s="1518"/>
      <c r="AD21" s="1444"/>
      <c r="AE21" s="127"/>
      <c r="AF21" s="1518"/>
      <c r="AG21" s="1518"/>
      <c r="AH21" s="1513"/>
      <c r="AI21" s="1513"/>
      <c r="AJ21" s="1444"/>
      <c r="AL21" s="1518"/>
      <c r="AM21" s="1518"/>
      <c r="AN21" s="1513"/>
      <c r="AO21" s="1513"/>
      <c r="AP21" s="1444"/>
      <c r="AR21" s="1521"/>
      <c r="AS21" s="1514"/>
      <c r="AT21" s="1514"/>
      <c r="AU21" s="1514"/>
      <c r="AV21" s="1514"/>
      <c r="AW21" s="1515"/>
      <c r="AX21" s="1514"/>
      <c r="AY21" s="1514"/>
      <c r="AZ21" s="1512"/>
      <c r="BA21" s="1427"/>
      <c r="BB21" s="1428"/>
      <c r="BC21" s="1428"/>
      <c r="BD21" s="1428"/>
    </row>
    <row r="22" spans="1:56" ht="15" customHeight="1" x14ac:dyDescent="0.25">
      <c r="A22" s="1416"/>
      <c r="B22" s="1435"/>
      <c r="C22" s="1421" t="s">
        <v>300</v>
      </c>
      <c r="D22" s="1435"/>
      <c r="E22" s="1434"/>
      <c r="F22" s="1521"/>
      <c r="G22" s="184" t="s">
        <v>301</v>
      </c>
      <c r="H22" s="1513"/>
      <c r="I22" s="1513"/>
      <c r="J22" s="1513"/>
      <c r="K22" s="1513"/>
      <c r="L22" s="1514"/>
      <c r="M22" s="1514"/>
      <c r="N22" s="1513"/>
      <c r="O22" s="1513"/>
      <c r="P22" s="1513"/>
      <c r="Q22" s="1513"/>
      <c r="R22" s="1513"/>
      <c r="S22" s="1513"/>
      <c r="T22" s="1513"/>
      <c r="U22" s="1513"/>
      <c r="V22" s="1513"/>
      <c r="W22" s="1513"/>
      <c r="X22" s="1440"/>
      <c r="Y22" s="264"/>
      <c r="Z22" s="1518"/>
      <c r="AA22" s="1518"/>
      <c r="AB22" s="1518"/>
      <c r="AC22" s="1518"/>
      <c r="AD22" s="1444"/>
      <c r="AE22" s="127"/>
      <c r="AF22" s="1518"/>
      <c r="AG22" s="1518"/>
      <c r="AH22" s="1513"/>
      <c r="AI22" s="1513"/>
      <c r="AJ22" s="1444"/>
      <c r="AL22" s="1518"/>
      <c r="AM22" s="1518"/>
      <c r="AN22" s="1513"/>
      <c r="AO22" s="1513"/>
      <c r="AP22" s="1444"/>
      <c r="AR22" s="1521"/>
      <c r="AS22" s="1514"/>
      <c r="AT22" s="1514"/>
      <c r="AU22" s="1514"/>
      <c r="AV22" s="1514"/>
      <c r="AW22" s="1515"/>
      <c r="AX22" s="1514"/>
      <c r="AY22" s="1514"/>
      <c r="AZ22" s="1512"/>
      <c r="BA22" s="1427"/>
      <c r="BB22" s="1428"/>
      <c r="BC22" s="1428"/>
      <c r="BD22" s="1428"/>
    </row>
    <row r="23" spans="1:56" ht="15" customHeight="1" x14ac:dyDescent="0.25">
      <c r="A23" s="1416"/>
      <c r="B23" s="1435"/>
      <c r="C23" s="1421"/>
      <c r="D23" s="1435"/>
      <c r="E23" s="1434"/>
      <c r="F23" s="1521"/>
      <c r="G23" s="184" t="s">
        <v>302</v>
      </c>
      <c r="H23" s="1513"/>
      <c r="I23" s="1513"/>
      <c r="J23" s="1513"/>
      <c r="K23" s="1513"/>
      <c r="L23" s="1514"/>
      <c r="M23" s="1514"/>
      <c r="N23" s="1513"/>
      <c r="O23" s="1513"/>
      <c r="P23" s="1513"/>
      <c r="Q23" s="1513"/>
      <c r="R23" s="1513"/>
      <c r="S23" s="1513"/>
      <c r="T23" s="1513"/>
      <c r="U23" s="1513"/>
      <c r="V23" s="1513"/>
      <c r="W23" s="1513"/>
      <c r="X23" s="1440"/>
      <c r="Y23" s="264"/>
      <c r="Z23" s="1518"/>
      <c r="AA23" s="1518"/>
      <c r="AB23" s="1518"/>
      <c r="AC23" s="1518"/>
      <c r="AD23" s="1444"/>
      <c r="AE23" s="127"/>
      <c r="AF23" s="1518"/>
      <c r="AG23" s="1518"/>
      <c r="AH23" s="1513"/>
      <c r="AI23" s="1513"/>
      <c r="AJ23" s="1444"/>
      <c r="AL23" s="1518"/>
      <c r="AM23" s="1518"/>
      <c r="AN23" s="1513"/>
      <c r="AO23" s="1513"/>
      <c r="AP23" s="1444"/>
      <c r="AR23" s="1521"/>
      <c r="AS23" s="1514"/>
      <c r="AT23" s="1514"/>
      <c r="AU23" s="1514"/>
      <c r="AV23" s="1514"/>
      <c r="AW23" s="1515"/>
      <c r="AX23" s="1514"/>
      <c r="AY23" s="1514"/>
      <c r="AZ23" s="1512"/>
      <c r="BA23" s="1427"/>
      <c r="BB23" s="1428"/>
      <c r="BC23" s="1428"/>
      <c r="BD23" s="1428"/>
    </row>
    <row r="24" spans="1:56" ht="15" customHeight="1" x14ac:dyDescent="0.3">
      <c r="A24" s="1416"/>
      <c r="B24" s="1435"/>
      <c r="C24" s="1421"/>
      <c r="D24" s="1435"/>
      <c r="E24" s="1434"/>
      <c r="F24" s="1521"/>
      <c r="G24" s="190" t="s">
        <v>303</v>
      </c>
      <c r="H24" s="1513"/>
      <c r="I24" s="1513"/>
      <c r="J24" s="1513"/>
      <c r="K24" s="1513"/>
      <c r="L24" s="1514"/>
      <c r="M24" s="1514"/>
      <c r="N24" s="1513"/>
      <c r="O24" s="1513"/>
      <c r="P24" s="1513"/>
      <c r="Q24" s="1513"/>
      <c r="R24" s="1513"/>
      <c r="S24" s="1513"/>
      <c r="T24" s="1513"/>
      <c r="U24" s="1513"/>
      <c r="V24" s="1513"/>
      <c r="W24" s="1513"/>
      <c r="X24" s="1440"/>
      <c r="Y24" s="264"/>
      <c r="Z24" s="1518"/>
      <c r="AA24" s="1518"/>
      <c r="AB24" s="1518"/>
      <c r="AC24" s="1518"/>
      <c r="AD24" s="1444"/>
      <c r="AE24" s="127"/>
      <c r="AF24" s="1518"/>
      <c r="AG24" s="1518"/>
      <c r="AH24" s="1513"/>
      <c r="AI24" s="1513"/>
      <c r="AJ24" s="1444"/>
      <c r="AL24" s="1518"/>
      <c r="AM24" s="1518"/>
      <c r="AN24" s="1513"/>
      <c r="AO24" s="1513"/>
      <c r="AP24" s="1444"/>
      <c r="AR24" s="1521"/>
      <c r="AS24" s="1514"/>
      <c r="AT24" s="1514"/>
      <c r="AU24" s="1514"/>
      <c r="AV24" s="1514"/>
      <c r="AW24" s="1515"/>
      <c r="AX24" s="1514"/>
      <c r="AY24" s="1514"/>
      <c r="AZ24" s="1512"/>
      <c r="BA24" s="1427"/>
      <c r="BB24" s="1428"/>
      <c r="BC24" s="1428"/>
      <c r="BD24" s="1428"/>
    </row>
    <row r="25" spans="1:56" ht="16.5" customHeight="1" x14ac:dyDescent="0.3">
      <c r="A25" s="1416"/>
      <c r="B25" s="1435"/>
      <c r="C25" s="180"/>
      <c r="D25" s="215"/>
      <c r="E25" s="216"/>
      <c r="F25" s="191"/>
      <c r="G25" s="192"/>
      <c r="H25" s="1424" t="s">
        <v>304</v>
      </c>
      <c r="I25" s="1424"/>
      <c r="J25" s="1413" t="s">
        <v>263</v>
      </c>
      <c r="K25" s="1413"/>
      <c r="L25" s="1424" t="s">
        <v>304</v>
      </c>
      <c r="M25" s="1424"/>
      <c r="N25" s="1413" t="s">
        <v>263</v>
      </c>
      <c r="O25" s="1413"/>
      <c r="P25" s="1424" t="s">
        <v>304</v>
      </c>
      <c r="Q25" s="1424"/>
      <c r="R25" s="1413" t="s">
        <v>263</v>
      </c>
      <c r="S25" s="1413"/>
      <c r="T25" s="1424" t="s">
        <v>304</v>
      </c>
      <c r="U25" s="1424"/>
      <c r="V25" s="1413" t="s">
        <v>263</v>
      </c>
      <c r="W25" s="1413"/>
      <c r="X25" s="127"/>
      <c r="Y25" s="127"/>
      <c r="Z25" s="1425" t="s">
        <v>304</v>
      </c>
      <c r="AA25" s="1425"/>
      <c r="AB25" s="1411" t="s">
        <v>263</v>
      </c>
      <c r="AC25" s="1411"/>
      <c r="AD25" s="179"/>
      <c r="AE25" s="127"/>
      <c r="AF25" s="1424" t="s">
        <v>304</v>
      </c>
      <c r="AG25" s="1424"/>
      <c r="AH25" s="1413" t="s">
        <v>263</v>
      </c>
      <c r="AI25" s="1413"/>
      <c r="AJ25" s="127"/>
      <c r="AL25" s="1424" t="s">
        <v>304</v>
      </c>
      <c r="AM25" s="1424"/>
      <c r="AN25" s="1413" t="s">
        <v>263</v>
      </c>
      <c r="AO25" s="1413"/>
      <c r="AP25" s="127"/>
      <c r="AR25" s="457"/>
      <c r="AS25" s="457"/>
      <c r="AT25" s="457"/>
      <c r="AU25" s="457"/>
      <c r="AV25" s="457"/>
      <c r="AW25" s="457"/>
      <c r="AX25" s="457"/>
      <c r="AY25" s="457"/>
      <c r="AZ25" s="457"/>
      <c r="BA25" s="459"/>
      <c r="BB25" s="457"/>
      <c r="BC25" s="457"/>
      <c r="BD25" s="457"/>
    </row>
    <row r="26" spans="1:56" ht="16.149999999999999" customHeight="1" x14ac:dyDescent="0.25">
      <c r="A26" s="1416"/>
      <c r="B26" s="1412" t="s">
        <v>305</v>
      </c>
      <c r="C26" s="1439" t="s">
        <v>306</v>
      </c>
      <c r="D26" s="1435" t="s">
        <v>307</v>
      </c>
      <c r="E26" s="1434">
        <v>0.2</v>
      </c>
      <c r="F26" s="1447">
        <v>0.05</v>
      </c>
      <c r="G26" s="193" t="s">
        <v>308</v>
      </c>
      <c r="H26" s="1445">
        <v>0.05</v>
      </c>
      <c r="I26" s="1445"/>
      <c r="J26" s="1513">
        <v>3.8E-3</v>
      </c>
      <c r="K26" s="1513"/>
      <c r="L26" s="1445">
        <v>0.05</v>
      </c>
      <c r="M26" s="1445"/>
      <c r="N26" s="1513">
        <v>3.0999999999999999E-3</v>
      </c>
      <c r="O26" s="1513"/>
      <c r="P26" s="1445">
        <v>0.05</v>
      </c>
      <c r="Q26" s="1445"/>
      <c r="R26" s="1513">
        <v>5.4999999999999997E-3</v>
      </c>
      <c r="S26" s="1513"/>
      <c r="T26" s="1445">
        <v>0.05</v>
      </c>
      <c r="U26" s="1445"/>
      <c r="V26" s="1513">
        <v>2E-3</v>
      </c>
      <c r="W26" s="1513"/>
      <c r="X26" s="1419" t="s">
        <v>309</v>
      </c>
      <c r="Y26" s="143"/>
      <c r="Z26" s="1448">
        <v>0.05</v>
      </c>
      <c r="AA26" s="1448"/>
      <c r="AB26" s="1518">
        <v>6.4000000000000003E-3</v>
      </c>
      <c r="AC26" s="1518"/>
      <c r="AD26" s="1421" t="s">
        <v>309</v>
      </c>
      <c r="AE26" s="127"/>
      <c r="AF26" s="1445">
        <v>0.05</v>
      </c>
      <c r="AG26" s="1445"/>
      <c r="AH26" s="1520" t="s">
        <v>476</v>
      </c>
      <c r="AI26" s="1513"/>
      <c r="AJ26" s="1419" t="s">
        <v>463</v>
      </c>
      <c r="AL26" s="1445">
        <v>0.05</v>
      </c>
      <c r="AM26" s="1445"/>
      <c r="AN26" s="1520" t="s">
        <v>729</v>
      </c>
      <c r="AO26" s="1513"/>
      <c r="AP26" s="1419" t="s">
        <v>730</v>
      </c>
      <c r="AR26" s="1447">
        <v>0.05</v>
      </c>
      <c r="AS26" s="1514">
        <v>3.8E-3</v>
      </c>
      <c r="AT26" s="1514">
        <v>3.0999999999999999E-3</v>
      </c>
      <c r="AU26" s="1514">
        <v>5.4999999999999997E-3</v>
      </c>
      <c r="AV26" s="1514">
        <v>2E-3</v>
      </c>
      <c r="AW26" s="1515">
        <v>6.4000000000000003E-3</v>
      </c>
      <c r="AX26" s="1519">
        <v>1.1599999999999999E-2</v>
      </c>
      <c r="AY26" s="1519">
        <v>4.3E-3</v>
      </c>
      <c r="AZ26" s="1512">
        <f>AVERAGE(AS26:AX26)</f>
        <v>5.3999999999999994E-3</v>
      </c>
      <c r="BA26" s="1427" t="s">
        <v>544</v>
      </c>
      <c r="BB26" s="1428"/>
      <c r="BC26" s="1428"/>
      <c r="BD26" s="1428"/>
    </row>
    <row r="27" spans="1:56" ht="14.45" customHeight="1" x14ac:dyDescent="0.3">
      <c r="A27" s="1416"/>
      <c r="B27" s="1412"/>
      <c r="C27" s="1439"/>
      <c r="D27" s="1435"/>
      <c r="E27" s="1434"/>
      <c r="F27" s="1412"/>
      <c r="G27" s="190" t="s">
        <v>310</v>
      </c>
      <c r="H27" s="1445"/>
      <c r="I27" s="1445"/>
      <c r="J27" s="1513"/>
      <c r="K27" s="1513"/>
      <c r="L27" s="1445"/>
      <c r="M27" s="1445"/>
      <c r="N27" s="1513"/>
      <c r="O27" s="1513"/>
      <c r="P27" s="1445"/>
      <c r="Q27" s="1445"/>
      <c r="R27" s="1513"/>
      <c r="S27" s="1513"/>
      <c r="T27" s="1445"/>
      <c r="U27" s="1445"/>
      <c r="V27" s="1513"/>
      <c r="W27" s="1513"/>
      <c r="X27" s="1419"/>
      <c r="Y27" s="143"/>
      <c r="Z27" s="1448"/>
      <c r="AA27" s="1448"/>
      <c r="AB27" s="1518"/>
      <c r="AC27" s="1518"/>
      <c r="AD27" s="1421"/>
      <c r="AE27" s="127"/>
      <c r="AF27" s="1445"/>
      <c r="AG27" s="1445"/>
      <c r="AH27" s="1513"/>
      <c r="AI27" s="1513"/>
      <c r="AJ27" s="1419"/>
      <c r="AL27" s="1445"/>
      <c r="AM27" s="1445"/>
      <c r="AN27" s="1513"/>
      <c r="AO27" s="1513"/>
      <c r="AP27" s="1419"/>
      <c r="AR27" s="1447"/>
      <c r="AS27" s="1514"/>
      <c r="AT27" s="1514"/>
      <c r="AU27" s="1514"/>
      <c r="AV27" s="1514"/>
      <c r="AW27" s="1515"/>
      <c r="AX27" s="1519"/>
      <c r="AY27" s="1519"/>
      <c r="AZ27" s="1512"/>
      <c r="BA27" s="1427"/>
      <c r="BB27" s="1428"/>
      <c r="BC27" s="1428"/>
      <c r="BD27" s="1428"/>
    </row>
    <row r="28" spans="1:56" ht="14.45" customHeight="1" x14ac:dyDescent="0.25">
      <c r="A28" s="1416"/>
      <c r="B28" s="1412"/>
      <c r="C28" s="1439"/>
      <c r="D28" s="1435"/>
      <c r="E28" s="1434"/>
      <c r="F28" s="1412"/>
      <c r="G28" s="184" t="s">
        <v>311</v>
      </c>
      <c r="H28" s="1445"/>
      <c r="I28" s="1445"/>
      <c r="J28" s="1513"/>
      <c r="K28" s="1513"/>
      <c r="L28" s="1445"/>
      <c r="M28" s="1445"/>
      <c r="N28" s="1513"/>
      <c r="O28" s="1513"/>
      <c r="P28" s="1445"/>
      <c r="Q28" s="1445"/>
      <c r="R28" s="1513"/>
      <c r="S28" s="1513"/>
      <c r="T28" s="1445"/>
      <c r="U28" s="1445"/>
      <c r="V28" s="1513"/>
      <c r="W28" s="1513"/>
      <c r="X28" s="1419"/>
      <c r="Y28" s="143"/>
      <c r="Z28" s="1448"/>
      <c r="AA28" s="1448"/>
      <c r="AB28" s="1518"/>
      <c r="AC28" s="1518"/>
      <c r="AD28" s="1421"/>
      <c r="AE28" s="127"/>
      <c r="AF28" s="1445"/>
      <c r="AG28" s="1445"/>
      <c r="AH28" s="1513"/>
      <c r="AI28" s="1513"/>
      <c r="AJ28" s="1419"/>
      <c r="AL28" s="1445"/>
      <c r="AM28" s="1445"/>
      <c r="AN28" s="1513"/>
      <c r="AO28" s="1513"/>
      <c r="AP28" s="1419"/>
      <c r="AR28" s="1447"/>
      <c r="AS28" s="1514"/>
      <c r="AT28" s="1514"/>
      <c r="AU28" s="1514"/>
      <c r="AV28" s="1514"/>
      <c r="AW28" s="1515"/>
      <c r="AX28" s="1519"/>
      <c r="AY28" s="1519"/>
      <c r="AZ28" s="1512"/>
      <c r="BA28" s="1427"/>
      <c r="BB28" s="1428"/>
      <c r="BC28" s="1428"/>
      <c r="BD28" s="1428"/>
    </row>
    <row r="29" spans="1:56" ht="15" customHeight="1" x14ac:dyDescent="0.3">
      <c r="A29" s="1416"/>
      <c r="B29" s="1412"/>
      <c r="C29" s="1439"/>
      <c r="D29" s="1435"/>
      <c r="E29" s="1434"/>
      <c r="F29" s="1412"/>
      <c r="G29" s="190" t="s">
        <v>312</v>
      </c>
      <c r="H29" s="1445"/>
      <c r="I29" s="1445"/>
      <c r="J29" s="1513"/>
      <c r="K29" s="1513"/>
      <c r="L29" s="1445"/>
      <c r="M29" s="1445"/>
      <c r="N29" s="1513"/>
      <c r="O29" s="1513"/>
      <c r="P29" s="1445"/>
      <c r="Q29" s="1445"/>
      <c r="R29" s="1513"/>
      <c r="S29" s="1513"/>
      <c r="T29" s="1445"/>
      <c r="U29" s="1445"/>
      <c r="V29" s="1513"/>
      <c r="W29" s="1513"/>
      <c r="X29" s="1419"/>
      <c r="Y29" s="143"/>
      <c r="Z29" s="1448"/>
      <c r="AA29" s="1448"/>
      <c r="AB29" s="1518"/>
      <c r="AC29" s="1518"/>
      <c r="AD29" s="1421"/>
      <c r="AE29" s="127"/>
      <c r="AF29" s="1445"/>
      <c r="AG29" s="1445"/>
      <c r="AH29" s="1513"/>
      <c r="AI29" s="1513"/>
      <c r="AJ29" s="1419"/>
      <c r="AL29" s="1445"/>
      <c r="AM29" s="1445"/>
      <c r="AN29" s="1513"/>
      <c r="AO29" s="1513"/>
      <c r="AP29" s="1419"/>
      <c r="AR29" s="1447"/>
      <c r="AS29" s="1514"/>
      <c r="AT29" s="1514"/>
      <c r="AU29" s="1514"/>
      <c r="AV29" s="1514"/>
      <c r="AW29" s="1515"/>
      <c r="AX29" s="1519"/>
      <c r="AY29" s="1519"/>
      <c r="AZ29" s="1512"/>
      <c r="BA29" s="1427"/>
      <c r="BB29" s="1428"/>
      <c r="BC29" s="1428"/>
      <c r="BD29" s="1428"/>
    </row>
    <row r="30" spans="1:56" ht="16.5" customHeight="1" x14ac:dyDescent="0.3">
      <c r="A30" s="1416"/>
      <c r="B30" s="1412"/>
      <c r="C30" s="189"/>
      <c r="D30" s="181"/>
      <c r="E30" s="182"/>
      <c r="F30" s="194"/>
      <c r="G30" s="190"/>
      <c r="H30" s="1413" t="s">
        <v>313</v>
      </c>
      <c r="I30" s="1413"/>
      <c r="J30" s="1413" t="s">
        <v>263</v>
      </c>
      <c r="K30" s="1413"/>
      <c r="L30" s="1413" t="s">
        <v>313</v>
      </c>
      <c r="M30" s="1413"/>
      <c r="N30" s="1413" t="s">
        <v>263</v>
      </c>
      <c r="O30" s="1413"/>
      <c r="P30" s="1413" t="s">
        <v>313</v>
      </c>
      <c r="Q30" s="1413"/>
      <c r="R30" s="1413" t="s">
        <v>263</v>
      </c>
      <c r="S30" s="1413"/>
      <c r="T30" s="1413" t="s">
        <v>313</v>
      </c>
      <c r="U30" s="1413"/>
      <c r="V30" s="1413" t="s">
        <v>263</v>
      </c>
      <c r="W30" s="1413"/>
      <c r="X30" s="127"/>
      <c r="Y30" s="127"/>
      <c r="Z30" s="1411" t="s">
        <v>313</v>
      </c>
      <c r="AA30" s="1411"/>
      <c r="AB30" s="1411" t="s">
        <v>263</v>
      </c>
      <c r="AC30" s="1411"/>
      <c r="AD30" s="179"/>
      <c r="AE30" s="127"/>
      <c r="AF30" s="1413" t="s">
        <v>313</v>
      </c>
      <c r="AG30" s="1413"/>
      <c r="AH30" s="1413" t="s">
        <v>263</v>
      </c>
      <c r="AI30" s="1413"/>
      <c r="AJ30" s="127"/>
      <c r="AL30" s="1413" t="s">
        <v>313</v>
      </c>
      <c r="AM30" s="1413"/>
      <c r="AN30" s="1413" t="s">
        <v>263</v>
      </c>
      <c r="AO30" s="1413"/>
      <c r="AP30" s="127"/>
      <c r="AR30" s="457"/>
      <c r="AS30" s="457"/>
      <c r="AT30" s="457"/>
      <c r="AU30" s="457"/>
      <c r="AV30" s="457"/>
      <c r="AW30" s="457"/>
      <c r="AX30" s="457"/>
      <c r="AY30" s="457"/>
      <c r="AZ30" s="457"/>
      <c r="BA30" s="459"/>
      <c r="BB30" s="457"/>
      <c r="BC30" s="457"/>
      <c r="BD30" s="457"/>
    </row>
    <row r="31" spans="1:56" ht="15.6" customHeight="1" x14ac:dyDescent="0.25">
      <c r="A31" s="1416"/>
      <c r="B31" s="1412"/>
      <c r="C31" s="1439" t="s">
        <v>314</v>
      </c>
      <c r="D31" s="1438" t="s">
        <v>315</v>
      </c>
      <c r="E31" s="1451">
        <v>0.1</v>
      </c>
      <c r="F31" s="1422" t="s">
        <v>316</v>
      </c>
      <c r="G31" s="184" t="s">
        <v>317</v>
      </c>
      <c r="H31" s="1413" t="s">
        <v>316</v>
      </c>
      <c r="I31" s="1413"/>
      <c r="J31" s="1445">
        <v>0.99</v>
      </c>
      <c r="K31" s="1445"/>
      <c r="L31" s="1413" t="s">
        <v>316</v>
      </c>
      <c r="M31" s="1413"/>
      <c r="N31" s="1445">
        <v>0.99</v>
      </c>
      <c r="O31" s="1445"/>
      <c r="P31" s="1413" t="s">
        <v>316</v>
      </c>
      <c r="Q31" s="1413"/>
      <c r="R31" s="1513">
        <f>100%-R26</f>
        <v>0.99450000000000005</v>
      </c>
      <c r="S31" s="1513"/>
      <c r="T31" s="1413" t="s">
        <v>316</v>
      </c>
      <c r="U31" s="1413"/>
      <c r="V31" s="1513">
        <v>0.99</v>
      </c>
      <c r="W31" s="1513"/>
      <c r="X31" s="1440" t="s">
        <v>318</v>
      </c>
      <c r="Y31" s="264"/>
      <c r="Z31" s="1411" t="s">
        <v>316</v>
      </c>
      <c r="AA31" s="1411"/>
      <c r="AB31" s="1518">
        <v>0.99</v>
      </c>
      <c r="AC31" s="1518"/>
      <c r="AD31" s="1444" t="s">
        <v>318</v>
      </c>
      <c r="AE31" s="127"/>
      <c r="AF31" s="1411" t="s">
        <v>316</v>
      </c>
      <c r="AG31" s="1411"/>
      <c r="AH31" s="1513">
        <f>100%-1.16%</f>
        <v>0.98839999999999995</v>
      </c>
      <c r="AI31" s="1513"/>
      <c r="AJ31" s="1419" t="s">
        <v>477</v>
      </c>
      <c r="AL31" s="1411" t="s">
        <v>316</v>
      </c>
      <c r="AM31" s="1411"/>
      <c r="AN31" s="1516">
        <f>100%-0.43%</f>
        <v>0.99570000000000003</v>
      </c>
      <c r="AO31" s="1516"/>
      <c r="AP31" s="1442" t="s">
        <v>731</v>
      </c>
      <c r="AR31" s="1422" t="s">
        <v>316</v>
      </c>
      <c r="AS31" s="1446">
        <v>0.99</v>
      </c>
      <c r="AT31" s="1446">
        <v>0.99</v>
      </c>
      <c r="AU31" s="1514">
        <v>0.99450000000000005</v>
      </c>
      <c r="AV31" s="1514">
        <v>0.99</v>
      </c>
      <c r="AW31" s="1515">
        <v>0.99</v>
      </c>
      <c r="AX31" s="1514">
        <v>0.98839999999999995</v>
      </c>
      <c r="AY31" s="1514">
        <v>0.99570000000000003</v>
      </c>
      <c r="AZ31" s="1512">
        <f>AVERAGE(AS31:AY31)</f>
        <v>0.99122857142857146</v>
      </c>
      <c r="BA31" s="1427" t="s">
        <v>544</v>
      </c>
      <c r="BB31" s="1428"/>
      <c r="BC31" s="1428"/>
      <c r="BD31" s="1428"/>
    </row>
    <row r="32" spans="1:56" ht="15.6" customHeight="1" x14ac:dyDescent="0.3">
      <c r="A32" s="1416"/>
      <c r="B32" s="1412"/>
      <c r="C32" s="1439"/>
      <c r="D32" s="1438"/>
      <c r="E32" s="1451"/>
      <c r="F32" s="1422"/>
      <c r="G32" s="190" t="s">
        <v>319</v>
      </c>
      <c r="H32" s="1413"/>
      <c r="I32" s="1413"/>
      <c r="J32" s="1445"/>
      <c r="K32" s="1445"/>
      <c r="L32" s="1413"/>
      <c r="M32" s="1413"/>
      <c r="N32" s="1445"/>
      <c r="O32" s="1445"/>
      <c r="P32" s="1413"/>
      <c r="Q32" s="1413"/>
      <c r="R32" s="1513"/>
      <c r="S32" s="1513"/>
      <c r="T32" s="1413"/>
      <c r="U32" s="1413"/>
      <c r="V32" s="1513"/>
      <c r="W32" s="1513"/>
      <c r="X32" s="1440"/>
      <c r="Y32" s="264"/>
      <c r="Z32" s="1411"/>
      <c r="AA32" s="1411"/>
      <c r="AB32" s="1518"/>
      <c r="AC32" s="1518"/>
      <c r="AD32" s="1444"/>
      <c r="AE32" s="127"/>
      <c r="AF32" s="1411"/>
      <c r="AG32" s="1411"/>
      <c r="AH32" s="1513"/>
      <c r="AI32" s="1513"/>
      <c r="AJ32" s="1419"/>
      <c r="AL32" s="1411"/>
      <c r="AM32" s="1411"/>
      <c r="AN32" s="1516"/>
      <c r="AO32" s="1516"/>
      <c r="AP32" s="1517"/>
      <c r="AR32" s="1422"/>
      <c r="AS32" s="1446"/>
      <c r="AT32" s="1446"/>
      <c r="AU32" s="1514"/>
      <c r="AV32" s="1514"/>
      <c r="AW32" s="1515"/>
      <c r="AX32" s="1514"/>
      <c r="AY32" s="1514"/>
      <c r="AZ32" s="1512"/>
      <c r="BA32" s="1427"/>
      <c r="BB32" s="1428"/>
      <c r="BC32" s="1428"/>
      <c r="BD32" s="1428"/>
    </row>
    <row r="33" spans="1:56" ht="16.149999999999999" customHeight="1" x14ac:dyDescent="0.3">
      <c r="A33" s="1416"/>
      <c r="B33" s="1412"/>
      <c r="C33" s="1439"/>
      <c r="D33" s="1438"/>
      <c r="E33" s="1451"/>
      <c r="F33" s="1422"/>
      <c r="G33" s="190" t="s">
        <v>320</v>
      </c>
      <c r="H33" s="1413"/>
      <c r="I33" s="1413"/>
      <c r="J33" s="1445"/>
      <c r="K33" s="1445"/>
      <c r="L33" s="1413"/>
      <c r="M33" s="1413"/>
      <c r="N33" s="1445"/>
      <c r="O33" s="1445"/>
      <c r="P33" s="1413"/>
      <c r="Q33" s="1413"/>
      <c r="R33" s="1513"/>
      <c r="S33" s="1513"/>
      <c r="T33" s="1413"/>
      <c r="U33" s="1413"/>
      <c r="V33" s="1513"/>
      <c r="W33" s="1513"/>
      <c r="X33" s="1440"/>
      <c r="Y33" s="264"/>
      <c r="Z33" s="1411"/>
      <c r="AA33" s="1411"/>
      <c r="AB33" s="1518"/>
      <c r="AC33" s="1518"/>
      <c r="AD33" s="1444"/>
      <c r="AE33" s="127"/>
      <c r="AF33" s="1411"/>
      <c r="AG33" s="1411"/>
      <c r="AH33" s="1513"/>
      <c r="AI33" s="1513"/>
      <c r="AJ33" s="1419"/>
      <c r="AL33" s="1411"/>
      <c r="AM33" s="1411"/>
      <c r="AN33" s="1516"/>
      <c r="AO33" s="1516"/>
      <c r="AP33" s="1443"/>
      <c r="AR33" s="1422"/>
      <c r="AS33" s="1446"/>
      <c r="AT33" s="1446"/>
      <c r="AU33" s="1514"/>
      <c r="AV33" s="1514"/>
      <c r="AW33" s="1515"/>
      <c r="AX33" s="1514"/>
      <c r="AY33" s="1514"/>
      <c r="AZ33" s="1512"/>
      <c r="BA33" s="1427"/>
      <c r="BB33" s="1428"/>
      <c r="BC33" s="1428"/>
      <c r="BD33" s="1428"/>
    </row>
    <row r="34" spans="1:56" ht="16.149999999999999" customHeight="1" x14ac:dyDescent="0.3">
      <c r="A34" s="1416"/>
      <c r="B34" s="1435" t="s">
        <v>321</v>
      </c>
      <c r="C34" s="189"/>
      <c r="D34" s="183"/>
      <c r="E34" s="200"/>
      <c r="F34" s="195"/>
      <c r="G34" s="190"/>
      <c r="H34" s="460"/>
      <c r="I34" s="460"/>
      <c r="J34" s="460"/>
      <c r="K34" s="127"/>
      <c r="L34" s="460"/>
      <c r="M34" s="460"/>
      <c r="N34" s="460"/>
      <c r="O34" s="127"/>
      <c r="P34" s="460"/>
      <c r="Q34" s="460"/>
      <c r="R34" s="460"/>
      <c r="S34" s="127"/>
      <c r="T34" s="460"/>
      <c r="U34" s="460"/>
      <c r="V34" s="460"/>
      <c r="W34" s="127"/>
      <c r="X34" s="127"/>
      <c r="Y34" s="127"/>
      <c r="Z34" s="199" t="s">
        <v>469</v>
      </c>
      <c r="AA34" s="199" t="s">
        <v>470</v>
      </c>
      <c r="AB34" s="199" t="s">
        <v>471</v>
      </c>
      <c r="AC34" s="199" t="s">
        <v>263</v>
      </c>
      <c r="AD34" s="179"/>
      <c r="AE34" s="127"/>
      <c r="AF34" s="460"/>
      <c r="AG34" s="460"/>
      <c r="AH34" s="460"/>
      <c r="AI34" s="127"/>
      <c r="AJ34" s="127"/>
      <c r="AL34" s="127"/>
      <c r="AM34" s="127"/>
      <c r="AN34" s="127"/>
      <c r="AO34" s="127"/>
      <c r="AP34" s="127"/>
      <c r="AR34" s="457"/>
      <c r="AS34" s="457"/>
      <c r="AT34" s="457"/>
      <c r="AU34" s="457"/>
      <c r="AV34" s="457"/>
      <c r="AW34" s="457"/>
      <c r="AX34" s="457"/>
      <c r="AY34" s="457"/>
      <c r="AZ34" s="457"/>
      <c r="BA34" s="459"/>
      <c r="BB34" s="457"/>
      <c r="BC34" s="457"/>
      <c r="BD34" s="457"/>
    </row>
    <row r="35" spans="1:56" ht="14.45" customHeight="1" x14ac:dyDescent="0.25">
      <c r="A35" s="1416"/>
      <c r="B35" s="1435"/>
      <c r="C35" s="1439" t="s">
        <v>322</v>
      </c>
      <c r="D35" s="1438" t="s">
        <v>323</v>
      </c>
      <c r="E35" s="1451">
        <v>0.1</v>
      </c>
      <c r="F35" s="1490" t="s">
        <v>94</v>
      </c>
      <c r="G35" s="189" t="s">
        <v>325</v>
      </c>
      <c r="H35" s="1494">
        <v>0.95</v>
      </c>
      <c r="I35" s="1506">
        <v>1.2E-2</v>
      </c>
      <c r="J35" s="1506">
        <v>1.55E-2</v>
      </c>
      <c r="K35" s="1503" t="s">
        <v>597</v>
      </c>
      <c r="L35" s="1494">
        <v>0.95</v>
      </c>
      <c r="M35" s="1506">
        <v>1.2E-2</v>
      </c>
      <c r="N35" s="1506">
        <v>1.6469999999999999E-2</v>
      </c>
      <c r="O35" s="1503" t="s">
        <v>598</v>
      </c>
      <c r="P35" s="1494">
        <v>0.95</v>
      </c>
      <c r="Q35" s="1506">
        <v>1.2E-2</v>
      </c>
      <c r="R35" s="1509">
        <v>1.7680000000000001E-2</v>
      </c>
      <c r="S35" s="1503" t="s">
        <v>599</v>
      </c>
      <c r="T35" s="1494">
        <v>0.95</v>
      </c>
      <c r="U35" s="1497">
        <v>1.2E-2</v>
      </c>
      <c r="V35" s="1500">
        <v>1.975E-2</v>
      </c>
      <c r="W35" s="1503" t="s">
        <v>600</v>
      </c>
      <c r="X35" s="1440" t="s">
        <v>326</v>
      </c>
      <c r="Y35" s="264"/>
      <c r="Z35" s="1448">
        <v>0.95</v>
      </c>
      <c r="AA35" s="1468">
        <v>1.2E-2</v>
      </c>
      <c r="AB35" s="1477">
        <v>1.8339999999999999E-2</v>
      </c>
      <c r="AC35" s="1434" t="s">
        <v>601</v>
      </c>
      <c r="AD35" s="1444" t="s">
        <v>472</v>
      </c>
      <c r="AE35" s="127"/>
      <c r="AF35" s="1448">
        <v>0.95</v>
      </c>
      <c r="AG35" s="1468">
        <v>1.2E-2</v>
      </c>
      <c r="AH35" s="1475">
        <v>1.9E-2</v>
      </c>
      <c r="AI35" s="1434" t="s">
        <v>602</v>
      </c>
      <c r="AJ35" s="1440" t="s">
        <v>326</v>
      </c>
      <c r="AL35" s="1448">
        <v>0.95</v>
      </c>
      <c r="AM35" s="1468">
        <v>1.2E-2</v>
      </c>
      <c r="AN35" s="1491">
        <v>2.0765339372553201E-2</v>
      </c>
      <c r="AO35" s="1487" t="s">
        <v>595</v>
      </c>
      <c r="AP35" s="1419" t="s">
        <v>596</v>
      </c>
      <c r="AR35" s="1490" t="s">
        <v>94</v>
      </c>
      <c r="AS35" s="1432" t="s">
        <v>597</v>
      </c>
      <c r="AT35" s="1432" t="s">
        <v>598</v>
      </c>
      <c r="AU35" s="1432" t="s">
        <v>599</v>
      </c>
      <c r="AV35" s="1432" t="s">
        <v>600</v>
      </c>
      <c r="AW35" s="1422" t="s">
        <v>601</v>
      </c>
      <c r="AX35" s="1432" t="s">
        <v>602</v>
      </c>
      <c r="AY35" s="1437" t="s">
        <v>595</v>
      </c>
      <c r="AZ35" s="1458" t="s">
        <v>732</v>
      </c>
      <c r="BA35" s="1433" t="s">
        <v>545</v>
      </c>
      <c r="BB35" s="1486" t="s">
        <v>733</v>
      </c>
      <c r="BC35" s="1486" t="s">
        <v>734</v>
      </c>
      <c r="BD35" s="1486" t="s">
        <v>735</v>
      </c>
    </row>
    <row r="36" spans="1:56" ht="15.6" customHeight="1" x14ac:dyDescent="0.25">
      <c r="A36" s="1416"/>
      <c r="B36" s="1435"/>
      <c r="C36" s="1439"/>
      <c r="D36" s="1438"/>
      <c r="E36" s="1438"/>
      <c r="F36" s="1490"/>
      <c r="G36" s="189" t="s">
        <v>327</v>
      </c>
      <c r="H36" s="1495"/>
      <c r="I36" s="1507"/>
      <c r="J36" s="1507"/>
      <c r="K36" s="1522"/>
      <c r="L36" s="1495"/>
      <c r="M36" s="1507"/>
      <c r="N36" s="1507"/>
      <c r="O36" s="1504"/>
      <c r="P36" s="1495"/>
      <c r="Q36" s="1507"/>
      <c r="R36" s="1510"/>
      <c r="S36" s="1504"/>
      <c r="T36" s="1495"/>
      <c r="U36" s="1498"/>
      <c r="V36" s="1501"/>
      <c r="W36" s="1504"/>
      <c r="X36" s="1440"/>
      <c r="Y36" s="264"/>
      <c r="Z36" s="1448"/>
      <c r="AA36" s="1468"/>
      <c r="AB36" s="1477"/>
      <c r="AC36" s="1447"/>
      <c r="AD36" s="1444"/>
      <c r="AE36" s="127"/>
      <c r="AF36" s="1448"/>
      <c r="AG36" s="1468"/>
      <c r="AH36" s="1475"/>
      <c r="AI36" s="1447"/>
      <c r="AJ36" s="1440"/>
      <c r="AL36" s="1448"/>
      <c r="AM36" s="1468"/>
      <c r="AN36" s="1492"/>
      <c r="AO36" s="1488"/>
      <c r="AP36" s="1440"/>
      <c r="AR36" s="1490"/>
      <c r="AS36" s="1432"/>
      <c r="AT36" s="1432"/>
      <c r="AU36" s="1432"/>
      <c r="AV36" s="1432"/>
      <c r="AW36" s="1422"/>
      <c r="AX36" s="1432"/>
      <c r="AY36" s="1437"/>
      <c r="AZ36" s="1458"/>
      <c r="BA36" s="1433"/>
      <c r="BB36" s="1486"/>
      <c r="BC36" s="1486"/>
      <c r="BD36" s="1486"/>
    </row>
    <row r="37" spans="1:56" ht="15.6" customHeight="1" x14ac:dyDescent="0.3">
      <c r="A37" s="1416"/>
      <c r="B37" s="1435"/>
      <c r="C37" s="1439"/>
      <c r="D37" s="1438"/>
      <c r="E37" s="1438"/>
      <c r="F37" s="1490"/>
      <c r="G37" s="179" t="s">
        <v>328</v>
      </c>
      <c r="H37" s="1495"/>
      <c r="I37" s="1507"/>
      <c r="J37" s="1507"/>
      <c r="K37" s="1522"/>
      <c r="L37" s="1495"/>
      <c r="M37" s="1507"/>
      <c r="N37" s="1507"/>
      <c r="O37" s="1504"/>
      <c r="P37" s="1495"/>
      <c r="Q37" s="1507"/>
      <c r="R37" s="1510"/>
      <c r="S37" s="1504"/>
      <c r="T37" s="1495"/>
      <c r="U37" s="1498"/>
      <c r="V37" s="1501"/>
      <c r="W37" s="1504"/>
      <c r="X37" s="1440"/>
      <c r="Y37" s="264"/>
      <c r="Z37" s="1448"/>
      <c r="AA37" s="1468"/>
      <c r="AB37" s="1477"/>
      <c r="AC37" s="1447"/>
      <c r="AD37" s="1444"/>
      <c r="AE37" s="127"/>
      <c r="AF37" s="1448"/>
      <c r="AG37" s="1468"/>
      <c r="AH37" s="1475"/>
      <c r="AI37" s="1447"/>
      <c r="AJ37" s="1440"/>
      <c r="AL37" s="1448"/>
      <c r="AM37" s="1468"/>
      <c r="AN37" s="1492"/>
      <c r="AO37" s="1488"/>
      <c r="AP37" s="1440"/>
      <c r="AR37" s="1490"/>
      <c r="AS37" s="1432"/>
      <c r="AT37" s="1432"/>
      <c r="AU37" s="1432"/>
      <c r="AV37" s="1432"/>
      <c r="AW37" s="1422"/>
      <c r="AX37" s="1432"/>
      <c r="AY37" s="1437"/>
      <c r="AZ37" s="1458"/>
      <c r="BA37" s="1433"/>
      <c r="BB37" s="1486"/>
      <c r="BC37" s="1486"/>
      <c r="BD37" s="1486"/>
    </row>
    <row r="38" spans="1:56" ht="15.6" customHeight="1" x14ac:dyDescent="0.25">
      <c r="A38" s="1416"/>
      <c r="B38" s="1435"/>
      <c r="C38" s="1439"/>
      <c r="D38" s="1438"/>
      <c r="E38" s="1438"/>
      <c r="F38" s="1490"/>
      <c r="G38" s="189" t="s">
        <v>329</v>
      </c>
      <c r="H38" s="1495"/>
      <c r="I38" s="1507"/>
      <c r="J38" s="1507"/>
      <c r="K38" s="1522"/>
      <c r="L38" s="1495"/>
      <c r="M38" s="1507"/>
      <c r="N38" s="1507"/>
      <c r="O38" s="1504"/>
      <c r="P38" s="1495"/>
      <c r="Q38" s="1507"/>
      <c r="R38" s="1510"/>
      <c r="S38" s="1504"/>
      <c r="T38" s="1495"/>
      <c r="U38" s="1498"/>
      <c r="V38" s="1501"/>
      <c r="W38" s="1504"/>
      <c r="X38" s="1440"/>
      <c r="Y38" s="264"/>
      <c r="Z38" s="1448"/>
      <c r="AA38" s="1468"/>
      <c r="AB38" s="1477"/>
      <c r="AC38" s="1447"/>
      <c r="AD38" s="1444"/>
      <c r="AE38" s="127"/>
      <c r="AF38" s="1448"/>
      <c r="AG38" s="1468"/>
      <c r="AH38" s="1475"/>
      <c r="AI38" s="1447"/>
      <c r="AJ38" s="1440"/>
      <c r="AL38" s="1448"/>
      <c r="AM38" s="1468"/>
      <c r="AN38" s="1492"/>
      <c r="AO38" s="1488"/>
      <c r="AP38" s="1440"/>
      <c r="AR38" s="1490"/>
      <c r="AS38" s="1432"/>
      <c r="AT38" s="1432"/>
      <c r="AU38" s="1432"/>
      <c r="AV38" s="1432"/>
      <c r="AW38" s="1422"/>
      <c r="AX38" s="1432"/>
      <c r="AY38" s="1437"/>
      <c r="AZ38" s="1458"/>
      <c r="BA38" s="1433"/>
      <c r="BB38" s="1486"/>
      <c r="BC38" s="1486"/>
      <c r="BD38" s="1486"/>
    </row>
    <row r="39" spans="1:56" ht="15.6" customHeight="1" x14ac:dyDescent="0.25">
      <c r="A39" s="1416"/>
      <c r="B39" s="1435"/>
      <c r="C39" s="1439"/>
      <c r="D39" s="1438"/>
      <c r="E39" s="1438"/>
      <c r="F39" s="1490"/>
      <c r="G39" s="189" t="s">
        <v>330</v>
      </c>
      <c r="H39" s="1495"/>
      <c r="I39" s="1507"/>
      <c r="J39" s="1507"/>
      <c r="K39" s="1522"/>
      <c r="L39" s="1495"/>
      <c r="M39" s="1507"/>
      <c r="N39" s="1507"/>
      <c r="O39" s="1504"/>
      <c r="P39" s="1495"/>
      <c r="Q39" s="1507"/>
      <c r="R39" s="1510"/>
      <c r="S39" s="1504"/>
      <c r="T39" s="1495"/>
      <c r="U39" s="1498"/>
      <c r="V39" s="1501"/>
      <c r="W39" s="1504"/>
      <c r="X39" s="1440"/>
      <c r="Y39" s="264"/>
      <c r="Z39" s="1448"/>
      <c r="AA39" s="1468"/>
      <c r="AB39" s="1477"/>
      <c r="AC39" s="1447"/>
      <c r="AD39" s="1444"/>
      <c r="AE39" s="127"/>
      <c r="AF39" s="1448"/>
      <c r="AG39" s="1468"/>
      <c r="AH39" s="1475"/>
      <c r="AI39" s="1447"/>
      <c r="AJ39" s="1440"/>
      <c r="AL39" s="1448"/>
      <c r="AM39" s="1468"/>
      <c r="AN39" s="1492"/>
      <c r="AO39" s="1488"/>
      <c r="AP39" s="1440"/>
      <c r="AR39" s="1490"/>
      <c r="AS39" s="1432"/>
      <c r="AT39" s="1432"/>
      <c r="AU39" s="1432"/>
      <c r="AV39" s="1432"/>
      <c r="AW39" s="1422"/>
      <c r="AX39" s="1432"/>
      <c r="AY39" s="1437"/>
      <c r="AZ39" s="1458"/>
      <c r="BA39" s="1433"/>
      <c r="BB39" s="1486"/>
      <c r="BC39" s="1486"/>
      <c r="BD39" s="1486"/>
    </row>
    <row r="40" spans="1:56" ht="15.6" customHeight="1" x14ac:dyDescent="0.25">
      <c r="A40" s="1416"/>
      <c r="B40" s="1435"/>
      <c r="C40" s="1439"/>
      <c r="D40" s="1438"/>
      <c r="E40" s="1438"/>
      <c r="F40" s="1490"/>
      <c r="G40" s="189" t="s">
        <v>331</v>
      </c>
      <c r="H40" s="1495"/>
      <c r="I40" s="1507"/>
      <c r="J40" s="1507"/>
      <c r="K40" s="1522"/>
      <c r="L40" s="1495"/>
      <c r="M40" s="1507"/>
      <c r="N40" s="1507"/>
      <c r="O40" s="1504"/>
      <c r="P40" s="1495"/>
      <c r="Q40" s="1507"/>
      <c r="R40" s="1510"/>
      <c r="S40" s="1504"/>
      <c r="T40" s="1495"/>
      <c r="U40" s="1498"/>
      <c r="V40" s="1501"/>
      <c r="W40" s="1504"/>
      <c r="X40" s="1440"/>
      <c r="Y40" s="264"/>
      <c r="Z40" s="1448"/>
      <c r="AA40" s="1468"/>
      <c r="AB40" s="1477"/>
      <c r="AC40" s="1447"/>
      <c r="AD40" s="1444"/>
      <c r="AE40" s="127"/>
      <c r="AF40" s="1448"/>
      <c r="AG40" s="1468"/>
      <c r="AH40" s="1475"/>
      <c r="AI40" s="1447"/>
      <c r="AJ40" s="1440"/>
      <c r="AL40" s="1448"/>
      <c r="AM40" s="1468"/>
      <c r="AN40" s="1492"/>
      <c r="AO40" s="1488"/>
      <c r="AP40" s="1440"/>
      <c r="AR40" s="1490"/>
      <c r="AS40" s="1432"/>
      <c r="AT40" s="1432"/>
      <c r="AU40" s="1432"/>
      <c r="AV40" s="1432"/>
      <c r="AW40" s="1422"/>
      <c r="AX40" s="1432"/>
      <c r="AY40" s="1437"/>
      <c r="AZ40" s="1458"/>
      <c r="BA40" s="1433"/>
      <c r="BB40" s="1486"/>
      <c r="BC40" s="1486"/>
      <c r="BD40" s="1486"/>
    </row>
    <row r="41" spans="1:56" ht="16.149999999999999" customHeight="1" x14ac:dyDescent="0.25">
      <c r="A41" s="1416"/>
      <c r="B41" s="1435"/>
      <c r="C41" s="1439"/>
      <c r="D41" s="1438"/>
      <c r="E41" s="1438"/>
      <c r="F41" s="1490"/>
      <c r="G41" s="189" t="s">
        <v>332</v>
      </c>
      <c r="H41" s="1496"/>
      <c r="I41" s="1508"/>
      <c r="J41" s="1508"/>
      <c r="K41" s="1523"/>
      <c r="L41" s="1496"/>
      <c r="M41" s="1508"/>
      <c r="N41" s="1508"/>
      <c r="O41" s="1505"/>
      <c r="P41" s="1496"/>
      <c r="Q41" s="1508"/>
      <c r="R41" s="1511"/>
      <c r="S41" s="1505"/>
      <c r="T41" s="1496"/>
      <c r="U41" s="1499"/>
      <c r="V41" s="1502"/>
      <c r="W41" s="1505"/>
      <c r="X41" s="1440"/>
      <c r="Y41" s="264"/>
      <c r="Z41" s="1448"/>
      <c r="AA41" s="1468"/>
      <c r="AB41" s="1477"/>
      <c r="AC41" s="1447"/>
      <c r="AD41" s="1444"/>
      <c r="AE41" s="127"/>
      <c r="AF41" s="1448"/>
      <c r="AG41" s="1468"/>
      <c r="AH41" s="1475"/>
      <c r="AI41" s="1447"/>
      <c r="AJ41" s="1440"/>
      <c r="AL41" s="1448"/>
      <c r="AM41" s="1468"/>
      <c r="AN41" s="1493"/>
      <c r="AO41" s="1489"/>
      <c r="AP41" s="1440"/>
      <c r="AR41" s="1490"/>
      <c r="AS41" s="1432"/>
      <c r="AT41" s="1432"/>
      <c r="AU41" s="1432"/>
      <c r="AV41" s="1432"/>
      <c r="AW41" s="1422"/>
      <c r="AX41" s="1432"/>
      <c r="AY41" s="1437"/>
      <c r="AZ41" s="1458"/>
      <c r="BA41" s="1433"/>
      <c r="BB41" s="1486"/>
      <c r="BC41" s="1486"/>
      <c r="BD41" s="1486"/>
    </row>
    <row r="42" spans="1:56" ht="30" customHeight="1" x14ac:dyDescent="0.3">
      <c r="A42" s="1416"/>
      <c r="B42" s="1435"/>
      <c r="C42" s="189"/>
      <c r="D42" s="183"/>
      <c r="E42" s="1438"/>
      <c r="F42" s="196"/>
      <c r="G42" s="189"/>
      <c r="H42" s="266" t="s">
        <v>333</v>
      </c>
      <c r="I42" s="266" t="s">
        <v>334</v>
      </c>
      <c r="J42" s="266" t="s">
        <v>335</v>
      </c>
      <c r="K42" s="178" t="s">
        <v>263</v>
      </c>
      <c r="L42" s="266" t="s">
        <v>333</v>
      </c>
      <c r="M42" s="266" t="s">
        <v>334</v>
      </c>
      <c r="N42" s="266" t="s">
        <v>335</v>
      </c>
      <c r="O42" s="178" t="s">
        <v>263</v>
      </c>
      <c r="P42" s="266" t="s">
        <v>333</v>
      </c>
      <c r="Q42" s="266" t="s">
        <v>334</v>
      </c>
      <c r="R42" s="266" t="s">
        <v>335</v>
      </c>
      <c r="S42" s="178" t="s">
        <v>263</v>
      </c>
      <c r="T42" s="266" t="s">
        <v>333</v>
      </c>
      <c r="U42" s="266" t="s">
        <v>334</v>
      </c>
      <c r="V42" s="266" t="s">
        <v>335</v>
      </c>
      <c r="W42" s="178" t="s">
        <v>263</v>
      </c>
      <c r="X42" s="127"/>
      <c r="Y42" s="127"/>
      <c r="Z42" s="215" t="s">
        <v>333</v>
      </c>
      <c r="AA42" s="215" t="s">
        <v>334</v>
      </c>
      <c r="AB42" s="215" t="s">
        <v>335</v>
      </c>
      <c r="AC42" s="199" t="s">
        <v>263</v>
      </c>
      <c r="AD42" s="179"/>
      <c r="AE42" s="127"/>
      <c r="AF42" s="215" t="s">
        <v>333</v>
      </c>
      <c r="AG42" s="215" t="s">
        <v>334</v>
      </c>
      <c r="AH42" s="266" t="s">
        <v>335</v>
      </c>
      <c r="AI42" s="199" t="s">
        <v>263</v>
      </c>
      <c r="AJ42" s="127"/>
      <c r="AL42" s="215" t="s">
        <v>333</v>
      </c>
      <c r="AM42" s="215" t="s">
        <v>334</v>
      </c>
      <c r="AN42" s="266"/>
      <c r="AO42" s="199"/>
      <c r="AP42" s="127"/>
      <c r="AR42" s="457"/>
      <c r="AS42" s="457"/>
      <c r="AT42" s="457"/>
      <c r="AU42" s="457"/>
      <c r="AV42" s="457"/>
      <c r="AW42" s="457"/>
      <c r="AX42" s="457"/>
      <c r="AY42" s="457"/>
      <c r="AZ42" s="457"/>
      <c r="BA42" s="459"/>
      <c r="BB42" s="457"/>
      <c r="BC42" s="457"/>
      <c r="BD42" s="457"/>
    </row>
    <row r="43" spans="1:56" ht="14.45" customHeight="1" x14ac:dyDescent="0.25">
      <c r="A43" s="1416"/>
      <c r="B43" s="1435"/>
      <c r="C43" s="1439" t="s">
        <v>336</v>
      </c>
      <c r="D43" s="1438" t="s">
        <v>337</v>
      </c>
      <c r="E43" s="1438"/>
      <c r="F43" s="1438" t="s">
        <v>105</v>
      </c>
      <c r="G43" s="189" t="s">
        <v>339</v>
      </c>
      <c r="H43" s="1445">
        <v>0.95</v>
      </c>
      <c r="I43" s="1473">
        <v>3.3000000000000002E-2</v>
      </c>
      <c r="J43" s="1475">
        <v>2.8700000000000002E-3</v>
      </c>
      <c r="K43" s="1432" t="s">
        <v>609</v>
      </c>
      <c r="L43" s="1445">
        <v>0.95</v>
      </c>
      <c r="M43" s="1473">
        <v>3.3000000000000002E-2</v>
      </c>
      <c r="N43" s="1475">
        <v>3.14E-3</v>
      </c>
      <c r="O43" s="1432" t="s">
        <v>610</v>
      </c>
      <c r="P43" s="1445">
        <v>0.95</v>
      </c>
      <c r="Q43" s="1473">
        <v>3.3000000000000002E-2</v>
      </c>
      <c r="R43" s="1475">
        <v>3.14E-3</v>
      </c>
      <c r="S43" s="1432" t="s">
        <v>611</v>
      </c>
      <c r="T43" s="1445">
        <v>0.95</v>
      </c>
      <c r="U43" s="1473">
        <v>3.3000000000000002E-2</v>
      </c>
      <c r="V43" s="1475">
        <v>3.29E-3</v>
      </c>
      <c r="W43" s="1432" t="s">
        <v>612</v>
      </c>
      <c r="X43" s="1440" t="s">
        <v>340</v>
      </c>
      <c r="Y43" s="264"/>
      <c r="Z43" s="1448">
        <v>0.95</v>
      </c>
      <c r="AA43" s="1476">
        <v>3.3000000000000002E-2</v>
      </c>
      <c r="AB43" s="1477">
        <v>3.13E-3</v>
      </c>
      <c r="AC43" s="1422" t="s">
        <v>613</v>
      </c>
      <c r="AD43" s="1444" t="s">
        <v>473</v>
      </c>
      <c r="AE43" s="127"/>
      <c r="AF43" s="1448">
        <v>0.95</v>
      </c>
      <c r="AG43" s="1484">
        <v>3.3000000000000002E-2</v>
      </c>
      <c r="AH43" s="1475">
        <v>3.3E-3</v>
      </c>
      <c r="AI43" s="1422" t="s">
        <v>614</v>
      </c>
      <c r="AJ43" s="1440" t="s">
        <v>340</v>
      </c>
      <c r="AL43" s="1448">
        <v>0.95</v>
      </c>
      <c r="AM43" s="1478">
        <v>3.3000000000000002E-2</v>
      </c>
      <c r="AN43" s="1473">
        <v>3.8424031880011878E-3</v>
      </c>
      <c r="AO43" s="1481" t="s">
        <v>607</v>
      </c>
      <c r="AP43" s="1419" t="s">
        <v>736</v>
      </c>
      <c r="AR43" s="1438" t="s">
        <v>105</v>
      </c>
      <c r="AS43" s="1432" t="s">
        <v>609</v>
      </c>
      <c r="AT43" s="1432" t="s">
        <v>610</v>
      </c>
      <c r="AU43" s="1432" t="s">
        <v>611</v>
      </c>
      <c r="AV43" s="1432" t="s">
        <v>612</v>
      </c>
      <c r="AW43" s="1422" t="s">
        <v>613</v>
      </c>
      <c r="AX43" s="1432" t="s">
        <v>614</v>
      </c>
      <c r="AY43" s="1457" t="s">
        <v>607</v>
      </c>
      <c r="AZ43" s="1458" t="s">
        <v>737</v>
      </c>
      <c r="BA43" s="1427" t="s">
        <v>544</v>
      </c>
      <c r="BB43" s="1428"/>
      <c r="BC43" s="1428"/>
      <c r="BD43" s="1428"/>
    </row>
    <row r="44" spans="1:56" ht="15.6" customHeight="1" x14ac:dyDescent="0.25">
      <c r="A44" s="1416"/>
      <c r="B44" s="1435"/>
      <c r="C44" s="1439"/>
      <c r="D44" s="1438"/>
      <c r="E44" s="1438"/>
      <c r="F44" s="1438"/>
      <c r="G44" s="189" t="s">
        <v>341</v>
      </c>
      <c r="H44" s="1413"/>
      <c r="I44" s="1473"/>
      <c r="J44" s="1475"/>
      <c r="K44" s="1474"/>
      <c r="L44" s="1413"/>
      <c r="M44" s="1473"/>
      <c r="N44" s="1475"/>
      <c r="O44" s="1474"/>
      <c r="P44" s="1413"/>
      <c r="Q44" s="1473"/>
      <c r="R44" s="1475"/>
      <c r="S44" s="1474"/>
      <c r="T44" s="1413"/>
      <c r="U44" s="1473"/>
      <c r="V44" s="1475"/>
      <c r="W44" s="1474"/>
      <c r="X44" s="1440"/>
      <c r="Y44" s="264"/>
      <c r="Z44" s="1411"/>
      <c r="AA44" s="1476"/>
      <c r="AB44" s="1477"/>
      <c r="AC44" s="1470"/>
      <c r="AD44" s="1444"/>
      <c r="AE44" s="127"/>
      <c r="AF44" s="1411"/>
      <c r="AG44" s="1484"/>
      <c r="AH44" s="1475"/>
      <c r="AI44" s="1470"/>
      <c r="AJ44" s="1440"/>
      <c r="AL44" s="1411"/>
      <c r="AM44" s="1479"/>
      <c r="AN44" s="1473"/>
      <c r="AO44" s="1482"/>
      <c r="AP44" s="1440"/>
      <c r="AR44" s="1438"/>
      <c r="AS44" s="1432"/>
      <c r="AT44" s="1432"/>
      <c r="AU44" s="1432"/>
      <c r="AV44" s="1432"/>
      <c r="AW44" s="1422"/>
      <c r="AX44" s="1432"/>
      <c r="AY44" s="1457"/>
      <c r="AZ44" s="1458"/>
      <c r="BA44" s="1427"/>
      <c r="BB44" s="1428"/>
      <c r="BC44" s="1428"/>
      <c r="BD44" s="1428"/>
    </row>
    <row r="45" spans="1:56" ht="15.6" customHeight="1" x14ac:dyDescent="0.25">
      <c r="A45" s="1416"/>
      <c r="B45" s="1435"/>
      <c r="C45" s="1439"/>
      <c r="D45" s="1438"/>
      <c r="E45" s="1438"/>
      <c r="F45" s="1438"/>
      <c r="G45" s="189" t="s">
        <v>342</v>
      </c>
      <c r="H45" s="1413"/>
      <c r="I45" s="1473"/>
      <c r="J45" s="1475"/>
      <c r="K45" s="1474"/>
      <c r="L45" s="1413"/>
      <c r="M45" s="1473"/>
      <c r="N45" s="1475"/>
      <c r="O45" s="1474"/>
      <c r="P45" s="1413"/>
      <c r="Q45" s="1473"/>
      <c r="R45" s="1475"/>
      <c r="S45" s="1474"/>
      <c r="T45" s="1413"/>
      <c r="U45" s="1473"/>
      <c r="V45" s="1475"/>
      <c r="W45" s="1474"/>
      <c r="X45" s="1440"/>
      <c r="Y45" s="264"/>
      <c r="Z45" s="1411"/>
      <c r="AA45" s="1476"/>
      <c r="AB45" s="1477"/>
      <c r="AC45" s="1470"/>
      <c r="AD45" s="1444"/>
      <c r="AE45" s="127"/>
      <c r="AF45" s="1411"/>
      <c r="AG45" s="1484"/>
      <c r="AH45" s="1475"/>
      <c r="AI45" s="1470"/>
      <c r="AJ45" s="1440"/>
      <c r="AL45" s="1411"/>
      <c r="AM45" s="1479"/>
      <c r="AN45" s="1473"/>
      <c r="AO45" s="1482"/>
      <c r="AP45" s="1440"/>
      <c r="AR45" s="1438"/>
      <c r="AS45" s="1432"/>
      <c r="AT45" s="1432"/>
      <c r="AU45" s="1432"/>
      <c r="AV45" s="1432"/>
      <c r="AW45" s="1422"/>
      <c r="AX45" s="1432"/>
      <c r="AY45" s="1457"/>
      <c r="AZ45" s="1458"/>
      <c r="BA45" s="1427"/>
      <c r="BB45" s="1428"/>
      <c r="BC45" s="1428"/>
      <c r="BD45" s="1428"/>
    </row>
    <row r="46" spans="1:56" ht="16.149999999999999" customHeight="1" x14ac:dyDescent="0.25">
      <c r="A46" s="1416"/>
      <c r="B46" s="1435"/>
      <c r="C46" s="1439"/>
      <c r="D46" s="1438"/>
      <c r="E46" s="1438"/>
      <c r="F46" s="1438"/>
      <c r="G46" s="189" t="s">
        <v>343</v>
      </c>
      <c r="H46" s="1413"/>
      <c r="I46" s="1473"/>
      <c r="J46" s="1475"/>
      <c r="K46" s="1474"/>
      <c r="L46" s="1413"/>
      <c r="M46" s="1473"/>
      <c r="N46" s="1475"/>
      <c r="O46" s="1474"/>
      <c r="P46" s="1413"/>
      <c r="Q46" s="1473"/>
      <c r="R46" s="1475"/>
      <c r="S46" s="1474"/>
      <c r="T46" s="1413"/>
      <c r="U46" s="1473"/>
      <c r="V46" s="1475"/>
      <c r="W46" s="1474"/>
      <c r="X46" s="1440"/>
      <c r="Y46" s="264"/>
      <c r="Z46" s="1411"/>
      <c r="AA46" s="1476"/>
      <c r="AB46" s="1477"/>
      <c r="AC46" s="1470"/>
      <c r="AD46" s="1444"/>
      <c r="AE46" s="127"/>
      <c r="AF46" s="1411"/>
      <c r="AG46" s="1484"/>
      <c r="AH46" s="1475"/>
      <c r="AI46" s="1470"/>
      <c r="AJ46" s="1440"/>
      <c r="AL46" s="1411"/>
      <c r="AM46" s="1480"/>
      <c r="AN46" s="1473"/>
      <c r="AO46" s="1483"/>
      <c r="AP46" s="1440"/>
      <c r="AR46" s="1438"/>
      <c r="AS46" s="1432"/>
      <c r="AT46" s="1432"/>
      <c r="AU46" s="1432"/>
      <c r="AV46" s="1432"/>
      <c r="AW46" s="1422"/>
      <c r="AX46" s="1432"/>
      <c r="AY46" s="1457"/>
      <c r="AZ46" s="1458"/>
      <c r="BA46" s="1427"/>
      <c r="BB46" s="1428"/>
      <c r="BC46" s="1428"/>
      <c r="BD46" s="1428"/>
    </row>
    <row r="47" spans="1:56" ht="16.5" customHeight="1" x14ac:dyDescent="0.3">
      <c r="A47" s="1416"/>
      <c r="B47" s="1435"/>
      <c r="C47" s="189"/>
      <c r="D47" s="183"/>
      <c r="E47" s="1438"/>
      <c r="F47" s="183"/>
      <c r="G47" s="189"/>
      <c r="H47" s="178" t="s">
        <v>344</v>
      </c>
      <c r="I47" s="178" t="s">
        <v>345</v>
      </c>
      <c r="J47" s="178" t="s">
        <v>346</v>
      </c>
      <c r="K47" s="265" t="s">
        <v>263</v>
      </c>
      <c r="L47" s="178" t="s">
        <v>347</v>
      </c>
      <c r="M47" s="178" t="s">
        <v>345</v>
      </c>
      <c r="N47" s="178" t="s">
        <v>346</v>
      </c>
      <c r="O47" s="265" t="s">
        <v>263</v>
      </c>
      <c r="P47" s="178" t="s">
        <v>347</v>
      </c>
      <c r="Q47" s="178" t="s">
        <v>345</v>
      </c>
      <c r="R47" s="178" t="s">
        <v>346</v>
      </c>
      <c r="S47" s="178" t="s">
        <v>263</v>
      </c>
      <c r="T47" s="178" t="s">
        <v>347</v>
      </c>
      <c r="U47" s="178" t="s">
        <v>345</v>
      </c>
      <c r="V47" s="178" t="s">
        <v>346</v>
      </c>
      <c r="W47" s="178" t="s">
        <v>263</v>
      </c>
      <c r="X47" s="127"/>
      <c r="Y47" s="127"/>
      <c r="Z47" s="199" t="s">
        <v>347</v>
      </c>
      <c r="AA47" s="199" t="s">
        <v>345</v>
      </c>
      <c r="AB47" s="199" t="s">
        <v>346</v>
      </c>
      <c r="AC47" s="199" t="s">
        <v>263</v>
      </c>
      <c r="AD47" s="179"/>
      <c r="AE47" s="127"/>
      <c r="AF47" s="199" t="s">
        <v>347</v>
      </c>
      <c r="AG47" s="199" t="s">
        <v>345</v>
      </c>
      <c r="AH47" s="178"/>
      <c r="AI47" s="199" t="s">
        <v>263</v>
      </c>
      <c r="AJ47" s="127"/>
      <c r="AL47" s="199" t="s">
        <v>347</v>
      </c>
      <c r="AM47" s="199" t="s">
        <v>345</v>
      </c>
      <c r="AN47" s="178"/>
      <c r="AO47" s="199"/>
      <c r="AP47" s="127"/>
      <c r="AR47" s="457"/>
      <c r="AS47" s="457"/>
      <c r="AT47" s="457"/>
      <c r="AU47" s="457"/>
      <c r="AV47" s="457"/>
      <c r="AW47" s="457"/>
      <c r="AX47" s="457"/>
      <c r="AY47" s="457"/>
      <c r="AZ47" s="457"/>
      <c r="BA47" s="459"/>
      <c r="BB47" s="457"/>
      <c r="BC47" s="457"/>
      <c r="BD47" s="457"/>
    </row>
    <row r="48" spans="1:56" ht="15.6" customHeight="1" x14ac:dyDescent="0.25">
      <c r="A48" s="1416"/>
      <c r="B48" s="1435"/>
      <c r="C48" s="1439" t="s">
        <v>348</v>
      </c>
      <c r="D48" s="1438" t="s">
        <v>349</v>
      </c>
      <c r="E48" s="1438"/>
      <c r="F48" s="1438" t="s">
        <v>111</v>
      </c>
      <c r="G48" s="189" t="s">
        <v>351</v>
      </c>
      <c r="H48" s="1445">
        <v>0.95</v>
      </c>
      <c r="I48" s="1469">
        <v>0.06</v>
      </c>
      <c r="J48" s="1485">
        <v>4.6899999999999997E-2</v>
      </c>
      <c r="K48" s="1432" t="s">
        <v>618</v>
      </c>
      <c r="L48" s="1445">
        <v>0.95</v>
      </c>
      <c r="M48" s="1469">
        <v>0.06</v>
      </c>
      <c r="N48" s="1469">
        <v>6.6000000000000003E-2</v>
      </c>
      <c r="O48" s="1432" t="s">
        <v>619</v>
      </c>
      <c r="P48" s="1445">
        <v>0.95</v>
      </c>
      <c r="Q48" s="1469">
        <v>0.06</v>
      </c>
      <c r="R48" s="1469">
        <v>7.8E-2</v>
      </c>
      <c r="S48" s="1432" t="s">
        <v>620</v>
      </c>
      <c r="T48" s="1445">
        <v>0.95</v>
      </c>
      <c r="U48" s="1469">
        <v>0.06</v>
      </c>
      <c r="V48" s="1469">
        <v>3.6850000000000001E-2</v>
      </c>
      <c r="W48" s="1432" t="s">
        <v>621</v>
      </c>
      <c r="X48" s="1419" t="s">
        <v>352</v>
      </c>
      <c r="Y48" s="143"/>
      <c r="Z48" s="1448">
        <v>0.95</v>
      </c>
      <c r="AA48" s="1468">
        <v>0.06</v>
      </c>
      <c r="AB48" s="1468">
        <v>4.4970000000000003E-2</v>
      </c>
      <c r="AC48" s="1422" t="s">
        <v>622</v>
      </c>
      <c r="AD48" s="1421" t="s">
        <v>352</v>
      </c>
      <c r="AE48" s="127"/>
      <c r="AF48" s="1448">
        <v>0.95</v>
      </c>
      <c r="AG48" s="1468">
        <v>0.06</v>
      </c>
      <c r="AH48" s="1469">
        <v>5.5E-2</v>
      </c>
      <c r="AI48" s="1422" t="s">
        <v>623</v>
      </c>
      <c r="AJ48" s="1419" t="s">
        <v>352</v>
      </c>
      <c r="AL48" s="1448">
        <v>0.95</v>
      </c>
      <c r="AM48" s="1468">
        <v>0.06</v>
      </c>
      <c r="AN48" s="1472">
        <v>7.54974754974755E-2</v>
      </c>
      <c r="AO48" s="1457" t="s">
        <v>616</v>
      </c>
      <c r="AP48" s="1419" t="s">
        <v>617</v>
      </c>
      <c r="AR48" s="1438" t="s">
        <v>111</v>
      </c>
      <c r="AS48" s="1432" t="s">
        <v>618</v>
      </c>
      <c r="AT48" s="1432" t="s">
        <v>619</v>
      </c>
      <c r="AU48" s="1432" t="s">
        <v>620</v>
      </c>
      <c r="AV48" s="1432" t="s">
        <v>621</v>
      </c>
      <c r="AW48" s="1422" t="s">
        <v>622</v>
      </c>
      <c r="AX48" s="1432" t="s">
        <v>623</v>
      </c>
      <c r="AY48" s="1457" t="s">
        <v>616</v>
      </c>
      <c r="AZ48" s="1458" t="s">
        <v>738</v>
      </c>
      <c r="BA48" s="1427" t="s">
        <v>544</v>
      </c>
      <c r="BB48" s="1428"/>
      <c r="BC48" s="1428"/>
      <c r="BD48" s="1428"/>
    </row>
    <row r="49" spans="1:56" ht="15.6" customHeight="1" x14ac:dyDescent="0.25">
      <c r="A49" s="1416"/>
      <c r="B49" s="1435"/>
      <c r="C49" s="1439"/>
      <c r="D49" s="1438"/>
      <c r="E49" s="1438"/>
      <c r="F49" s="1438"/>
      <c r="G49" s="189" t="s">
        <v>353</v>
      </c>
      <c r="H49" s="1413"/>
      <c r="I49" s="1469"/>
      <c r="J49" s="1485"/>
      <c r="K49" s="1432"/>
      <c r="L49" s="1413"/>
      <c r="M49" s="1469"/>
      <c r="N49" s="1469"/>
      <c r="O49" s="1474"/>
      <c r="P49" s="1413"/>
      <c r="Q49" s="1469"/>
      <c r="R49" s="1469"/>
      <c r="S49" s="1474"/>
      <c r="T49" s="1413"/>
      <c r="U49" s="1469"/>
      <c r="V49" s="1469"/>
      <c r="W49" s="1474"/>
      <c r="X49" s="1419"/>
      <c r="Y49" s="143"/>
      <c r="Z49" s="1411"/>
      <c r="AA49" s="1468"/>
      <c r="AB49" s="1468"/>
      <c r="AC49" s="1470"/>
      <c r="AD49" s="1421"/>
      <c r="AE49" s="127"/>
      <c r="AF49" s="1411"/>
      <c r="AG49" s="1468"/>
      <c r="AH49" s="1469"/>
      <c r="AI49" s="1470"/>
      <c r="AJ49" s="1419"/>
      <c r="AL49" s="1411"/>
      <c r="AM49" s="1468"/>
      <c r="AN49" s="1472"/>
      <c r="AO49" s="1457"/>
      <c r="AP49" s="1419"/>
      <c r="AR49" s="1438"/>
      <c r="AS49" s="1432"/>
      <c r="AT49" s="1432"/>
      <c r="AU49" s="1432"/>
      <c r="AV49" s="1432"/>
      <c r="AW49" s="1422"/>
      <c r="AX49" s="1432"/>
      <c r="AY49" s="1457"/>
      <c r="AZ49" s="1458"/>
      <c r="BA49" s="1427"/>
      <c r="BB49" s="1428"/>
      <c r="BC49" s="1428"/>
      <c r="BD49" s="1428"/>
    </row>
    <row r="50" spans="1:56" ht="15.6" customHeight="1" x14ac:dyDescent="0.25">
      <c r="A50" s="1416"/>
      <c r="B50" s="1435"/>
      <c r="C50" s="1439"/>
      <c r="D50" s="1438"/>
      <c r="E50" s="1438"/>
      <c r="F50" s="1438"/>
      <c r="G50" s="189" t="s">
        <v>354</v>
      </c>
      <c r="H50" s="1413"/>
      <c r="I50" s="1469"/>
      <c r="J50" s="1485"/>
      <c r="K50" s="1432"/>
      <c r="L50" s="1413"/>
      <c r="M50" s="1469"/>
      <c r="N50" s="1469"/>
      <c r="O50" s="1474"/>
      <c r="P50" s="1413"/>
      <c r="Q50" s="1469"/>
      <c r="R50" s="1469"/>
      <c r="S50" s="1474"/>
      <c r="T50" s="1413"/>
      <c r="U50" s="1469"/>
      <c r="V50" s="1469"/>
      <c r="W50" s="1474"/>
      <c r="X50" s="1419"/>
      <c r="Y50" s="143"/>
      <c r="Z50" s="1411"/>
      <c r="AA50" s="1468"/>
      <c r="AB50" s="1468"/>
      <c r="AC50" s="1470"/>
      <c r="AD50" s="1421"/>
      <c r="AE50" s="127"/>
      <c r="AF50" s="1411"/>
      <c r="AG50" s="1468"/>
      <c r="AH50" s="1469"/>
      <c r="AI50" s="1470"/>
      <c r="AJ50" s="1419"/>
      <c r="AL50" s="1411"/>
      <c r="AM50" s="1468"/>
      <c r="AN50" s="1472"/>
      <c r="AO50" s="1457"/>
      <c r="AP50" s="1419"/>
      <c r="AR50" s="1438"/>
      <c r="AS50" s="1432"/>
      <c r="AT50" s="1432"/>
      <c r="AU50" s="1432"/>
      <c r="AV50" s="1432"/>
      <c r="AW50" s="1422"/>
      <c r="AX50" s="1432"/>
      <c r="AY50" s="1457"/>
      <c r="AZ50" s="1458"/>
      <c r="BA50" s="1427"/>
      <c r="BB50" s="1428"/>
      <c r="BC50" s="1428"/>
      <c r="BD50" s="1428"/>
    </row>
    <row r="51" spans="1:56" ht="16.149999999999999" customHeight="1" x14ac:dyDescent="0.25">
      <c r="A51" s="1416"/>
      <c r="B51" s="1435"/>
      <c r="C51" s="1439"/>
      <c r="D51" s="1438"/>
      <c r="E51" s="1438"/>
      <c r="F51" s="1438"/>
      <c r="G51" s="189" t="s">
        <v>355</v>
      </c>
      <c r="H51" s="1413"/>
      <c r="I51" s="1469"/>
      <c r="J51" s="1485"/>
      <c r="K51" s="1432"/>
      <c r="L51" s="1413"/>
      <c r="M51" s="1469"/>
      <c r="N51" s="1469"/>
      <c r="O51" s="1474"/>
      <c r="P51" s="1413"/>
      <c r="Q51" s="1469"/>
      <c r="R51" s="1469"/>
      <c r="S51" s="1474"/>
      <c r="T51" s="1413"/>
      <c r="U51" s="1469"/>
      <c r="V51" s="1469"/>
      <c r="W51" s="1474"/>
      <c r="X51" s="1419"/>
      <c r="Y51" s="143"/>
      <c r="Z51" s="1411"/>
      <c r="AA51" s="1468"/>
      <c r="AB51" s="1468"/>
      <c r="AC51" s="1470"/>
      <c r="AD51" s="1421"/>
      <c r="AE51" s="127"/>
      <c r="AF51" s="1411"/>
      <c r="AG51" s="1468"/>
      <c r="AH51" s="1469"/>
      <c r="AI51" s="1470"/>
      <c r="AJ51" s="1419"/>
      <c r="AL51" s="1411"/>
      <c r="AM51" s="1468"/>
      <c r="AN51" s="1472"/>
      <c r="AO51" s="1457"/>
      <c r="AP51" s="1419"/>
      <c r="AR51" s="1438"/>
      <c r="AS51" s="1432"/>
      <c r="AT51" s="1432"/>
      <c r="AU51" s="1432"/>
      <c r="AV51" s="1432"/>
      <c r="AW51" s="1422"/>
      <c r="AX51" s="1432"/>
      <c r="AY51" s="1457"/>
      <c r="AZ51" s="1458"/>
      <c r="BA51" s="1427"/>
      <c r="BB51" s="1428"/>
      <c r="BC51" s="1428"/>
      <c r="BD51" s="1428"/>
    </row>
    <row r="52" spans="1:56" ht="33" customHeight="1" x14ac:dyDescent="0.3">
      <c r="A52" s="1416"/>
      <c r="B52" s="1435"/>
      <c r="C52" s="189"/>
      <c r="D52" s="183"/>
      <c r="E52" s="1438"/>
      <c r="F52" s="183"/>
      <c r="G52" s="189"/>
      <c r="H52" s="178" t="s">
        <v>356</v>
      </c>
      <c r="I52" s="178" t="s">
        <v>357</v>
      </c>
      <c r="J52" s="178" t="s">
        <v>358</v>
      </c>
      <c r="K52" s="461" t="s">
        <v>281</v>
      </c>
      <c r="L52" s="178" t="s">
        <v>356</v>
      </c>
      <c r="M52" s="178" t="s">
        <v>359</v>
      </c>
      <c r="N52" s="178" t="s">
        <v>358</v>
      </c>
      <c r="O52" s="265" t="s">
        <v>281</v>
      </c>
      <c r="P52" s="178" t="s">
        <v>360</v>
      </c>
      <c r="Q52" s="266" t="s">
        <v>361</v>
      </c>
      <c r="R52" s="178" t="s">
        <v>362</v>
      </c>
      <c r="S52" s="178" t="s">
        <v>281</v>
      </c>
      <c r="T52" s="178" t="s">
        <v>360</v>
      </c>
      <c r="U52" s="266" t="s">
        <v>361</v>
      </c>
      <c r="V52" s="178" t="s">
        <v>362</v>
      </c>
      <c r="W52" s="178" t="s">
        <v>281</v>
      </c>
      <c r="X52" s="127"/>
      <c r="Y52" s="127"/>
      <c r="Z52" s="199" t="s">
        <v>360</v>
      </c>
      <c r="AA52" s="215" t="s">
        <v>361</v>
      </c>
      <c r="AB52" s="199" t="s">
        <v>362</v>
      </c>
      <c r="AC52" s="199" t="s">
        <v>281</v>
      </c>
      <c r="AD52" s="179"/>
      <c r="AE52" s="127"/>
      <c r="AF52" s="199" t="s">
        <v>360</v>
      </c>
      <c r="AG52" s="215" t="s">
        <v>361</v>
      </c>
      <c r="AH52" s="178"/>
      <c r="AI52" s="199" t="s">
        <v>281</v>
      </c>
      <c r="AJ52" s="127"/>
      <c r="AL52" s="199" t="s">
        <v>360</v>
      </c>
      <c r="AM52" s="215" t="s">
        <v>361</v>
      </c>
      <c r="AN52" s="178"/>
      <c r="AO52" s="215"/>
      <c r="AP52" s="462"/>
      <c r="AR52" s="457"/>
      <c r="AS52" s="457"/>
      <c r="AT52" s="457"/>
      <c r="AU52" s="457"/>
      <c r="AV52" s="457"/>
      <c r="AW52" s="457"/>
      <c r="AX52" s="457"/>
      <c r="AY52" s="457"/>
      <c r="AZ52" s="457"/>
      <c r="BA52" s="459"/>
      <c r="BB52" s="457"/>
      <c r="BC52" s="457"/>
      <c r="BD52" s="457"/>
    </row>
    <row r="53" spans="1:56" ht="14.45" customHeight="1" x14ac:dyDescent="0.25">
      <c r="A53" s="1416"/>
      <c r="B53" s="1435"/>
      <c r="C53" s="1439" t="s">
        <v>11</v>
      </c>
      <c r="D53" s="1438" t="s">
        <v>363</v>
      </c>
      <c r="E53" s="1438"/>
      <c r="F53" s="1438" t="s">
        <v>116</v>
      </c>
      <c r="G53" s="189" t="s">
        <v>365</v>
      </c>
      <c r="H53" s="1445">
        <v>0.95</v>
      </c>
      <c r="I53" s="1459">
        <v>5.0000000000000001E-4</v>
      </c>
      <c r="J53" s="1471">
        <v>1.8000000000000001E-4</v>
      </c>
      <c r="K53" s="1432" t="s">
        <v>627</v>
      </c>
      <c r="L53" s="1445">
        <v>0.95</v>
      </c>
      <c r="M53" s="1459">
        <v>5.0000000000000001E-4</v>
      </c>
      <c r="N53" s="1459">
        <v>1E-4</v>
      </c>
      <c r="O53" s="1463" t="s">
        <v>628</v>
      </c>
      <c r="P53" s="1445">
        <v>0.95</v>
      </c>
      <c r="Q53" s="1459">
        <v>5.0000000000000001E-4</v>
      </c>
      <c r="R53" s="1459">
        <v>1.4999999999999999E-4</v>
      </c>
      <c r="S53" s="1463" t="s">
        <v>629</v>
      </c>
      <c r="T53" s="1445">
        <v>0.95</v>
      </c>
      <c r="U53" s="1459">
        <v>5.0000000000000001E-4</v>
      </c>
      <c r="V53" s="1459">
        <v>1.4999999999999999E-4</v>
      </c>
      <c r="W53" s="1463" t="s">
        <v>629</v>
      </c>
      <c r="X53" s="1440" t="s">
        <v>366</v>
      </c>
      <c r="Y53" s="264"/>
      <c r="Z53" s="1448">
        <v>0.95</v>
      </c>
      <c r="AA53" s="1466">
        <v>5.0000000000000001E-4</v>
      </c>
      <c r="AB53" s="1466">
        <v>6.9999999999999994E-5</v>
      </c>
      <c r="AC53" s="1460" t="s">
        <v>630</v>
      </c>
      <c r="AD53" s="1444" t="s">
        <v>366</v>
      </c>
      <c r="AE53" s="127"/>
      <c r="AF53" s="1448">
        <v>0.95</v>
      </c>
      <c r="AG53" s="1466">
        <v>5.0000000000000001E-4</v>
      </c>
      <c r="AH53" s="1459">
        <v>6.0000000000000002E-5</v>
      </c>
      <c r="AI53" s="1460" t="s">
        <v>631</v>
      </c>
      <c r="AJ53" s="1440" t="s">
        <v>366</v>
      </c>
      <c r="AL53" s="1448">
        <v>0.95</v>
      </c>
      <c r="AM53" s="1466">
        <v>5.0000000000000001E-4</v>
      </c>
      <c r="AN53" s="1467">
        <v>1.0929610929610899E-5</v>
      </c>
      <c r="AO53" s="1457" t="s">
        <v>625</v>
      </c>
      <c r="AP53" s="1419" t="s">
        <v>626</v>
      </c>
      <c r="AR53" s="1438" t="s">
        <v>116</v>
      </c>
      <c r="AS53" s="1432" t="s">
        <v>627</v>
      </c>
      <c r="AT53" s="1432" t="s">
        <v>628</v>
      </c>
      <c r="AU53" s="1432" t="s">
        <v>629</v>
      </c>
      <c r="AV53" s="1432" t="s">
        <v>629</v>
      </c>
      <c r="AW53" s="1422" t="s">
        <v>630</v>
      </c>
      <c r="AX53" s="1432" t="s">
        <v>631</v>
      </c>
      <c r="AY53" s="1457" t="s">
        <v>625</v>
      </c>
      <c r="AZ53" s="1458" t="s">
        <v>739</v>
      </c>
      <c r="BA53" s="1427" t="s">
        <v>544</v>
      </c>
      <c r="BB53" s="1428"/>
      <c r="BC53" s="1428"/>
      <c r="BD53" s="1428"/>
    </row>
    <row r="54" spans="1:56" ht="14.45" customHeight="1" x14ac:dyDescent="0.25">
      <c r="A54" s="1416"/>
      <c r="B54" s="1435"/>
      <c r="C54" s="1439"/>
      <c r="D54" s="1438"/>
      <c r="E54" s="1438"/>
      <c r="F54" s="1438"/>
      <c r="G54" s="189" t="s">
        <v>117</v>
      </c>
      <c r="H54" s="1413"/>
      <c r="I54" s="1459"/>
      <c r="J54" s="1471"/>
      <c r="K54" s="1432"/>
      <c r="L54" s="1413"/>
      <c r="M54" s="1459"/>
      <c r="N54" s="1459"/>
      <c r="O54" s="1464"/>
      <c r="P54" s="1413"/>
      <c r="Q54" s="1459"/>
      <c r="R54" s="1459"/>
      <c r="S54" s="1464"/>
      <c r="T54" s="1413"/>
      <c r="U54" s="1459"/>
      <c r="V54" s="1459"/>
      <c r="W54" s="1464"/>
      <c r="X54" s="1440"/>
      <c r="Y54" s="264"/>
      <c r="Z54" s="1411"/>
      <c r="AA54" s="1466"/>
      <c r="AB54" s="1466"/>
      <c r="AC54" s="1461"/>
      <c r="AD54" s="1444"/>
      <c r="AE54" s="127"/>
      <c r="AF54" s="1411"/>
      <c r="AG54" s="1466"/>
      <c r="AH54" s="1459"/>
      <c r="AI54" s="1461"/>
      <c r="AJ54" s="1440"/>
      <c r="AL54" s="1411"/>
      <c r="AM54" s="1466"/>
      <c r="AN54" s="1467"/>
      <c r="AO54" s="1457"/>
      <c r="AP54" s="1419"/>
      <c r="AR54" s="1438"/>
      <c r="AS54" s="1432"/>
      <c r="AT54" s="1432"/>
      <c r="AU54" s="1432"/>
      <c r="AV54" s="1432"/>
      <c r="AW54" s="1422"/>
      <c r="AX54" s="1432"/>
      <c r="AY54" s="1457"/>
      <c r="AZ54" s="1458"/>
      <c r="BA54" s="1427"/>
      <c r="BB54" s="1428"/>
      <c r="BC54" s="1428"/>
      <c r="BD54" s="1428"/>
    </row>
    <row r="55" spans="1:56" ht="69.75" customHeight="1" x14ac:dyDescent="0.3">
      <c r="A55" s="1416"/>
      <c r="B55" s="1435"/>
      <c r="C55" s="1439"/>
      <c r="D55" s="1438"/>
      <c r="E55" s="1438"/>
      <c r="F55" s="1438"/>
      <c r="G55" s="179" t="s">
        <v>118</v>
      </c>
      <c r="H55" s="1413"/>
      <c r="I55" s="1459"/>
      <c r="J55" s="1471"/>
      <c r="K55" s="1432"/>
      <c r="L55" s="1413"/>
      <c r="M55" s="1459"/>
      <c r="N55" s="1459"/>
      <c r="O55" s="1465"/>
      <c r="P55" s="1413"/>
      <c r="Q55" s="1459"/>
      <c r="R55" s="1459"/>
      <c r="S55" s="1465"/>
      <c r="T55" s="1413"/>
      <c r="U55" s="1459"/>
      <c r="V55" s="1459"/>
      <c r="W55" s="1465"/>
      <c r="X55" s="1440"/>
      <c r="Y55" s="264"/>
      <c r="Z55" s="1411"/>
      <c r="AA55" s="1466"/>
      <c r="AB55" s="1466"/>
      <c r="AC55" s="1462"/>
      <c r="AD55" s="1444"/>
      <c r="AE55" s="127"/>
      <c r="AF55" s="1411"/>
      <c r="AG55" s="1466"/>
      <c r="AH55" s="1459"/>
      <c r="AI55" s="1462"/>
      <c r="AJ55" s="1440"/>
      <c r="AL55" s="1411"/>
      <c r="AM55" s="1466"/>
      <c r="AN55" s="1467"/>
      <c r="AO55" s="1457"/>
      <c r="AP55" s="1419"/>
      <c r="AR55" s="1438"/>
      <c r="AS55" s="1432"/>
      <c r="AT55" s="1432"/>
      <c r="AU55" s="1432"/>
      <c r="AV55" s="1432"/>
      <c r="AW55" s="1422"/>
      <c r="AX55" s="1432"/>
      <c r="AY55" s="1457"/>
      <c r="AZ55" s="1458"/>
      <c r="BA55" s="1427"/>
      <c r="BB55" s="1428"/>
      <c r="BC55" s="1428"/>
      <c r="BD55" s="1428"/>
    </row>
    <row r="56" spans="1:56" ht="16.149999999999999" customHeight="1" x14ac:dyDescent="0.3">
      <c r="A56" s="1416"/>
      <c r="B56" s="1435"/>
      <c r="C56" s="189"/>
      <c r="D56" s="183"/>
      <c r="E56" s="1438"/>
      <c r="F56" s="183"/>
      <c r="G56" s="179"/>
      <c r="H56" s="1418" t="s">
        <v>367</v>
      </c>
      <c r="I56" s="1418"/>
      <c r="J56" s="1413" t="s">
        <v>368</v>
      </c>
      <c r="K56" s="1413"/>
      <c r="L56" s="1418" t="s">
        <v>367</v>
      </c>
      <c r="M56" s="1418"/>
      <c r="N56" s="1413" t="s">
        <v>368</v>
      </c>
      <c r="O56" s="1413"/>
      <c r="P56" s="1418" t="s">
        <v>367</v>
      </c>
      <c r="Q56" s="1418"/>
      <c r="R56" s="1413" t="s">
        <v>368</v>
      </c>
      <c r="S56" s="1413"/>
      <c r="T56" s="1418" t="s">
        <v>367</v>
      </c>
      <c r="U56" s="1418"/>
      <c r="V56" s="1413" t="s">
        <v>368</v>
      </c>
      <c r="W56" s="1413"/>
      <c r="X56" s="127"/>
      <c r="Y56" s="127"/>
      <c r="Z56" s="1416" t="s">
        <v>367</v>
      </c>
      <c r="AA56" s="1416"/>
      <c r="AB56" s="1411" t="s">
        <v>368</v>
      </c>
      <c r="AC56" s="1411"/>
      <c r="AD56" s="179"/>
      <c r="AE56" s="127"/>
      <c r="AF56" s="1418" t="s">
        <v>367</v>
      </c>
      <c r="AG56" s="1418"/>
      <c r="AH56" s="1413" t="s">
        <v>368</v>
      </c>
      <c r="AI56" s="1413"/>
      <c r="AJ56" s="127"/>
      <c r="AL56" s="1418" t="s">
        <v>367</v>
      </c>
      <c r="AM56" s="1418"/>
      <c r="AN56" s="1413" t="s">
        <v>368</v>
      </c>
      <c r="AO56" s="1413"/>
      <c r="AP56" s="127"/>
      <c r="AR56" s="457"/>
      <c r="AS56" s="457"/>
      <c r="AT56" s="457"/>
      <c r="AU56" s="457"/>
      <c r="AV56" s="457"/>
      <c r="AW56" s="457"/>
      <c r="AX56" s="457"/>
      <c r="AY56" s="457"/>
      <c r="AZ56" s="457"/>
      <c r="BA56" s="459"/>
      <c r="BB56" s="457"/>
      <c r="BC56" s="457"/>
      <c r="BD56" s="457"/>
    </row>
    <row r="57" spans="1:56" ht="14.45" customHeight="1" x14ac:dyDescent="0.25">
      <c r="A57" s="1416"/>
      <c r="B57" s="1435"/>
      <c r="C57" s="1439" t="s">
        <v>12</v>
      </c>
      <c r="D57" s="1438" t="s">
        <v>369</v>
      </c>
      <c r="E57" s="1438"/>
      <c r="F57" s="1438" t="s">
        <v>370</v>
      </c>
      <c r="G57" s="189" t="s">
        <v>371</v>
      </c>
      <c r="H57" s="1413" t="s">
        <v>372</v>
      </c>
      <c r="I57" s="1413"/>
      <c r="J57" s="1418" t="s">
        <v>372</v>
      </c>
      <c r="K57" s="1418"/>
      <c r="L57" s="1413" t="s">
        <v>370</v>
      </c>
      <c r="M57" s="1413"/>
      <c r="N57" s="1418" t="s">
        <v>370</v>
      </c>
      <c r="O57" s="1418"/>
      <c r="P57" s="1413" t="s">
        <v>370</v>
      </c>
      <c r="Q57" s="1413"/>
      <c r="R57" s="1418" t="s">
        <v>370</v>
      </c>
      <c r="S57" s="1418"/>
      <c r="T57" s="1413" t="s">
        <v>370</v>
      </c>
      <c r="U57" s="1413"/>
      <c r="V57" s="1418" t="s">
        <v>372</v>
      </c>
      <c r="W57" s="1418"/>
      <c r="X57" s="1419" t="s">
        <v>373</v>
      </c>
      <c r="Y57" s="143"/>
      <c r="Z57" s="1411" t="s">
        <v>370</v>
      </c>
      <c r="AA57" s="1411"/>
      <c r="AB57" s="1416" t="s">
        <v>372</v>
      </c>
      <c r="AC57" s="1416"/>
      <c r="AD57" s="1421" t="s">
        <v>373</v>
      </c>
      <c r="AE57" s="127"/>
      <c r="AF57" s="1413" t="s">
        <v>370</v>
      </c>
      <c r="AG57" s="1413"/>
      <c r="AH57" s="1418" t="s">
        <v>372</v>
      </c>
      <c r="AI57" s="1418"/>
      <c r="AJ57" s="1419" t="s">
        <v>373</v>
      </c>
      <c r="AL57" s="1413" t="s">
        <v>370</v>
      </c>
      <c r="AM57" s="1413"/>
      <c r="AN57" s="1418" t="s">
        <v>372</v>
      </c>
      <c r="AO57" s="1418"/>
      <c r="AP57" s="1419" t="s">
        <v>740</v>
      </c>
      <c r="AR57" s="1438" t="s">
        <v>370</v>
      </c>
      <c r="AS57" s="1438" t="s">
        <v>370</v>
      </c>
      <c r="AT57" s="1438" t="s">
        <v>370</v>
      </c>
      <c r="AU57" s="1438" t="s">
        <v>370</v>
      </c>
      <c r="AV57" s="1438" t="s">
        <v>370</v>
      </c>
      <c r="AW57" s="1438" t="s">
        <v>370</v>
      </c>
      <c r="AX57" s="1438" t="s">
        <v>370</v>
      </c>
      <c r="AY57" s="1438" t="s">
        <v>370</v>
      </c>
      <c r="AZ57" s="1438" t="s">
        <v>370</v>
      </c>
      <c r="BA57" s="1427" t="s">
        <v>544</v>
      </c>
      <c r="BB57" s="1428"/>
      <c r="BC57" s="1428"/>
      <c r="BD57" s="1428"/>
    </row>
    <row r="58" spans="1:56" ht="14.45" customHeight="1" x14ac:dyDescent="0.25">
      <c r="A58" s="1416"/>
      <c r="B58" s="1435"/>
      <c r="C58" s="1439"/>
      <c r="D58" s="1438"/>
      <c r="E58" s="1438"/>
      <c r="F58" s="1438"/>
      <c r="G58" s="189" t="s">
        <v>374</v>
      </c>
      <c r="H58" s="1413"/>
      <c r="I58" s="1413"/>
      <c r="J58" s="1418"/>
      <c r="K58" s="1418"/>
      <c r="L58" s="1413"/>
      <c r="M58" s="1413"/>
      <c r="N58" s="1418"/>
      <c r="O58" s="1418"/>
      <c r="P58" s="1413"/>
      <c r="Q58" s="1413"/>
      <c r="R58" s="1418"/>
      <c r="S58" s="1418"/>
      <c r="T58" s="1413"/>
      <c r="U58" s="1413"/>
      <c r="V58" s="1418"/>
      <c r="W58" s="1418"/>
      <c r="X58" s="1419"/>
      <c r="Y58" s="143"/>
      <c r="Z58" s="1411"/>
      <c r="AA58" s="1411"/>
      <c r="AB58" s="1416"/>
      <c r="AC58" s="1416"/>
      <c r="AD58" s="1421"/>
      <c r="AE58" s="127"/>
      <c r="AF58" s="1413"/>
      <c r="AG58" s="1413"/>
      <c r="AH58" s="1418"/>
      <c r="AI58" s="1418"/>
      <c r="AJ58" s="1419"/>
      <c r="AL58" s="1413"/>
      <c r="AM58" s="1413"/>
      <c r="AN58" s="1418"/>
      <c r="AO58" s="1418"/>
      <c r="AP58" s="1419"/>
      <c r="AR58" s="1438"/>
      <c r="AS58" s="1438"/>
      <c r="AT58" s="1438"/>
      <c r="AU58" s="1438"/>
      <c r="AV58" s="1438"/>
      <c r="AW58" s="1438"/>
      <c r="AX58" s="1438"/>
      <c r="AY58" s="1438"/>
      <c r="AZ58" s="1438"/>
      <c r="BA58" s="1427"/>
      <c r="BB58" s="1428"/>
      <c r="BC58" s="1428"/>
      <c r="BD58" s="1428"/>
    </row>
    <row r="59" spans="1:56" ht="15" customHeight="1" x14ac:dyDescent="0.25">
      <c r="A59" s="1416"/>
      <c r="B59" s="1435"/>
      <c r="C59" s="1439"/>
      <c r="D59" s="1438"/>
      <c r="E59" s="1438"/>
      <c r="F59" s="1438"/>
      <c r="G59" s="189" t="s">
        <v>375</v>
      </c>
      <c r="H59" s="1413"/>
      <c r="I59" s="1413"/>
      <c r="J59" s="1418"/>
      <c r="K59" s="1418"/>
      <c r="L59" s="1413"/>
      <c r="M59" s="1413"/>
      <c r="N59" s="1418"/>
      <c r="O59" s="1418"/>
      <c r="P59" s="1413"/>
      <c r="Q59" s="1413"/>
      <c r="R59" s="1418"/>
      <c r="S59" s="1418"/>
      <c r="T59" s="1413"/>
      <c r="U59" s="1413"/>
      <c r="V59" s="1418"/>
      <c r="W59" s="1418"/>
      <c r="X59" s="1419"/>
      <c r="Y59" s="143"/>
      <c r="Z59" s="1411"/>
      <c r="AA59" s="1411"/>
      <c r="AB59" s="1416"/>
      <c r="AC59" s="1416"/>
      <c r="AD59" s="1421"/>
      <c r="AE59" s="127"/>
      <c r="AF59" s="1413"/>
      <c r="AG59" s="1413"/>
      <c r="AH59" s="1418"/>
      <c r="AI59" s="1418"/>
      <c r="AJ59" s="1419"/>
      <c r="AL59" s="1413"/>
      <c r="AM59" s="1413"/>
      <c r="AN59" s="1418"/>
      <c r="AO59" s="1418"/>
      <c r="AP59" s="1419"/>
      <c r="AR59" s="1438"/>
      <c r="AS59" s="1438"/>
      <c r="AT59" s="1438"/>
      <c r="AU59" s="1438"/>
      <c r="AV59" s="1438"/>
      <c r="AW59" s="1438"/>
      <c r="AX59" s="1438"/>
      <c r="AY59" s="1438"/>
      <c r="AZ59" s="1438"/>
      <c r="BA59" s="1427"/>
      <c r="BB59" s="1428"/>
      <c r="BC59" s="1428"/>
      <c r="BD59" s="1428"/>
    </row>
    <row r="60" spans="1:56" ht="16.149999999999999" customHeight="1" x14ac:dyDescent="0.3">
      <c r="A60" s="1416"/>
      <c r="B60" s="1435" t="s">
        <v>376</v>
      </c>
      <c r="C60" s="189"/>
      <c r="D60" s="183"/>
      <c r="E60" s="183"/>
      <c r="F60" s="183"/>
      <c r="G60" s="189"/>
      <c r="H60" s="1418" t="s">
        <v>377</v>
      </c>
      <c r="I60" s="1418"/>
      <c r="J60" s="1413" t="s">
        <v>281</v>
      </c>
      <c r="K60" s="1413"/>
      <c r="L60" s="1418" t="s">
        <v>377</v>
      </c>
      <c r="M60" s="1418"/>
      <c r="N60" s="1413" t="s">
        <v>281</v>
      </c>
      <c r="O60" s="1413"/>
      <c r="P60" s="1418" t="s">
        <v>377</v>
      </c>
      <c r="Q60" s="1418"/>
      <c r="R60" s="1413" t="s">
        <v>281</v>
      </c>
      <c r="S60" s="1413"/>
      <c r="T60" s="1418" t="s">
        <v>377</v>
      </c>
      <c r="U60" s="1418"/>
      <c r="V60" s="1413" t="s">
        <v>281</v>
      </c>
      <c r="W60" s="1413"/>
      <c r="X60" s="127"/>
      <c r="Y60" s="127"/>
      <c r="Z60" s="1416" t="s">
        <v>377</v>
      </c>
      <c r="AA60" s="1416"/>
      <c r="AB60" s="1411" t="s">
        <v>281</v>
      </c>
      <c r="AC60" s="1411"/>
      <c r="AD60" s="179"/>
      <c r="AE60" s="127"/>
      <c r="AF60" s="1418" t="s">
        <v>377</v>
      </c>
      <c r="AG60" s="1418"/>
      <c r="AH60" s="1413" t="s">
        <v>281</v>
      </c>
      <c r="AI60" s="1413"/>
      <c r="AJ60" s="127"/>
      <c r="AL60" s="1418" t="s">
        <v>377</v>
      </c>
      <c r="AM60" s="1418"/>
      <c r="AN60" s="1413" t="s">
        <v>281</v>
      </c>
      <c r="AO60" s="1413"/>
      <c r="AP60" s="127"/>
      <c r="AR60" s="457"/>
      <c r="AS60" s="457"/>
      <c r="AT60" s="457"/>
      <c r="AU60" s="457"/>
      <c r="AV60" s="457"/>
      <c r="AW60" s="457"/>
      <c r="AX60" s="457"/>
      <c r="AY60" s="457"/>
      <c r="AZ60" s="457"/>
      <c r="BA60" s="459"/>
      <c r="BB60" s="457"/>
      <c r="BC60" s="457"/>
      <c r="BD60" s="457"/>
    </row>
    <row r="61" spans="1:56" ht="15.6" customHeight="1" x14ac:dyDescent="0.25">
      <c r="A61" s="1416"/>
      <c r="B61" s="1435"/>
      <c r="C61" s="1435" t="s">
        <v>378</v>
      </c>
      <c r="D61" s="1435" t="s">
        <v>379</v>
      </c>
      <c r="E61" s="1434">
        <v>0.1</v>
      </c>
      <c r="F61" s="1456" t="s">
        <v>380</v>
      </c>
      <c r="G61" s="189" t="s">
        <v>381</v>
      </c>
      <c r="H61" s="1418" t="s">
        <v>380</v>
      </c>
      <c r="I61" s="1418"/>
      <c r="J61" s="1418" t="s">
        <v>382</v>
      </c>
      <c r="K61" s="1418"/>
      <c r="L61" s="1418" t="s">
        <v>380</v>
      </c>
      <c r="M61" s="1418"/>
      <c r="N61" s="1418" t="s">
        <v>382</v>
      </c>
      <c r="O61" s="1418"/>
      <c r="P61" s="1418" t="s">
        <v>380</v>
      </c>
      <c r="Q61" s="1418"/>
      <c r="R61" s="1418" t="s">
        <v>382</v>
      </c>
      <c r="S61" s="1418"/>
      <c r="T61" s="1418" t="s">
        <v>380</v>
      </c>
      <c r="U61" s="1418"/>
      <c r="V61" s="1418" t="s">
        <v>382</v>
      </c>
      <c r="W61" s="1418"/>
      <c r="X61" s="1419" t="s">
        <v>383</v>
      </c>
      <c r="Y61" s="143"/>
      <c r="Z61" s="1416" t="s">
        <v>380</v>
      </c>
      <c r="AA61" s="1416"/>
      <c r="AB61" s="1416" t="s">
        <v>382</v>
      </c>
      <c r="AC61" s="1416"/>
      <c r="AD61" s="1421" t="s">
        <v>383</v>
      </c>
      <c r="AE61" s="127"/>
      <c r="AF61" s="1418" t="s">
        <v>380</v>
      </c>
      <c r="AG61" s="1418"/>
      <c r="AH61" s="1418" t="s">
        <v>382</v>
      </c>
      <c r="AI61" s="1418"/>
      <c r="AJ61" s="1419" t="s">
        <v>383</v>
      </c>
      <c r="AL61" s="1418" t="s">
        <v>380</v>
      </c>
      <c r="AM61" s="1418"/>
      <c r="AN61" s="1455" t="s">
        <v>39</v>
      </c>
      <c r="AO61" s="1418"/>
      <c r="AP61" s="1419" t="s">
        <v>741</v>
      </c>
      <c r="AR61" s="1456" t="s">
        <v>380</v>
      </c>
      <c r="AS61" s="1017" t="s">
        <v>382</v>
      </c>
      <c r="AT61" s="1017" t="s">
        <v>382</v>
      </c>
      <c r="AU61" s="1017" t="s">
        <v>382</v>
      </c>
      <c r="AV61" s="1017" t="s">
        <v>382</v>
      </c>
      <c r="AW61" s="1017" t="s">
        <v>382</v>
      </c>
      <c r="AX61" s="1017" t="s">
        <v>382</v>
      </c>
      <c r="AY61" s="1017" t="s">
        <v>382</v>
      </c>
      <c r="AZ61" s="1017" t="s">
        <v>382</v>
      </c>
      <c r="BA61" s="1433" t="s">
        <v>545</v>
      </c>
      <c r="BB61" s="1430" t="s">
        <v>641</v>
      </c>
      <c r="BC61" s="1430" t="s">
        <v>382</v>
      </c>
      <c r="BD61" s="1430" t="s">
        <v>742</v>
      </c>
    </row>
    <row r="62" spans="1:56" ht="60" customHeight="1" x14ac:dyDescent="0.25">
      <c r="A62" s="1416"/>
      <c r="B62" s="1435"/>
      <c r="C62" s="1435"/>
      <c r="D62" s="1435"/>
      <c r="E62" s="1434"/>
      <c r="F62" s="1456"/>
      <c r="G62" s="189" t="s">
        <v>384</v>
      </c>
      <c r="H62" s="1418"/>
      <c r="I62" s="1418"/>
      <c r="J62" s="1418"/>
      <c r="K62" s="1418"/>
      <c r="L62" s="1418"/>
      <c r="M62" s="1418"/>
      <c r="N62" s="1418"/>
      <c r="O62" s="1418"/>
      <c r="P62" s="1418"/>
      <c r="Q62" s="1418"/>
      <c r="R62" s="1418"/>
      <c r="S62" s="1418"/>
      <c r="T62" s="1418"/>
      <c r="U62" s="1418"/>
      <c r="V62" s="1418"/>
      <c r="W62" s="1418"/>
      <c r="X62" s="1419"/>
      <c r="Y62" s="143"/>
      <c r="Z62" s="1416"/>
      <c r="AA62" s="1416"/>
      <c r="AB62" s="1416"/>
      <c r="AC62" s="1416"/>
      <c r="AD62" s="1421"/>
      <c r="AE62" s="127"/>
      <c r="AF62" s="1418"/>
      <c r="AG62" s="1418"/>
      <c r="AH62" s="1418"/>
      <c r="AI62" s="1418"/>
      <c r="AJ62" s="1419"/>
      <c r="AL62" s="1418"/>
      <c r="AM62" s="1418"/>
      <c r="AN62" s="1418"/>
      <c r="AO62" s="1418"/>
      <c r="AP62" s="1419"/>
      <c r="AR62" s="1456"/>
      <c r="AS62" s="1017"/>
      <c r="AT62" s="1017"/>
      <c r="AU62" s="1017"/>
      <c r="AV62" s="1017"/>
      <c r="AW62" s="1017"/>
      <c r="AX62" s="1017"/>
      <c r="AY62" s="1017"/>
      <c r="AZ62" s="1017"/>
      <c r="BA62" s="1433"/>
      <c r="BB62" s="1430"/>
      <c r="BC62" s="1430"/>
      <c r="BD62" s="1430"/>
    </row>
    <row r="63" spans="1:56" ht="73.5" customHeight="1" x14ac:dyDescent="0.25">
      <c r="A63" s="1416"/>
      <c r="B63" s="1435"/>
      <c r="C63" s="1435"/>
      <c r="D63" s="1435"/>
      <c r="E63" s="1434"/>
      <c r="F63" s="1456"/>
      <c r="G63" s="184" t="s">
        <v>385</v>
      </c>
      <c r="H63" s="1418"/>
      <c r="I63" s="1418"/>
      <c r="J63" s="1418"/>
      <c r="K63" s="1418"/>
      <c r="L63" s="1418"/>
      <c r="M63" s="1418"/>
      <c r="N63" s="1418"/>
      <c r="O63" s="1418"/>
      <c r="P63" s="1418"/>
      <c r="Q63" s="1418"/>
      <c r="R63" s="1418"/>
      <c r="S63" s="1418"/>
      <c r="T63" s="1418"/>
      <c r="U63" s="1418"/>
      <c r="V63" s="1418"/>
      <c r="W63" s="1418"/>
      <c r="X63" s="1419"/>
      <c r="Y63" s="143"/>
      <c r="Z63" s="1416"/>
      <c r="AA63" s="1416"/>
      <c r="AB63" s="1416"/>
      <c r="AC63" s="1416"/>
      <c r="AD63" s="1421"/>
      <c r="AE63" s="127"/>
      <c r="AF63" s="1418"/>
      <c r="AG63" s="1418"/>
      <c r="AH63" s="1418"/>
      <c r="AI63" s="1418"/>
      <c r="AJ63" s="1419"/>
      <c r="AL63" s="1418"/>
      <c r="AM63" s="1418"/>
      <c r="AN63" s="1418"/>
      <c r="AO63" s="1418"/>
      <c r="AP63" s="1419"/>
      <c r="AR63" s="1456"/>
      <c r="AS63" s="1017"/>
      <c r="AT63" s="1017"/>
      <c r="AU63" s="1017"/>
      <c r="AV63" s="1017"/>
      <c r="AW63" s="1017"/>
      <c r="AX63" s="1017"/>
      <c r="AY63" s="1017"/>
      <c r="AZ63" s="1017"/>
      <c r="BA63" s="1433"/>
      <c r="BB63" s="1430"/>
      <c r="BC63" s="1430"/>
      <c r="BD63" s="1430"/>
    </row>
    <row r="64" spans="1:56" ht="16.5" customHeight="1" x14ac:dyDescent="0.3">
      <c r="A64" s="1416"/>
      <c r="B64" s="1435"/>
      <c r="C64" s="181"/>
      <c r="D64" s="181"/>
      <c r="E64" s="1434"/>
      <c r="F64" s="197"/>
      <c r="G64" s="184"/>
      <c r="H64" s="1413" t="s">
        <v>386</v>
      </c>
      <c r="I64" s="1413"/>
      <c r="J64" s="1413" t="s">
        <v>387</v>
      </c>
      <c r="K64" s="1413"/>
      <c r="L64" s="1413" t="s">
        <v>386</v>
      </c>
      <c r="M64" s="1413"/>
      <c r="N64" s="1413" t="s">
        <v>387</v>
      </c>
      <c r="O64" s="1413"/>
      <c r="P64" s="1413" t="s">
        <v>386</v>
      </c>
      <c r="Q64" s="1413"/>
      <c r="R64" s="1413" t="s">
        <v>387</v>
      </c>
      <c r="S64" s="1413"/>
      <c r="T64" s="1413" t="s">
        <v>386</v>
      </c>
      <c r="U64" s="1413"/>
      <c r="V64" s="1413" t="s">
        <v>387</v>
      </c>
      <c r="W64" s="1413"/>
      <c r="X64" s="127"/>
      <c r="Y64" s="127"/>
      <c r="Z64" s="1411" t="s">
        <v>386</v>
      </c>
      <c r="AA64" s="1411"/>
      <c r="AB64" s="1411" t="s">
        <v>387</v>
      </c>
      <c r="AC64" s="1411"/>
      <c r="AD64" s="179"/>
      <c r="AE64" s="127"/>
      <c r="AF64" s="1413" t="s">
        <v>386</v>
      </c>
      <c r="AG64" s="1413"/>
      <c r="AH64" s="1413" t="s">
        <v>387</v>
      </c>
      <c r="AI64" s="1413"/>
      <c r="AJ64" s="127"/>
      <c r="AL64" s="1413" t="s">
        <v>386</v>
      </c>
      <c r="AM64" s="1413"/>
      <c r="AN64" s="1413" t="s">
        <v>387</v>
      </c>
      <c r="AO64" s="1413"/>
      <c r="AP64" s="127"/>
      <c r="AR64" s="457"/>
      <c r="AS64" s="457"/>
      <c r="AT64" s="457"/>
      <c r="AU64" s="457"/>
      <c r="AV64" s="457"/>
      <c r="AW64" s="457"/>
      <c r="AX64" s="457"/>
      <c r="AY64" s="457"/>
      <c r="AZ64" s="457"/>
      <c r="BA64" s="459"/>
      <c r="BB64" s="457"/>
      <c r="BC64" s="457"/>
      <c r="BD64" s="457"/>
    </row>
    <row r="65" spans="1:56" ht="33" x14ac:dyDescent="0.25">
      <c r="A65" s="1416"/>
      <c r="B65" s="1435"/>
      <c r="C65" s="180" t="s">
        <v>388</v>
      </c>
      <c r="D65" s="181" t="s">
        <v>389</v>
      </c>
      <c r="E65" s="1434"/>
      <c r="F65" s="197" t="s">
        <v>390</v>
      </c>
      <c r="G65" s="184" t="s">
        <v>391</v>
      </c>
      <c r="H65" s="1413" t="s">
        <v>392</v>
      </c>
      <c r="I65" s="1413"/>
      <c r="J65" s="1413" t="s">
        <v>393</v>
      </c>
      <c r="K65" s="1413"/>
      <c r="L65" s="1413" t="s">
        <v>392</v>
      </c>
      <c r="M65" s="1413"/>
      <c r="N65" s="1413">
        <v>27</v>
      </c>
      <c r="O65" s="1413"/>
      <c r="P65" s="1413" t="s">
        <v>392</v>
      </c>
      <c r="Q65" s="1413"/>
      <c r="R65" s="1413" t="s">
        <v>394</v>
      </c>
      <c r="S65" s="1413"/>
      <c r="T65" s="1413" t="s">
        <v>392</v>
      </c>
      <c r="U65" s="1413"/>
      <c r="V65" s="1413" t="s">
        <v>395</v>
      </c>
      <c r="W65" s="1413"/>
      <c r="X65" s="174" t="s">
        <v>396</v>
      </c>
      <c r="Y65" s="174"/>
      <c r="Z65" s="1411" t="s">
        <v>392</v>
      </c>
      <c r="AA65" s="1411"/>
      <c r="AB65" s="1411" t="s">
        <v>395</v>
      </c>
      <c r="AC65" s="1411"/>
      <c r="AD65" s="198" t="s">
        <v>396</v>
      </c>
      <c r="AE65" s="127"/>
      <c r="AF65" s="1413" t="s">
        <v>392</v>
      </c>
      <c r="AG65" s="1413"/>
      <c r="AH65" s="1413" t="s">
        <v>395</v>
      </c>
      <c r="AI65" s="1413"/>
      <c r="AJ65" s="174" t="s">
        <v>396</v>
      </c>
      <c r="AL65" s="1413" t="s">
        <v>392</v>
      </c>
      <c r="AM65" s="1413"/>
      <c r="AN65" s="1413" t="s">
        <v>395</v>
      </c>
      <c r="AO65" s="1413"/>
      <c r="AP65" s="174" t="s">
        <v>396</v>
      </c>
      <c r="AR65" s="197" t="s">
        <v>390</v>
      </c>
      <c r="AS65" s="144" t="s">
        <v>393</v>
      </c>
      <c r="AT65" s="144">
        <v>27</v>
      </c>
      <c r="AU65" s="144" t="s">
        <v>394</v>
      </c>
      <c r="AV65" s="144" t="s">
        <v>395</v>
      </c>
      <c r="AW65" s="194" t="s">
        <v>395</v>
      </c>
      <c r="AX65" s="144" t="s">
        <v>395</v>
      </c>
      <c r="AY65" s="144" t="s">
        <v>395</v>
      </c>
      <c r="AZ65" s="144" t="s">
        <v>743</v>
      </c>
      <c r="BA65" s="459" t="s">
        <v>544</v>
      </c>
      <c r="BB65" s="457"/>
      <c r="BC65" s="457"/>
      <c r="BD65" s="457"/>
    </row>
    <row r="66" spans="1:56" ht="16.5" customHeight="1" x14ac:dyDescent="0.3">
      <c r="A66" s="1416"/>
      <c r="B66" s="1435"/>
      <c r="C66" s="180"/>
      <c r="D66" s="181"/>
      <c r="E66" s="1434"/>
      <c r="F66" s="197"/>
      <c r="G66" s="190"/>
      <c r="H66" s="1413" t="s">
        <v>397</v>
      </c>
      <c r="I66" s="1413"/>
      <c r="J66" s="1413" t="s">
        <v>398</v>
      </c>
      <c r="K66" s="1413"/>
      <c r="L66" s="1413" t="s">
        <v>397</v>
      </c>
      <c r="M66" s="1413"/>
      <c r="N66" s="1413" t="s">
        <v>398</v>
      </c>
      <c r="O66" s="1413"/>
      <c r="P66" s="1413" t="s">
        <v>397</v>
      </c>
      <c r="Q66" s="1413"/>
      <c r="R66" s="1413" t="s">
        <v>398</v>
      </c>
      <c r="S66" s="1413"/>
      <c r="T66" s="1413" t="s">
        <v>397</v>
      </c>
      <c r="U66" s="1413"/>
      <c r="V66" s="1413" t="s">
        <v>398</v>
      </c>
      <c r="W66" s="1413"/>
      <c r="X66" s="127"/>
      <c r="Y66" s="127"/>
      <c r="Z66" s="1411" t="s">
        <v>397</v>
      </c>
      <c r="AA66" s="1411"/>
      <c r="AB66" s="1411" t="s">
        <v>398</v>
      </c>
      <c r="AC66" s="1411"/>
      <c r="AD66" s="179"/>
      <c r="AE66" s="127"/>
      <c r="AF66" s="1413" t="s">
        <v>397</v>
      </c>
      <c r="AG66" s="1413"/>
      <c r="AH66" s="1413" t="s">
        <v>398</v>
      </c>
      <c r="AI66" s="1413"/>
      <c r="AJ66" s="127"/>
      <c r="AL66" s="1413" t="s">
        <v>397</v>
      </c>
      <c r="AM66" s="1413"/>
      <c r="AN66" s="1413" t="s">
        <v>398</v>
      </c>
      <c r="AO66" s="1413"/>
      <c r="AP66" s="127"/>
      <c r="AR66" s="457"/>
      <c r="AS66" s="457"/>
      <c r="AT66" s="457"/>
      <c r="AU66" s="457"/>
      <c r="AV66" s="457"/>
      <c r="AW66" s="457"/>
      <c r="AX66" s="457"/>
      <c r="AY66" s="457"/>
      <c r="AZ66" s="457"/>
      <c r="BA66" s="459"/>
      <c r="BB66" s="457"/>
      <c r="BC66" s="457"/>
      <c r="BD66" s="457"/>
    </row>
    <row r="67" spans="1:56" ht="33" x14ac:dyDescent="0.25">
      <c r="A67" s="1416"/>
      <c r="B67" s="1435"/>
      <c r="C67" s="186" t="s">
        <v>399</v>
      </c>
      <c r="D67" s="181" t="s">
        <v>400</v>
      </c>
      <c r="E67" s="1434"/>
      <c r="F67" s="197" t="s">
        <v>69</v>
      </c>
      <c r="G67" s="198" t="s">
        <v>401</v>
      </c>
      <c r="H67" s="1450">
        <v>44927</v>
      </c>
      <c r="I67" s="1450"/>
      <c r="J67" s="1449" t="s">
        <v>382</v>
      </c>
      <c r="K67" s="1449"/>
      <c r="L67" s="1450">
        <v>44927</v>
      </c>
      <c r="M67" s="1450"/>
      <c r="N67" s="1449" t="s">
        <v>382</v>
      </c>
      <c r="O67" s="1449"/>
      <c r="P67" s="1450">
        <v>44927</v>
      </c>
      <c r="Q67" s="1450"/>
      <c r="R67" s="1449" t="s">
        <v>382</v>
      </c>
      <c r="S67" s="1449"/>
      <c r="T67" s="1450">
        <v>44927</v>
      </c>
      <c r="U67" s="1450"/>
      <c r="V67" s="1449" t="s">
        <v>402</v>
      </c>
      <c r="W67" s="1449"/>
      <c r="X67" s="174" t="s">
        <v>403</v>
      </c>
      <c r="Y67" s="174"/>
      <c r="Z67" s="1453">
        <v>44927</v>
      </c>
      <c r="AA67" s="1453"/>
      <c r="AB67" s="1454" t="s">
        <v>402</v>
      </c>
      <c r="AC67" s="1454"/>
      <c r="AD67" s="198" t="s">
        <v>403</v>
      </c>
      <c r="AE67" s="127"/>
      <c r="AF67" s="1450">
        <v>44927</v>
      </c>
      <c r="AG67" s="1450"/>
      <c r="AH67" s="1449" t="s">
        <v>402</v>
      </c>
      <c r="AI67" s="1449"/>
      <c r="AJ67" s="174" t="s">
        <v>403</v>
      </c>
      <c r="AL67" s="1450">
        <v>44927</v>
      </c>
      <c r="AM67" s="1450"/>
      <c r="AN67" s="1452" t="s">
        <v>744</v>
      </c>
      <c r="AO67" s="1449"/>
      <c r="AP67" s="174" t="s">
        <v>403</v>
      </c>
      <c r="AR67" s="197" t="s">
        <v>69</v>
      </c>
      <c r="AS67" s="463" t="s">
        <v>382</v>
      </c>
      <c r="AT67" s="463" t="s">
        <v>382</v>
      </c>
      <c r="AU67" s="463" t="s">
        <v>382</v>
      </c>
      <c r="AV67" s="463" t="s">
        <v>402</v>
      </c>
      <c r="AW67" s="464" t="s">
        <v>402</v>
      </c>
      <c r="AX67" s="463" t="s">
        <v>402</v>
      </c>
      <c r="AY67" s="463" t="s">
        <v>402</v>
      </c>
      <c r="AZ67" s="465" t="s">
        <v>745</v>
      </c>
      <c r="BA67" s="459" t="s">
        <v>544</v>
      </c>
      <c r="BB67" s="457"/>
      <c r="BC67" s="457"/>
      <c r="BD67" s="457"/>
    </row>
    <row r="68" spans="1:56" ht="16.5" customHeight="1" x14ac:dyDescent="0.3">
      <c r="A68" s="199"/>
      <c r="B68" s="1420" t="s">
        <v>404</v>
      </c>
      <c r="C68" s="186"/>
      <c r="D68" s="181"/>
      <c r="E68" s="182"/>
      <c r="F68" s="197"/>
      <c r="G68" s="198"/>
      <c r="H68" s="1413" t="s">
        <v>405</v>
      </c>
      <c r="I68" s="1413"/>
      <c r="J68" s="1413" t="s">
        <v>281</v>
      </c>
      <c r="K68" s="1413"/>
      <c r="L68" s="1413" t="s">
        <v>405</v>
      </c>
      <c r="M68" s="1413"/>
      <c r="N68" s="1413" t="s">
        <v>281</v>
      </c>
      <c r="O68" s="1413"/>
      <c r="P68" s="1413" t="s">
        <v>405</v>
      </c>
      <c r="Q68" s="1413"/>
      <c r="R68" s="1413" t="s">
        <v>281</v>
      </c>
      <c r="S68" s="1413"/>
      <c r="T68" s="1413" t="s">
        <v>405</v>
      </c>
      <c r="U68" s="1413"/>
      <c r="V68" s="1413" t="s">
        <v>281</v>
      </c>
      <c r="W68" s="1413"/>
      <c r="X68" s="127"/>
      <c r="Y68" s="127"/>
      <c r="Z68" s="1411" t="s">
        <v>405</v>
      </c>
      <c r="AA68" s="1411"/>
      <c r="AB68" s="1411" t="s">
        <v>281</v>
      </c>
      <c r="AC68" s="1411"/>
      <c r="AD68" s="179"/>
      <c r="AE68" s="127"/>
      <c r="AF68" s="1413" t="s">
        <v>405</v>
      </c>
      <c r="AG68" s="1413"/>
      <c r="AH68" s="1413" t="s">
        <v>281</v>
      </c>
      <c r="AI68" s="1413"/>
      <c r="AJ68" s="127"/>
      <c r="AL68" s="1413" t="s">
        <v>405</v>
      </c>
      <c r="AM68" s="1413"/>
      <c r="AN68" s="1413" t="s">
        <v>281</v>
      </c>
      <c r="AO68" s="1413"/>
      <c r="AP68" s="127"/>
      <c r="AR68" s="457"/>
      <c r="AS68" s="457"/>
      <c r="AT68" s="457"/>
      <c r="AU68" s="457"/>
      <c r="AV68" s="457"/>
      <c r="AW68" s="457"/>
      <c r="AX68" s="457"/>
      <c r="AY68" s="457"/>
      <c r="AZ68" s="457"/>
      <c r="BA68" s="459"/>
      <c r="BB68" s="457"/>
      <c r="BC68" s="457"/>
      <c r="BD68" s="457"/>
    </row>
    <row r="69" spans="1:56" x14ac:dyDescent="0.25">
      <c r="A69" s="1416" t="s">
        <v>406</v>
      </c>
      <c r="B69" s="1420"/>
      <c r="C69" s="1439" t="s">
        <v>46</v>
      </c>
      <c r="D69" s="189" t="s">
        <v>13</v>
      </c>
      <c r="E69" s="200">
        <v>0.05</v>
      </c>
      <c r="F69" s="182" t="s">
        <v>14</v>
      </c>
      <c r="G69" s="198" t="s">
        <v>131</v>
      </c>
      <c r="H69" s="1415" t="s">
        <v>407</v>
      </c>
      <c r="I69" s="1415"/>
      <c r="J69" s="1413">
        <v>1</v>
      </c>
      <c r="K69" s="1413"/>
      <c r="L69" s="1415" t="s">
        <v>407</v>
      </c>
      <c r="M69" s="1415"/>
      <c r="N69" s="1413">
        <v>1</v>
      </c>
      <c r="O69" s="1413"/>
      <c r="P69" s="1415" t="s">
        <v>407</v>
      </c>
      <c r="Q69" s="1415"/>
      <c r="R69" s="1413">
        <v>3</v>
      </c>
      <c r="S69" s="1413"/>
      <c r="T69" s="1415" t="s">
        <v>407</v>
      </c>
      <c r="U69" s="1415"/>
      <c r="V69" s="1413">
        <v>3</v>
      </c>
      <c r="W69" s="1413"/>
      <c r="X69" s="1419" t="s">
        <v>408</v>
      </c>
      <c r="Y69" s="143"/>
      <c r="Z69" s="1412" t="s">
        <v>407</v>
      </c>
      <c r="AA69" s="1412"/>
      <c r="AB69" s="1411">
        <v>3</v>
      </c>
      <c r="AC69" s="1411"/>
      <c r="AD69" s="1421" t="s">
        <v>408</v>
      </c>
      <c r="AE69" s="127"/>
      <c r="AF69" s="1415" t="s">
        <v>407</v>
      </c>
      <c r="AG69" s="1415"/>
      <c r="AH69" s="1413">
        <v>3</v>
      </c>
      <c r="AI69" s="1413"/>
      <c r="AJ69" s="1419" t="s">
        <v>408</v>
      </c>
      <c r="AL69" s="1415" t="s">
        <v>407</v>
      </c>
      <c r="AM69" s="1415"/>
      <c r="AN69" s="1413">
        <v>3</v>
      </c>
      <c r="AO69" s="1413"/>
      <c r="AP69" s="1419" t="s">
        <v>408</v>
      </c>
      <c r="AR69" s="182" t="s">
        <v>14</v>
      </c>
      <c r="AS69" s="144">
        <v>1</v>
      </c>
      <c r="AT69" s="144">
        <v>1</v>
      </c>
      <c r="AU69" s="144">
        <v>3</v>
      </c>
      <c r="AV69" s="144">
        <v>3</v>
      </c>
      <c r="AW69" s="194">
        <v>3</v>
      </c>
      <c r="AX69" s="144">
        <v>3</v>
      </c>
      <c r="AY69" s="144">
        <v>3</v>
      </c>
      <c r="AZ69" s="466">
        <f>AVERAGE(AS69:AX69)</f>
        <v>2.3333333333333335</v>
      </c>
      <c r="BA69" s="459" t="s">
        <v>544</v>
      </c>
      <c r="BB69" s="457"/>
      <c r="BC69" s="457"/>
      <c r="BD69" s="457"/>
    </row>
    <row r="70" spans="1:56" x14ac:dyDescent="0.25">
      <c r="A70" s="1416"/>
      <c r="B70" s="1420"/>
      <c r="C70" s="1439"/>
      <c r="D70" s="189" t="s">
        <v>15</v>
      </c>
      <c r="E70" s="1451">
        <v>0.05</v>
      </c>
      <c r="F70" s="182">
        <v>0.75</v>
      </c>
      <c r="G70" s="198" t="s">
        <v>132</v>
      </c>
      <c r="H70" s="1446">
        <v>0.75</v>
      </c>
      <c r="I70" s="1446"/>
      <c r="J70" s="1446"/>
      <c r="K70" s="1446"/>
      <c r="L70" s="1446">
        <v>0.75</v>
      </c>
      <c r="M70" s="1446"/>
      <c r="N70" s="1446"/>
      <c r="O70" s="1446"/>
      <c r="P70" s="1446">
        <v>0.75</v>
      </c>
      <c r="Q70" s="1446"/>
      <c r="R70" s="1445">
        <v>0.75</v>
      </c>
      <c r="S70" s="1445"/>
      <c r="T70" s="1446">
        <v>0.75</v>
      </c>
      <c r="U70" s="1446"/>
      <c r="V70" s="1445">
        <v>0.75</v>
      </c>
      <c r="W70" s="1445"/>
      <c r="X70" s="1419"/>
      <c r="Y70" s="143"/>
      <c r="Z70" s="1447">
        <v>0.75</v>
      </c>
      <c r="AA70" s="1447"/>
      <c r="AB70" s="1448">
        <v>0.75</v>
      </c>
      <c r="AC70" s="1448"/>
      <c r="AD70" s="1421"/>
      <c r="AE70" s="127"/>
      <c r="AF70" s="1446">
        <v>0.75</v>
      </c>
      <c r="AG70" s="1446"/>
      <c r="AH70" s="1445">
        <v>0.75</v>
      </c>
      <c r="AI70" s="1445"/>
      <c r="AJ70" s="1419"/>
      <c r="AL70" s="1446">
        <v>0.75</v>
      </c>
      <c r="AM70" s="1446"/>
      <c r="AN70" s="1445">
        <v>0.75</v>
      </c>
      <c r="AO70" s="1445"/>
      <c r="AP70" s="1419"/>
      <c r="AR70" s="182">
        <v>0.75</v>
      </c>
      <c r="AS70" s="262"/>
      <c r="AT70" s="262"/>
      <c r="AU70" s="262">
        <v>0.75</v>
      </c>
      <c r="AV70" s="262">
        <v>0.75</v>
      </c>
      <c r="AW70" s="467">
        <v>0.75</v>
      </c>
      <c r="AX70" s="262">
        <v>0.75</v>
      </c>
      <c r="AY70" s="262">
        <v>0.75</v>
      </c>
      <c r="AZ70" s="468">
        <f>AVERAGE(AS70:AX70)</f>
        <v>0.75</v>
      </c>
      <c r="BA70" s="459" t="s">
        <v>544</v>
      </c>
      <c r="BB70" s="457"/>
      <c r="BC70" s="457"/>
      <c r="BD70" s="457"/>
    </row>
    <row r="71" spans="1:56" ht="16.5" customHeight="1" x14ac:dyDescent="0.3">
      <c r="A71" s="1416"/>
      <c r="B71" s="1420"/>
      <c r="C71" s="189"/>
      <c r="D71" s="189"/>
      <c r="E71" s="1451"/>
      <c r="F71" s="182"/>
      <c r="G71" s="198"/>
      <c r="H71" s="1424" t="s">
        <v>409</v>
      </c>
      <c r="I71" s="1424"/>
      <c r="J71" s="1413" t="s">
        <v>281</v>
      </c>
      <c r="K71" s="1413"/>
      <c r="L71" s="1424" t="s">
        <v>409</v>
      </c>
      <c r="M71" s="1424"/>
      <c r="N71" s="1413" t="s">
        <v>281</v>
      </c>
      <c r="O71" s="1413"/>
      <c r="P71" s="1424" t="s">
        <v>409</v>
      </c>
      <c r="Q71" s="1424"/>
      <c r="R71" s="1413" t="s">
        <v>281</v>
      </c>
      <c r="S71" s="1413"/>
      <c r="T71" s="1424" t="s">
        <v>409</v>
      </c>
      <c r="U71" s="1424"/>
      <c r="V71" s="1413" t="s">
        <v>281</v>
      </c>
      <c r="W71" s="1413"/>
      <c r="X71" s="127"/>
      <c r="Y71" s="127"/>
      <c r="Z71" s="1425" t="s">
        <v>409</v>
      </c>
      <c r="AA71" s="1425"/>
      <c r="AB71" s="1411" t="s">
        <v>281</v>
      </c>
      <c r="AC71" s="1411"/>
      <c r="AD71" s="179"/>
      <c r="AE71" s="127"/>
      <c r="AF71" s="1424" t="s">
        <v>409</v>
      </c>
      <c r="AG71" s="1424"/>
      <c r="AH71" s="1413" t="s">
        <v>281</v>
      </c>
      <c r="AI71" s="1413"/>
      <c r="AJ71" s="127"/>
      <c r="AL71" s="1424" t="s">
        <v>409</v>
      </c>
      <c r="AM71" s="1424"/>
      <c r="AN71" s="1413" t="s">
        <v>281</v>
      </c>
      <c r="AO71" s="1413"/>
      <c r="AP71" s="127"/>
      <c r="AR71" s="457"/>
      <c r="AS71" s="457"/>
      <c r="AT71" s="457"/>
      <c r="AU71" s="457"/>
      <c r="AV71" s="457"/>
      <c r="AW71" s="457"/>
      <c r="AX71" s="457"/>
      <c r="AY71" s="457"/>
      <c r="AZ71" s="457"/>
      <c r="BA71" s="459"/>
      <c r="BB71" s="457"/>
      <c r="BC71" s="457"/>
      <c r="BD71" s="457"/>
    </row>
    <row r="72" spans="1:56" ht="14.45" customHeight="1" x14ac:dyDescent="0.25">
      <c r="A72" s="1416"/>
      <c r="B72" s="1420"/>
      <c r="C72" s="1439" t="s">
        <v>48</v>
      </c>
      <c r="D72" s="1439" t="s">
        <v>16</v>
      </c>
      <c r="E72" s="1438"/>
      <c r="F72" s="1434" t="s">
        <v>17</v>
      </c>
      <c r="G72" s="198" t="s">
        <v>410</v>
      </c>
      <c r="H72" s="1413" t="s">
        <v>411</v>
      </c>
      <c r="I72" s="1413"/>
      <c r="J72" s="1413" t="s">
        <v>411</v>
      </c>
      <c r="K72" s="1413"/>
      <c r="L72" s="1413" t="s">
        <v>411</v>
      </c>
      <c r="M72" s="1413"/>
      <c r="N72" s="1413" t="s">
        <v>411</v>
      </c>
      <c r="O72" s="1413"/>
      <c r="P72" s="1413" t="s">
        <v>411</v>
      </c>
      <c r="Q72" s="1413"/>
      <c r="R72" s="1413" t="s">
        <v>411</v>
      </c>
      <c r="S72" s="1413"/>
      <c r="T72" s="1413" t="s">
        <v>411</v>
      </c>
      <c r="U72" s="1413"/>
      <c r="V72" s="1413" t="s">
        <v>411</v>
      </c>
      <c r="W72" s="1413"/>
      <c r="X72" s="1440" t="s">
        <v>412</v>
      </c>
      <c r="Y72" s="264"/>
      <c r="Z72" s="1411" t="s">
        <v>411</v>
      </c>
      <c r="AA72" s="1411"/>
      <c r="AB72" s="1411" t="s">
        <v>411</v>
      </c>
      <c r="AC72" s="1411"/>
      <c r="AD72" s="1444" t="s">
        <v>412</v>
      </c>
      <c r="AE72" s="127"/>
      <c r="AF72" s="1413" t="s">
        <v>411</v>
      </c>
      <c r="AG72" s="1413"/>
      <c r="AH72" s="1413" t="s">
        <v>459</v>
      </c>
      <c r="AI72" s="1413"/>
      <c r="AJ72" s="1419" t="s">
        <v>460</v>
      </c>
      <c r="AL72" s="1413" t="s">
        <v>411</v>
      </c>
      <c r="AM72" s="1413"/>
      <c r="AN72" s="1413" t="s">
        <v>746</v>
      </c>
      <c r="AO72" s="1413"/>
      <c r="AP72" s="1442" t="s">
        <v>747</v>
      </c>
      <c r="AR72" s="1434" t="s">
        <v>17</v>
      </c>
      <c r="AS72" s="1415">
        <v>0</v>
      </c>
      <c r="AT72" s="1415">
        <v>0</v>
      </c>
      <c r="AU72" s="1415">
        <v>0</v>
      </c>
      <c r="AV72" s="1415">
        <v>0</v>
      </c>
      <c r="AW72" s="1415">
        <v>0</v>
      </c>
      <c r="AX72" s="1415">
        <v>3</v>
      </c>
      <c r="AY72" s="1415">
        <v>0</v>
      </c>
      <c r="AZ72" s="1441">
        <v>3</v>
      </c>
      <c r="BA72" s="1433" t="s">
        <v>545</v>
      </c>
      <c r="BB72" s="1430" t="s">
        <v>748</v>
      </c>
      <c r="BC72" s="1430" t="s">
        <v>749</v>
      </c>
      <c r="BD72" s="1430" t="s">
        <v>750</v>
      </c>
    </row>
    <row r="73" spans="1:56" ht="85.5" customHeight="1" x14ac:dyDescent="0.25">
      <c r="A73" s="1416"/>
      <c r="B73" s="1420"/>
      <c r="C73" s="1439"/>
      <c r="D73" s="1439"/>
      <c r="E73" s="1438"/>
      <c r="F73" s="1434"/>
      <c r="G73" s="198" t="s">
        <v>413</v>
      </c>
      <c r="H73" s="1413"/>
      <c r="I73" s="1413"/>
      <c r="J73" s="1413"/>
      <c r="K73" s="1413"/>
      <c r="L73" s="1413"/>
      <c r="M73" s="1413"/>
      <c r="N73" s="1413"/>
      <c r="O73" s="1413"/>
      <c r="P73" s="1413"/>
      <c r="Q73" s="1413"/>
      <c r="R73" s="1413"/>
      <c r="S73" s="1413"/>
      <c r="T73" s="1413"/>
      <c r="U73" s="1413"/>
      <c r="V73" s="1413"/>
      <c r="W73" s="1413"/>
      <c r="X73" s="1440"/>
      <c r="Y73" s="264"/>
      <c r="Z73" s="1411"/>
      <c r="AA73" s="1411"/>
      <c r="AB73" s="1411"/>
      <c r="AC73" s="1411"/>
      <c r="AD73" s="1444"/>
      <c r="AE73" s="127"/>
      <c r="AF73" s="1413"/>
      <c r="AG73" s="1413"/>
      <c r="AH73" s="1413"/>
      <c r="AI73" s="1413"/>
      <c r="AJ73" s="1419"/>
      <c r="AL73" s="1413"/>
      <c r="AM73" s="1413"/>
      <c r="AN73" s="1413"/>
      <c r="AO73" s="1413"/>
      <c r="AP73" s="1443"/>
      <c r="AR73" s="1434"/>
      <c r="AS73" s="1415"/>
      <c r="AT73" s="1415"/>
      <c r="AU73" s="1415"/>
      <c r="AV73" s="1415"/>
      <c r="AW73" s="1415"/>
      <c r="AX73" s="1415"/>
      <c r="AY73" s="1415"/>
      <c r="AZ73" s="1441"/>
      <c r="BA73" s="1433"/>
      <c r="BB73" s="1430"/>
      <c r="BC73" s="1430"/>
      <c r="BD73" s="1430"/>
    </row>
    <row r="74" spans="1:56" ht="16.5" customHeight="1" x14ac:dyDescent="0.3">
      <c r="A74" s="1416"/>
      <c r="B74" s="1420"/>
      <c r="C74" s="189"/>
      <c r="D74" s="189"/>
      <c r="E74" s="1438"/>
      <c r="F74" s="182"/>
      <c r="G74" s="198"/>
      <c r="H74" s="1424" t="s">
        <v>414</v>
      </c>
      <c r="I74" s="1424"/>
      <c r="J74" s="1424" t="s">
        <v>281</v>
      </c>
      <c r="K74" s="1424"/>
      <c r="L74" s="1424" t="s">
        <v>414</v>
      </c>
      <c r="M74" s="1424"/>
      <c r="N74" s="1424" t="s">
        <v>281</v>
      </c>
      <c r="O74" s="1424"/>
      <c r="P74" s="1424" t="s">
        <v>414</v>
      </c>
      <c r="Q74" s="1424"/>
      <c r="R74" s="1424" t="s">
        <v>281</v>
      </c>
      <c r="S74" s="1424"/>
      <c r="T74" s="1424" t="s">
        <v>414</v>
      </c>
      <c r="U74" s="1424"/>
      <c r="V74" s="1424" t="s">
        <v>281</v>
      </c>
      <c r="W74" s="1424"/>
      <c r="X74" s="127"/>
      <c r="Y74" s="127"/>
      <c r="Z74" s="1425" t="s">
        <v>414</v>
      </c>
      <c r="AA74" s="1425"/>
      <c r="AB74" s="1425" t="s">
        <v>281</v>
      </c>
      <c r="AC74" s="1425"/>
      <c r="AD74" s="179"/>
      <c r="AE74" s="127"/>
      <c r="AF74" s="1424" t="s">
        <v>414</v>
      </c>
      <c r="AG74" s="1424"/>
      <c r="AH74" s="1424" t="s">
        <v>281</v>
      </c>
      <c r="AI74" s="1424"/>
      <c r="AJ74" s="127"/>
      <c r="AL74" s="1424" t="s">
        <v>414</v>
      </c>
      <c r="AM74" s="1424"/>
      <c r="AN74" s="1424" t="s">
        <v>281</v>
      </c>
      <c r="AO74" s="1424"/>
      <c r="AP74" s="127"/>
      <c r="AR74" s="457"/>
      <c r="AS74" s="457"/>
      <c r="AT74" s="457"/>
      <c r="AU74" s="457"/>
      <c r="AV74" s="457"/>
      <c r="AW74" s="457"/>
      <c r="AX74" s="457"/>
      <c r="AY74" s="457"/>
      <c r="AZ74" s="457"/>
      <c r="BA74" s="459"/>
      <c r="BB74" s="457"/>
      <c r="BC74" s="457"/>
      <c r="BD74" s="457"/>
    </row>
    <row r="75" spans="1:56" ht="19.899999999999999" customHeight="1" x14ac:dyDescent="0.25">
      <c r="A75" s="1416"/>
      <c r="B75" s="1420"/>
      <c r="C75" s="1438" t="s">
        <v>49</v>
      </c>
      <c r="D75" s="1439" t="s">
        <v>50</v>
      </c>
      <c r="E75" s="1438"/>
      <c r="F75" s="1434" t="s">
        <v>415</v>
      </c>
      <c r="G75" s="201" t="s">
        <v>416</v>
      </c>
      <c r="H75" s="1017" t="s">
        <v>417</v>
      </c>
      <c r="I75" s="1017"/>
      <c r="J75" s="1436">
        <v>0.86</v>
      </c>
      <c r="K75" s="1418"/>
      <c r="L75" s="1017" t="s">
        <v>417</v>
      </c>
      <c r="M75" s="1017"/>
      <c r="N75" s="1436">
        <v>0.86</v>
      </c>
      <c r="O75" s="1418"/>
      <c r="P75" s="1017" t="s">
        <v>417</v>
      </c>
      <c r="Q75" s="1017"/>
      <c r="R75" s="1436">
        <v>0.86</v>
      </c>
      <c r="S75" s="1418"/>
      <c r="T75" s="1017" t="s">
        <v>417</v>
      </c>
      <c r="U75" s="1017"/>
      <c r="V75" s="1436">
        <v>0.86</v>
      </c>
      <c r="W75" s="1418"/>
      <c r="X75" s="1419" t="s">
        <v>418</v>
      </c>
      <c r="Y75" s="143"/>
      <c r="Z75" s="1435" t="s">
        <v>417</v>
      </c>
      <c r="AA75" s="1435"/>
      <c r="AB75" s="1437">
        <v>0.86</v>
      </c>
      <c r="AC75" s="1416"/>
      <c r="AD75" s="1421" t="s">
        <v>418</v>
      </c>
      <c r="AE75" s="127"/>
      <c r="AF75" s="1435" t="s">
        <v>417</v>
      </c>
      <c r="AG75" s="1435"/>
      <c r="AH75" s="1436"/>
      <c r="AI75" s="1418"/>
      <c r="AJ75" s="1419" t="s">
        <v>461</v>
      </c>
      <c r="AL75" s="1435" t="s">
        <v>417</v>
      </c>
      <c r="AM75" s="1435"/>
      <c r="AN75" s="1436">
        <f>6/29</f>
        <v>0.20689655172413793</v>
      </c>
      <c r="AO75" s="1418"/>
      <c r="AP75" s="1419" t="s">
        <v>751</v>
      </c>
      <c r="AR75" s="1434" t="s">
        <v>415</v>
      </c>
      <c r="AS75" s="1431">
        <v>0.86</v>
      </c>
      <c r="AT75" s="1431">
        <v>0.86</v>
      </c>
      <c r="AU75" s="1431">
        <v>0.86</v>
      </c>
      <c r="AV75" s="1431">
        <v>0.86</v>
      </c>
      <c r="AW75" s="1431">
        <v>0.86</v>
      </c>
      <c r="AX75" s="1431">
        <v>0.86</v>
      </c>
      <c r="AY75" s="1431">
        <v>0.21</v>
      </c>
      <c r="AZ75" s="1432">
        <f>AVERAGE(AS75:AY76)</f>
        <v>0.76714285714285713</v>
      </c>
      <c r="BA75" s="1433" t="s">
        <v>545</v>
      </c>
      <c r="BB75" s="1430" t="s">
        <v>752</v>
      </c>
      <c r="BC75" s="1430" t="s">
        <v>688</v>
      </c>
      <c r="BD75" s="1430" t="s">
        <v>753</v>
      </c>
    </row>
    <row r="76" spans="1:56" ht="72.75" customHeight="1" x14ac:dyDescent="0.25">
      <c r="A76" s="1416"/>
      <c r="B76" s="1420"/>
      <c r="C76" s="1438"/>
      <c r="D76" s="1439"/>
      <c r="E76" s="1438"/>
      <c r="F76" s="1434"/>
      <c r="G76" s="180" t="s">
        <v>419</v>
      </c>
      <c r="H76" s="1017"/>
      <c r="I76" s="1017"/>
      <c r="J76" s="1418"/>
      <c r="K76" s="1418"/>
      <c r="L76" s="1017"/>
      <c r="M76" s="1017"/>
      <c r="N76" s="1418"/>
      <c r="O76" s="1418"/>
      <c r="P76" s="1017"/>
      <c r="Q76" s="1017"/>
      <c r="R76" s="1418"/>
      <c r="S76" s="1418"/>
      <c r="T76" s="1017"/>
      <c r="U76" s="1017"/>
      <c r="V76" s="1418"/>
      <c r="W76" s="1418"/>
      <c r="X76" s="1419"/>
      <c r="Y76" s="143"/>
      <c r="Z76" s="1435"/>
      <c r="AA76" s="1435"/>
      <c r="AB76" s="1416"/>
      <c r="AC76" s="1416"/>
      <c r="AD76" s="1421"/>
      <c r="AE76" s="127"/>
      <c r="AF76" s="1435"/>
      <c r="AG76" s="1435"/>
      <c r="AH76" s="1418"/>
      <c r="AI76" s="1418"/>
      <c r="AJ76" s="1419"/>
      <c r="AL76" s="1435"/>
      <c r="AM76" s="1435"/>
      <c r="AN76" s="1418"/>
      <c r="AO76" s="1418"/>
      <c r="AP76" s="1419"/>
      <c r="AR76" s="1434"/>
      <c r="AS76" s="1431"/>
      <c r="AT76" s="1431"/>
      <c r="AU76" s="1431"/>
      <c r="AV76" s="1431"/>
      <c r="AW76" s="1431"/>
      <c r="AX76" s="1431"/>
      <c r="AY76" s="1431"/>
      <c r="AZ76" s="1432"/>
      <c r="BA76" s="1433"/>
      <c r="BB76" s="1430"/>
      <c r="BC76" s="1430"/>
      <c r="BD76" s="1430"/>
    </row>
    <row r="77" spans="1:56" ht="16.5" customHeight="1" x14ac:dyDescent="0.3">
      <c r="A77" s="1416"/>
      <c r="B77" s="1420"/>
      <c r="C77" s="1438"/>
      <c r="D77" s="189"/>
      <c r="E77" s="1438"/>
      <c r="F77" s="182"/>
      <c r="G77" s="180"/>
      <c r="H77" s="1413" t="s">
        <v>420</v>
      </c>
      <c r="I77" s="1413"/>
      <c r="J77" s="1413" t="s">
        <v>281</v>
      </c>
      <c r="K77" s="1413"/>
      <c r="L77" s="1413" t="s">
        <v>420</v>
      </c>
      <c r="M77" s="1413"/>
      <c r="N77" s="1413" t="s">
        <v>281</v>
      </c>
      <c r="O77" s="1413"/>
      <c r="P77" s="1413" t="s">
        <v>420</v>
      </c>
      <c r="Q77" s="1413"/>
      <c r="R77" s="1413" t="s">
        <v>281</v>
      </c>
      <c r="S77" s="1413"/>
      <c r="T77" s="1413" t="s">
        <v>420</v>
      </c>
      <c r="U77" s="1413"/>
      <c r="V77" s="1413" t="s">
        <v>281</v>
      </c>
      <c r="W77" s="1413"/>
      <c r="X77" s="127"/>
      <c r="Y77" s="127"/>
      <c r="Z77" s="1411" t="s">
        <v>420</v>
      </c>
      <c r="AA77" s="1411"/>
      <c r="AB77" s="1411" t="s">
        <v>281</v>
      </c>
      <c r="AC77" s="1411"/>
      <c r="AD77" s="179"/>
      <c r="AE77" s="127"/>
      <c r="AF77" s="1411" t="s">
        <v>420</v>
      </c>
      <c r="AG77" s="1411"/>
      <c r="AH77" s="1413" t="s">
        <v>281</v>
      </c>
      <c r="AI77" s="1413"/>
      <c r="AJ77" s="127"/>
      <c r="AL77" s="1411" t="s">
        <v>420</v>
      </c>
      <c r="AM77" s="1411"/>
      <c r="AN77" s="1414" t="s">
        <v>281</v>
      </c>
      <c r="AO77" s="1414"/>
      <c r="AP77" s="127"/>
      <c r="AR77" s="457"/>
      <c r="AS77" s="457"/>
      <c r="AT77" s="457"/>
      <c r="AU77" s="457"/>
      <c r="AV77" s="457"/>
      <c r="AW77" s="457"/>
      <c r="AX77" s="457"/>
      <c r="AY77" s="457"/>
      <c r="AZ77" s="457"/>
      <c r="BA77" s="459"/>
      <c r="BB77" s="457"/>
      <c r="BC77" s="457"/>
      <c r="BD77" s="457"/>
    </row>
    <row r="78" spans="1:56" x14ac:dyDescent="0.3">
      <c r="A78" s="1416"/>
      <c r="B78" s="1420"/>
      <c r="C78" s="1438"/>
      <c r="D78" s="1439" t="s">
        <v>51</v>
      </c>
      <c r="E78" s="1438"/>
      <c r="F78" s="194" t="s">
        <v>52</v>
      </c>
      <c r="G78" s="201" t="s">
        <v>421</v>
      </c>
      <c r="H78" s="1415" t="s">
        <v>422</v>
      </c>
      <c r="I78" s="1415"/>
      <c r="J78" s="1415"/>
      <c r="K78" s="1415"/>
      <c r="L78" s="1415" t="s">
        <v>422</v>
      </c>
      <c r="M78" s="1415"/>
      <c r="N78" s="1415"/>
      <c r="O78" s="1415"/>
      <c r="P78" s="1415" t="s">
        <v>422</v>
      </c>
      <c r="Q78" s="1415"/>
      <c r="R78" s="1415" t="s">
        <v>382</v>
      </c>
      <c r="S78" s="1415"/>
      <c r="T78" s="1415" t="s">
        <v>422</v>
      </c>
      <c r="U78" s="1415"/>
      <c r="V78" s="1415" t="s">
        <v>382</v>
      </c>
      <c r="W78" s="1415"/>
      <c r="X78" s="127" t="s">
        <v>423</v>
      </c>
      <c r="Y78" s="127"/>
      <c r="Z78" s="1412" t="s">
        <v>422</v>
      </c>
      <c r="AA78" s="1412"/>
      <c r="AB78" s="1412" t="s">
        <v>474</v>
      </c>
      <c r="AC78" s="1412"/>
      <c r="AD78" s="179" t="s">
        <v>475</v>
      </c>
      <c r="AE78" s="127"/>
      <c r="AF78" s="1412" t="s">
        <v>422</v>
      </c>
      <c r="AG78" s="1412"/>
      <c r="AH78" s="1415"/>
      <c r="AI78" s="1415"/>
      <c r="AJ78" s="127" t="s">
        <v>462</v>
      </c>
      <c r="AL78" s="1412" t="s">
        <v>422</v>
      </c>
      <c r="AM78" s="1412"/>
      <c r="AN78" s="1426"/>
      <c r="AO78" s="1426"/>
      <c r="AP78" s="127" t="s">
        <v>462</v>
      </c>
      <c r="AR78" s="1412" t="s">
        <v>754</v>
      </c>
      <c r="AS78" s="1415"/>
      <c r="AT78" s="1415"/>
      <c r="AU78" s="1415" t="s">
        <v>382</v>
      </c>
      <c r="AV78" s="1415" t="s">
        <v>382</v>
      </c>
      <c r="AW78" s="1412" t="s">
        <v>474</v>
      </c>
      <c r="AX78" s="1415"/>
      <c r="AY78" s="1415"/>
      <c r="AZ78" s="1429" t="s">
        <v>755</v>
      </c>
      <c r="BA78" s="1427" t="s">
        <v>544</v>
      </c>
      <c r="BB78" s="1428"/>
      <c r="BC78" s="1428"/>
      <c r="BD78" s="1428"/>
    </row>
    <row r="79" spans="1:56" x14ac:dyDescent="0.3">
      <c r="A79" s="1416"/>
      <c r="B79" s="1420"/>
      <c r="C79" s="1438"/>
      <c r="D79" s="1439"/>
      <c r="E79" s="1438"/>
      <c r="F79" s="194" t="s">
        <v>53</v>
      </c>
      <c r="G79" s="201" t="s">
        <v>424</v>
      </c>
      <c r="H79" s="1415" t="s">
        <v>425</v>
      </c>
      <c r="I79" s="1415"/>
      <c r="J79" s="1415"/>
      <c r="K79" s="1415"/>
      <c r="L79" s="1415" t="s">
        <v>425</v>
      </c>
      <c r="M79" s="1415"/>
      <c r="N79" s="1415"/>
      <c r="O79" s="1415"/>
      <c r="P79" s="1415" t="s">
        <v>425</v>
      </c>
      <c r="Q79" s="1415"/>
      <c r="R79" s="1415"/>
      <c r="S79" s="1415"/>
      <c r="T79" s="1415" t="s">
        <v>425</v>
      </c>
      <c r="U79" s="1415"/>
      <c r="V79" s="1415"/>
      <c r="W79" s="1415"/>
      <c r="X79" s="127"/>
      <c r="Y79" s="127"/>
      <c r="Z79" s="1412" t="s">
        <v>425</v>
      </c>
      <c r="AA79" s="1412"/>
      <c r="AB79" s="1412"/>
      <c r="AC79" s="1412"/>
      <c r="AD79" s="179"/>
      <c r="AE79" s="127"/>
      <c r="AF79" s="1412" t="s">
        <v>425</v>
      </c>
      <c r="AG79" s="1412"/>
      <c r="AH79" s="1415"/>
      <c r="AI79" s="1415"/>
      <c r="AJ79" s="127" t="s">
        <v>462</v>
      </c>
      <c r="AL79" s="1412" t="s">
        <v>425</v>
      </c>
      <c r="AM79" s="1412"/>
      <c r="AN79" s="1426"/>
      <c r="AO79" s="1426"/>
      <c r="AP79" s="127" t="s">
        <v>462</v>
      </c>
      <c r="AR79" s="1412"/>
      <c r="AS79" s="1415"/>
      <c r="AT79" s="1415"/>
      <c r="AU79" s="1415"/>
      <c r="AV79" s="1415"/>
      <c r="AW79" s="1412"/>
      <c r="AX79" s="1415"/>
      <c r="AY79" s="1415"/>
      <c r="AZ79" s="1429"/>
      <c r="BA79" s="1427"/>
      <c r="BB79" s="1428"/>
      <c r="BC79" s="1428"/>
      <c r="BD79" s="1428"/>
    </row>
    <row r="80" spans="1:56" ht="16.5" customHeight="1" x14ac:dyDescent="0.3">
      <c r="A80" s="1416"/>
      <c r="B80" s="1420"/>
      <c r="C80" s="202"/>
      <c r="D80" s="189"/>
      <c r="E80" s="1438"/>
      <c r="F80" s="194"/>
      <c r="G80" s="201"/>
      <c r="H80" s="1413" t="s">
        <v>426</v>
      </c>
      <c r="I80" s="1413"/>
      <c r="J80" s="1424" t="s">
        <v>281</v>
      </c>
      <c r="K80" s="1424"/>
      <c r="L80" s="1418" t="s">
        <v>426</v>
      </c>
      <c r="M80" s="1418"/>
      <c r="N80" s="1424" t="s">
        <v>281</v>
      </c>
      <c r="O80" s="1424"/>
      <c r="P80" s="1418" t="s">
        <v>426</v>
      </c>
      <c r="Q80" s="1418"/>
      <c r="R80" s="1424" t="s">
        <v>281</v>
      </c>
      <c r="S80" s="1424"/>
      <c r="T80" s="1418" t="s">
        <v>426</v>
      </c>
      <c r="U80" s="1418"/>
      <c r="V80" s="1424" t="s">
        <v>281</v>
      </c>
      <c r="W80" s="1424"/>
      <c r="X80" s="127"/>
      <c r="Y80" s="127"/>
      <c r="Z80" s="1416" t="s">
        <v>426</v>
      </c>
      <c r="AA80" s="1416"/>
      <c r="AB80" s="1425" t="s">
        <v>281</v>
      </c>
      <c r="AC80" s="1425"/>
      <c r="AD80" s="179"/>
      <c r="AE80" s="127"/>
      <c r="AF80" s="1416" t="s">
        <v>426</v>
      </c>
      <c r="AG80" s="1416"/>
      <c r="AH80" s="1424" t="s">
        <v>281</v>
      </c>
      <c r="AI80" s="1424"/>
      <c r="AJ80" s="127"/>
      <c r="AL80" s="1416" t="s">
        <v>426</v>
      </c>
      <c r="AM80" s="1416"/>
      <c r="AN80" s="1423" t="s">
        <v>281</v>
      </c>
      <c r="AO80" s="1423"/>
      <c r="AP80" s="127"/>
      <c r="AR80" s="457"/>
      <c r="AS80" s="457"/>
      <c r="AT80" s="457"/>
      <c r="AU80" s="457"/>
      <c r="AV80" s="457"/>
      <c r="AW80" s="457"/>
      <c r="AX80" s="457"/>
      <c r="AY80" s="457"/>
      <c r="AZ80" s="457"/>
      <c r="BA80" s="459"/>
      <c r="BB80" s="457"/>
      <c r="BC80" s="457"/>
      <c r="BD80" s="457"/>
    </row>
    <row r="81" spans="1:56" ht="57.75" customHeight="1" x14ac:dyDescent="0.3">
      <c r="A81" s="1416"/>
      <c r="B81" s="1420"/>
      <c r="C81" s="202" t="s">
        <v>54</v>
      </c>
      <c r="D81" s="189" t="s">
        <v>18</v>
      </c>
      <c r="E81" s="1438"/>
      <c r="F81" s="182" t="s">
        <v>427</v>
      </c>
      <c r="G81" s="198" t="s">
        <v>141</v>
      </c>
      <c r="H81" s="1415" t="s">
        <v>428</v>
      </c>
      <c r="I81" s="1415"/>
      <c r="J81" s="1415"/>
      <c r="K81" s="1415"/>
      <c r="L81" s="1415" t="s">
        <v>428</v>
      </c>
      <c r="M81" s="1415"/>
      <c r="N81" s="1415"/>
      <c r="O81" s="1415"/>
      <c r="P81" s="1415" t="s">
        <v>428</v>
      </c>
      <c r="Q81" s="1415"/>
      <c r="R81" s="1415"/>
      <c r="S81" s="1415"/>
      <c r="T81" s="1415" t="s">
        <v>428</v>
      </c>
      <c r="U81" s="1415"/>
      <c r="V81" s="1415"/>
      <c r="W81" s="1415"/>
      <c r="X81" s="127"/>
      <c r="Y81" s="127"/>
      <c r="Z81" s="1412" t="s">
        <v>428</v>
      </c>
      <c r="AA81" s="1412"/>
      <c r="AB81" s="1412"/>
      <c r="AC81" s="1412"/>
      <c r="AD81" s="179"/>
      <c r="AE81" s="127"/>
      <c r="AF81" s="1412" t="s">
        <v>428</v>
      </c>
      <c r="AG81" s="1412"/>
      <c r="AH81" s="1415"/>
      <c r="AI81" s="1415"/>
      <c r="AJ81" s="1419" t="s">
        <v>461</v>
      </c>
      <c r="AL81" s="1412" t="s">
        <v>428</v>
      </c>
      <c r="AM81" s="1412"/>
      <c r="AN81" s="1426"/>
      <c r="AO81" s="1426"/>
      <c r="AP81" s="1419" t="s">
        <v>756</v>
      </c>
      <c r="AR81" s="182" t="s">
        <v>427</v>
      </c>
      <c r="AS81" s="144"/>
      <c r="AT81" s="144"/>
      <c r="AU81" s="144"/>
      <c r="AV81" s="144"/>
      <c r="AW81" s="194"/>
      <c r="AX81" s="144"/>
      <c r="AY81" s="349" t="s">
        <v>757</v>
      </c>
      <c r="AZ81" s="349" t="s">
        <v>757</v>
      </c>
      <c r="BA81" s="469" t="s">
        <v>545</v>
      </c>
      <c r="BB81" s="349" t="s">
        <v>758</v>
      </c>
      <c r="BC81" s="349" t="s">
        <v>757</v>
      </c>
      <c r="BD81" s="349" t="s">
        <v>759</v>
      </c>
    </row>
    <row r="82" spans="1:56" ht="16.5" customHeight="1" x14ac:dyDescent="0.3">
      <c r="A82" s="1416"/>
      <c r="B82" s="1420" t="s">
        <v>429</v>
      </c>
      <c r="C82" s="183"/>
      <c r="D82" s="183"/>
      <c r="E82" s="183"/>
      <c r="F82" s="182"/>
      <c r="G82" s="194"/>
      <c r="H82" s="1413" t="s">
        <v>430</v>
      </c>
      <c r="I82" s="1413"/>
      <c r="J82" s="1413" t="s">
        <v>281</v>
      </c>
      <c r="K82" s="1413"/>
      <c r="L82" s="1413" t="s">
        <v>430</v>
      </c>
      <c r="M82" s="1413"/>
      <c r="N82" s="1413" t="s">
        <v>281</v>
      </c>
      <c r="O82" s="1413"/>
      <c r="P82" s="1413" t="s">
        <v>430</v>
      </c>
      <c r="Q82" s="1413"/>
      <c r="R82" s="1413" t="s">
        <v>281</v>
      </c>
      <c r="S82" s="1413"/>
      <c r="T82" s="1413" t="s">
        <v>430</v>
      </c>
      <c r="U82" s="1413"/>
      <c r="V82" s="1413" t="s">
        <v>281</v>
      </c>
      <c r="W82" s="1413"/>
      <c r="X82" s="127"/>
      <c r="Y82" s="127"/>
      <c r="Z82" s="1411" t="s">
        <v>430</v>
      </c>
      <c r="AA82" s="1411"/>
      <c r="AB82" s="1411" t="s">
        <v>281</v>
      </c>
      <c r="AC82" s="1411"/>
      <c r="AD82" s="179"/>
      <c r="AE82" s="127"/>
      <c r="AF82" s="1411" t="s">
        <v>430</v>
      </c>
      <c r="AG82" s="1411"/>
      <c r="AH82" s="1413" t="s">
        <v>281</v>
      </c>
      <c r="AI82" s="1413"/>
      <c r="AJ82" s="1419"/>
      <c r="AL82" s="1411" t="s">
        <v>430</v>
      </c>
      <c r="AM82" s="1411"/>
      <c r="AN82" s="1413" t="s">
        <v>281</v>
      </c>
      <c r="AO82" s="1413"/>
      <c r="AP82" s="1419"/>
      <c r="AR82" s="457"/>
      <c r="AS82" s="457"/>
      <c r="AT82" s="457"/>
      <c r="AU82" s="457"/>
      <c r="AV82" s="457"/>
      <c r="AW82" s="457"/>
      <c r="AX82" s="457"/>
      <c r="AY82" s="457"/>
      <c r="AZ82" s="457"/>
      <c r="BA82" s="459"/>
      <c r="BB82" s="457"/>
      <c r="BC82" s="457"/>
      <c r="BD82" s="457"/>
    </row>
    <row r="83" spans="1:56" ht="67.5" customHeight="1" x14ac:dyDescent="0.3">
      <c r="A83" s="1416"/>
      <c r="B83" s="1420"/>
      <c r="C83" s="1421" t="s">
        <v>55</v>
      </c>
      <c r="D83" s="189" t="s">
        <v>56</v>
      </c>
      <c r="E83" s="1422">
        <v>0.05</v>
      </c>
      <c r="F83" s="197" t="s">
        <v>57</v>
      </c>
      <c r="G83" s="198" t="s">
        <v>142</v>
      </c>
      <c r="H83" s="1415">
        <v>0</v>
      </c>
      <c r="I83" s="1415"/>
      <c r="J83" s="1415" t="s">
        <v>431</v>
      </c>
      <c r="K83" s="1415"/>
      <c r="L83" s="1415">
        <v>0</v>
      </c>
      <c r="M83" s="1415"/>
      <c r="N83" s="1415"/>
      <c r="O83" s="1415"/>
      <c r="P83" s="1415">
        <v>0</v>
      </c>
      <c r="Q83" s="1415"/>
      <c r="R83" s="1415"/>
      <c r="S83" s="1415"/>
      <c r="T83" s="1415">
        <v>0</v>
      </c>
      <c r="U83" s="1415"/>
      <c r="V83" s="1415"/>
      <c r="W83" s="1415"/>
      <c r="X83" s="127"/>
      <c r="Y83" s="127"/>
      <c r="Z83" s="1412">
        <v>0</v>
      </c>
      <c r="AA83" s="1412"/>
      <c r="AB83" s="1412"/>
      <c r="AC83" s="1412"/>
      <c r="AD83" s="179"/>
      <c r="AE83" s="127"/>
      <c r="AF83" s="1412">
        <v>0</v>
      </c>
      <c r="AG83" s="1412"/>
      <c r="AH83" s="1415"/>
      <c r="AI83" s="1415"/>
      <c r="AJ83" s="174" t="s">
        <v>464</v>
      </c>
      <c r="AL83" s="1412">
        <v>0</v>
      </c>
      <c r="AM83" s="1412"/>
      <c r="AN83" s="1415">
        <v>0</v>
      </c>
      <c r="AO83" s="1415"/>
      <c r="AP83" s="81" t="s">
        <v>760</v>
      </c>
      <c r="AR83" s="470">
        <v>0</v>
      </c>
      <c r="AS83" s="144" t="s">
        <v>431</v>
      </c>
      <c r="AT83" s="144"/>
      <c r="AU83" s="144"/>
      <c r="AV83" s="144"/>
      <c r="AW83" s="194"/>
      <c r="AX83" s="144"/>
      <c r="AY83" s="144">
        <v>0</v>
      </c>
      <c r="AZ83" s="144">
        <v>2</v>
      </c>
      <c r="BA83" s="469" t="s">
        <v>545</v>
      </c>
      <c r="BB83" s="349" t="s">
        <v>761</v>
      </c>
      <c r="BC83" s="349" t="s">
        <v>762</v>
      </c>
      <c r="BD83" s="349" t="s">
        <v>763</v>
      </c>
    </row>
    <row r="84" spans="1:56" ht="16.149999999999999" customHeight="1" x14ac:dyDescent="0.3">
      <c r="A84" s="1416"/>
      <c r="B84" s="1420"/>
      <c r="C84" s="1421"/>
      <c r="D84" s="189"/>
      <c r="E84" s="1422"/>
      <c r="F84" s="197"/>
      <c r="G84" s="198"/>
      <c r="H84" s="1418" t="s">
        <v>432</v>
      </c>
      <c r="I84" s="1418"/>
      <c r="J84" s="1413" t="s">
        <v>281</v>
      </c>
      <c r="K84" s="1413"/>
      <c r="L84" s="1418" t="s">
        <v>432</v>
      </c>
      <c r="M84" s="1418"/>
      <c r="N84" s="1413" t="s">
        <v>281</v>
      </c>
      <c r="O84" s="1413"/>
      <c r="P84" s="1418" t="s">
        <v>432</v>
      </c>
      <c r="Q84" s="1418"/>
      <c r="R84" s="1413" t="s">
        <v>281</v>
      </c>
      <c r="S84" s="1413"/>
      <c r="T84" s="1418" t="s">
        <v>432</v>
      </c>
      <c r="U84" s="1418"/>
      <c r="V84" s="1413" t="s">
        <v>281</v>
      </c>
      <c r="W84" s="1413"/>
      <c r="X84" s="127"/>
      <c r="Y84" s="127"/>
      <c r="Z84" s="1416" t="s">
        <v>432</v>
      </c>
      <c r="AA84" s="1416"/>
      <c r="AB84" s="1411" t="s">
        <v>281</v>
      </c>
      <c r="AC84" s="1411"/>
      <c r="AD84" s="179"/>
      <c r="AE84" s="127"/>
      <c r="AF84" s="1416" t="s">
        <v>432</v>
      </c>
      <c r="AG84" s="1416"/>
      <c r="AH84" s="1413" t="s">
        <v>281</v>
      </c>
      <c r="AI84" s="1413"/>
      <c r="AJ84" s="127"/>
      <c r="AL84" s="1416" t="s">
        <v>432</v>
      </c>
      <c r="AM84" s="1416"/>
      <c r="AN84" s="1413" t="s">
        <v>281</v>
      </c>
      <c r="AO84" s="1413"/>
      <c r="AP84" s="127"/>
      <c r="AR84" s="457"/>
      <c r="AS84" s="457"/>
      <c r="AT84" s="457"/>
      <c r="AU84" s="457"/>
      <c r="AV84" s="457"/>
      <c r="AW84" s="457"/>
      <c r="AX84" s="457"/>
      <c r="AY84" s="457"/>
      <c r="AZ84" s="457"/>
      <c r="BA84" s="459"/>
      <c r="BB84" s="457"/>
      <c r="BC84" s="457"/>
      <c r="BD84" s="457"/>
    </row>
    <row r="85" spans="1:56" ht="25.15" customHeight="1" x14ac:dyDescent="0.3">
      <c r="A85" s="1416"/>
      <c r="B85" s="1420"/>
      <c r="C85" s="1421"/>
      <c r="D85" s="189" t="s">
        <v>58</v>
      </c>
      <c r="E85" s="1422"/>
      <c r="F85" s="197" t="s">
        <v>59</v>
      </c>
      <c r="G85" s="198" t="s">
        <v>143</v>
      </c>
      <c r="H85" s="1415" t="s">
        <v>433</v>
      </c>
      <c r="I85" s="1415"/>
      <c r="J85" s="1413" t="s">
        <v>434</v>
      </c>
      <c r="K85" s="1413"/>
      <c r="L85" s="1415" t="s">
        <v>433</v>
      </c>
      <c r="M85" s="1415"/>
      <c r="N85" s="1413" t="s">
        <v>434</v>
      </c>
      <c r="O85" s="1413"/>
      <c r="P85" s="1415" t="s">
        <v>433</v>
      </c>
      <c r="Q85" s="1415"/>
      <c r="R85" s="1413" t="s">
        <v>434</v>
      </c>
      <c r="S85" s="1413"/>
      <c r="T85" s="1415" t="s">
        <v>433</v>
      </c>
      <c r="U85" s="1415"/>
      <c r="V85" s="1413" t="s">
        <v>434</v>
      </c>
      <c r="W85" s="1413"/>
      <c r="X85" s="127"/>
      <c r="Y85" s="127"/>
      <c r="Z85" s="1412" t="s">
        <v>433</v>
      </c>
      <c r="AA85" s="1412"/>
      <c r="AB85" s="1411" t="s">
        <v>434</v>
      </c>
      <c r="AC85" s="1411"/>
      <c r="AD85" s="179"/>
      <c r="AE85" s="127"/>
      <c r="AF85" s="1412" t="s">
        <v>433</v>
      </c>
      <c r="AG85" s="1412"/>
      <c r="AH85" s="1413"/>
      <c r="AI85" s="1413"/>
      <c r="AJ85" s="174" t="s">
        <v>464</v>
      </c>
      <c r="AL85" s="1412" t="s">
        <v>433</v>
      </c>
      <c r="AM85" s="1412"/>
      <c r="AN85" s="1417" t="s">
        <v>75</v>
      </c>
      <c r="AO85" s="1413"/>
      <c r="AP85" s="81" t="s">
        <v>760</v>
      </c>
      <c r="AR85" s="197" t="s">
        <v>59</v>
      </c>
      <c r="AS85" s="144" t="s">
        <v>434</v>
      </c>
      <c r="AT85" s="144" t="s">
        <v>434</v>
      </c>
      <c r="AU85" s="144" t="s">
        <v>434</v>
      </c>
      <c r="AV85" s="144" t="s">
        <v>434</v>
      </c>
      <c r="AW85" s="194" t="s">
        <v>434</v>
      </c>
      <c r="AX85" s="144"/>
      <c r="AY85" s="465" t="s">
        <v>75</v>
      </c>
      <c r="AZ85" s="194" t="s">
        <v>434</v>
      </c>
      <c r="BA85" s="459" t="s">
        <v>544</v>
      </c>
      <c r="BB85" s="457"/>
      <c r="BC85" s="457"/>
      <c r="BD85" s="457"/>
    </row>
    <row r="86" spans="1:56" ht="16.149999999999999" customHeight="1" x14ac:dyDescent="0.3">
      <c r="A86" s="1416"/>
      <c r="B86" s="1420"/>
      <c r="C86" s="180"/>
      <c r="D86" s="189"/>
      <c r="E86" s="1422"/>
      <c r="F86" s="197"/>
      <c r="G86" s="198"/>
      <c r="H86" s="1413" t="s">
        <v>435</v>
      </c>
      <c r="I86" s="1413"/>
      <c r="J86" s="1413" t="s">
        <v>281</v>
      </c>
      <c r="K86" s="1413"/>
      <c r="L86" s="1413" t="s">
        <v>435</v>
      </c>
      <c r="M86" s="1413"/>
      <c r="N86" s="1413" t="s">
        <v>281</v>
      </c>
      <c r="O86" s="1413"/>
      <c r="P86" s="1413" t="s">
        <v>435</v>
      </c>
      <c r="Q86" s="1413"/>
      <c r="R86" s="1413" t="s">
        <v>281</v>
      </c>
      <c r="S86" s="1413"/>
      <c r="T86" s="1413" t="s">
        <v>435</v>
      </c>
      <c r="U86" s="1413"/>
      <c r="V86" s="1413" t="s">
        <v>281</v>
      </c>
      <c r="W86" s="1413"/>
      <c r="X86" s="127"/>
      <c r="Y86" s="127"/>
      <c r="Z86" s="1411" t="s">
        <v>435</v>
      </c>
      <c r="AA86" s="1411"/>
      <c r="AB86" s="1411" t="s">
        <v>281</v>
      </c>
      <c r="AC86" s="1411"/>
      <c r="AD86" s="179"/>
      <c r="AE86" s="127"/>
      <c r="AF86" s="1411" t="s">
        <v>435</v>
      </c>
      <c r="AG86" s="1411"/>
      <c r="AH86" s="1413"/>
      <c r="AI86" s="1413"/>
      <c r="AJ86" s="174" t="s">
        <v>464</v>
      </c>
      <c r="AL86" s="1411" t="s">
        <v>435</v>
      </c>
      <c r="AM86" s="1411"/>
      <c r="AN86" s="1413"/>
      <c r="AO86" s="1413"/>
      <c r="AP86" s="174" t="s">
        <v>464</v>
      </c>
      <c r="AR86" s="457"/>
      <c r="AS86" s="457"/>
      <c r="AT86" s="457"/>
      <c r="AU86" s="457"/>
      <c r="AV86" s="457"/>
      <c r="AW86" s="457"/>
      <c r="AX86" s="457"/>
      <c r="AY86" s="457"/>
      <c r="AZ86" s="457"/>
      <c r="BA86" s="459"/>
      <c r="BB86" s="457"/>
      <c r="BC86" s="457"/>
      <c r="BD86" s="457"/>
    </row>
    <row r="87" spans="1:56" ht="80.25" customHeight="1" x14ac:dyDescent="0.3">
      <c r="A87" s="1416"/>
      <c r="B87" s="1420"/>
      <c r="C87" s="203" t="s">
        <v>60</v>
      </c>
      <c r="D87" s="189" t="s">
        <v>19</v>
      </c>
      <c r="E87" s="1422"/>
      <c r="F87" s="197" t="s">
        <v>20</v>
      </c>
      <c r="G87" s="198" t="s">
        <v>144</v>
      </c>
      <c r="H87" s="1415" t="s">
        <v>20</v>
      </c>
      <c r="I87" s="1415"/>
      <c r="J87" s="1413" t="s">
        <v>382</v>
      </c>
      <c r="K87" s="1413"/>
      <c r="L87" s="1415" t="s">
        <v>20</v>
      </c>
      <c r="M87" s="1415"/>
      <c r="N87" s="1413" t="s">
        <v>382</v>
      </c>
      <c r="O87" s="1413"/>
      <c r="P87" s="1415" t="s">
        <v>20</v>
      </c>
      <c r="Q87" s="1415"/>
      <c r="R87" s="1413" t="s">
        <v>382</v>
      </c>
      <c r="S87" s="1413"/>
      <c r="T87" s="1415" t="s">
        <v>20</v>
      </c>
      <c r="U87" s="1415"/>
      <c r="V87" s="1413" t="s">
        <v>382</v>
      </c>
      <c r="W87" s="1413"/>
      <c r="X87" s="127"/>
      <c r="Y87" s="127"/>
      <c r="Z87" s="1412" t="s">
        <v>20</v>
      </c>
      <c r="AA87" s="1412"/>
      <c r="AB87" s="1411" t="s">
        <v>382</v>
      </c>
      <c r="AC87" s="1411"/>
      <c r="AD87" s="179"/>
      <c r="AE87" s="127"/>
      <c r="AF87" s="1412" t="s">
        <v>20</v>
      </c>
      <c r="AG87" s="1412"/>
      <c r="AH87" s="1413"/>
      <c r="AI87" s="1413"/>
      <c r="AJ87" s="174" t="s">
        <v>464</v>
      </c>
      <c r="AL87" s="1412" t="s">
        <v>20</v>
      </c>
      <c r="AM87" s="1412"/>
      <c r="AN87" s="1414"/>
      <c r="AO87" s="1414"/>
      <c r="AP87" s="81" t="s">
        <v>764</v>
      </c>
      <c r="AR87" s="197" t="s">
        <v>20</v>
      </c>
      <c r="AS87" s="144" t="s">
        <v>382</v>
      </c>
      <c r="AT87" s="144" t="s">
        <v>382</v>
      </c>
      <c r="AU87" s="144" t="s">
        <v>382</v>
      </c>
      <c r="AV87" s="144" t="s">
        <v>382</v>
      </c>
      <c r="AW87" s="194" t="s">
        <v>382</v>
      </c>
      <c r="AX87" s="194" t="s">
        <v>382</v>
      </c>
      <c r="AY87" s="194" t="s">
        <v>382</v>
      </c>
      <c r="AZ87" s="194" t="s">
        <v>382</v>
      </c>
      <c r="BA87" s="469" t="s">
        <v>545</v>
      </c>
      <c r="BB87" s="349" t="s">
        <v>765</v>
      </c>
      <c r="BC87" s="349" t="s">
        <v>757</v>
      </c>
      <c r="BD87" s="349" t="s">
        <v>759</v>
      </c>
    </row>
    <row r="91" spans="1:56" x14ac:dyDescent="0.3">
      <c r="I91" s="471"/>
    </row>
    <row r="96" spans="1:56" x14ac:dyDescent="0.3">
      <c r="AD96" s="472"/>
    </row>
    <row r="97" spans="30:30" x14ac:dyDescent="0.3">
      <c r="AD97" s="472"/>
    </row>
    <row r="98" spans="30:30" x14ac:dyDescent="0.3">
      <c r="AD98" s="472"/>
    </row>
    <row r="99" spans="30:30" x14ac:dyDescent="0.3">
      <c r="AD99" s="472"/>
    </row>
    <row r="100" spans="30:30" x14ac:dyDescent="0.3">
      <c r="AD100" s="472"/>
    </row>
    <row r="101" spans="30:30" x14ac:dyDescent="0.3">
      <c r="AD101" s="472"/>
    </row>
    <row r="102" spans="30:30" x14ac:dyDescent="0.3">
      <c r="AD102" s="472"/>
    </row>
    <row r="103" spans="30:30" x14ac:dyDescent="0.3">
      <c r="AD103" s="472"/>
    </row>
    <row r="104" spans="30:30" x14ac:dyDescent="0.3">
      <c r="AD104" s="472"/>
    </row>
    <row r="105" spans="30:30" x14ac:dyDescent="0.3">
      <c r="AD105" s="472"/>
    </row>
    <row r="106" spans="30:30" x14ac:dyDescent="0.3">
      <c r="AD106" s="472"/>
    </row>
    <row r="107" spans="30:30" x14ac:dyDescent="0.3">
      <c r="AD107" s="472"/>
    </row>
    <row r="108" spans="30:30" x14ac:dyDescent="0.3">
      <c r="AD108" s="472"/>
    </row>
    <row r="109" spans="30:30" x14ac:dyDescent="0.3">
      <c r="AD109" s="472"/>
    </row>
  </sheetData>
  <mergeCells count="995">
    <mergeCell ref="H5:O5"/>
    <mergeCell ref="A6:A7"/>
    <mergeCell ref="B6:C7"/>
    <mergeCell ref="D6:D7"/>
    <mergeCell ref="E6:E7"/>
    <mergeCell ref="F6:F7"/>
    <mergeCell ref="G6:G7"/>
    <mergeCell ref="H6:K6"/>
    <mergeCell ref="L6:O6"/>
    <mergeCell ref="BD6:BD7"/>
    <mergeCell ref="A8:A14"/>
    <mergeCell ref="B8:B10"/>
    <mergeCell ref="C8:C10"/>
    <mergeCell ref="D8:D10"/>
    <mergeCell ref="E8:E10"/>
    <mergeCell ref="F8:F10"/>
    <mergeCell ref="AJ6:AJ7"/>
    <mergeCell ref="AL6:AO6"/>
    <mergeCell ref="AP6:AP7"/>
    <mergeCell ref="AR6:AR7"/>
    <mergeCell ref="AS6:AX6"/>
    <mergeCell ref="AZ6:AZ7"/>
    <mergeCell ref="P6:S6"/>
    <mergeCell ref="T6:W6"/>
    <mergeCell ref="X6:X7"/>
    <mergeCell ref="Z6:AC6"/>
    <mergeCell ref="AD6:AD7"/>
    <mergeCell ref="AF6:AI6"/>
    <mergeCell ref="H8:H10"/>
    <mergeCell ref="I8:I10"/>
    <mergeCell ref="J8:J10"/>
    <mergeCell ref="K8:K10"/>
    <mergeCell ref="L8:L10"/>
    <mergeCell ref="M8:M10"/>
    <mergeCell ref="BA6:BA7"/>
    <mergeCell ref="BB6:BB7"/>
    <mergeCell ref="BC6:BC7"/>
    <mergeCell ref="T8:T10"/>
    <mergeCell ref="U8:U10"/>
    <mergeCell ref="V8:V10"/>
    <mergeCell ref="W8:W10"/>
    <mergeCell ref="X8:X10"/>
    <mergeCell ref="Z8:Z10"/>
    <mergeCell ref="N8:N10"/>
    <mergeCell ref="O8:O10"/>
    <mergeCell ref="P8:P10"/>
    <mergeCell ref="Q8:Q10"/>
    <mergeCell ref="R8:R10"/>
    <mergeCell ref="S8:S10"/>
    <mergeCell ref="AJ8:AJ10"/>
    <mergeCell ref="AL8:AL10"/>
    <mergeCell ref="AM8:AM10"/>
    <mergeCell ref="AN8:AN10"/>
    <mergeCell ref="AA8:AA10"/>
    <mergeCell ref="AB8:AB10"/>
    <mergeCell ref="AC8:AC10"/>
    <mergeCell ref="AD8:AD10"/>
    <mergeCell ref="AF8:AF10"/>
    <mergeCell ref="AG8:AG10"/>
    <mergeCell ref="BB8:BB10"/>
    <mergeCell ref="BC8:BC10"/>
    <mergeCell ref="BD8:BD10"/>
    <mergeCell ref="B12:B14"/>
    <mergeCell ref="C12:C14"/>
    <mergeCell ref="D12:D14"/>
    <mergeCell ref="E12:E14"/>
    <mergeCell ref="F12:F14"/>
    <mergeCell ref="H12:H14"/>
    <mergeCell ref="I12:I14"/>
    <mergeCell ref="AV8:AV10"/>
    <mergeCell ref="AW8:AW10"/>
    <mergeCell ref="AX8:AX10"/>
    <mergeCell ref="AY8:AY10"/>
    <mergeCell ref="AZ8:AZ10"/>
    <mergeCell ref="BA8:BA10"/>
    <mergeCell ref="AO8:AO10"/>
    <mergeCell ref="AP8:AP10"/>
    <mergeCell ref="AR8:AR10"/>
    <mergeCell ref="AS8:AS10"/>
    <mergeCell ref="AT8:AT10"/>
    <mergeCell ref="AU8:AU10"/>
    <mergeCell ref="AH8:AH10"/>
    <mergeCell ref="AI8:AI10"/>
    <mergeCell ref="P12:P14"/>
    <mergeCell ref="Q12:Q14"/>
    <mergeCell ref="R12:R14"/>
    <mergeCell ref="S12:S14"/>
    <mergeCell ref="T12:T14"/>
    <mergeCell ref="U12:U14"/>
    <mergeCell ref="J12:J14"/>
    <mergeCell ref="K12:K14"/>
    <mergeCell ref="L12:L14"/>
    <mergeCell ref="M12:M14"/>
    <mergeCell ref="N12:N14"/>
    <mergeCell ref="O12:O14"/>
    <mergeCell ref="AC12:AC14"/>
    <mergeCell ref="AD12:AD14"/>
    <mergeCell ref="AF12:AF14"/>
    <mergeCell ref="AG12:AG14"/>
    <mergeCell ref="AH12:AH14"/>
    <mergeCell ref="AI12:AI14"/>
    <mergeCell ref="V12:V14"/>
    <mergeCell ref="W12:W14"/>
    <mergeCell ref="X12:X14"/>
    <mergeCell ref="Z12:Z14"/>
    <mergeCell ref="AA12:AA14"/>
    <mergeCell ref="AB12:AB14"/>
    <mergeCell ref="AT12:AT14"/>
    <mergeCell ref="AU12:AU14"/>
    <mergeCell ref="AV12:AV14"/>
    <mergeCell ref="AW12:AW14"/>
    <mergeCell ref="AJ12:AJ14"/>
    <mergeCell ref="AL12:AL14"/>
    <mergeCell ref="AM12:AM14"/>
    <mergeCell ref="AN12:AN14"/>
    <mergeCell ref="AO12:AO14"/>
    <mergeCell ref="AP12:AP14"/>
    <mergeCell ref="Z15:AA15"/>
    <mergeCell ref="AB15:AC15"/>
    <mergeCell ref="AF15:AG15"/>
    <mergeCell ref="AH15:AI15"/>
    <mergeCell ref="AL15:AM15"/>
    <mergeCell ref="AN15:AO15"/>
    <mergeCell ref="BD12:BD14"/>
    <mergeCell ref="A15:A18"/>
    <mergeCell ref="H15:I15"/>
    <mergeCell ref="J15:K15"/>
    <mergeCell ref="L15:M15"/>
    <mergeCell ref="N15:O15"/>
    <mergeCell ref="P15:Q15"/>
    <mergeCell ref="R15:S15"/>
    <mergeCell ref="T15:U15"/>
    <mergeCell ref="V15:W15"/>
    <mergeCell ref="AX12:AX14"/>
    <mergeCell ref="AY12:AY14"/>
    <mergeCell ref="AZ12:AZ14"/>
    <mergeCell ref="BA12:BA14"/>
    <mergeCell ref="BB12:BB14"/>
    <mergeCell ref="BC12:BC14"/>
    <mergeCell ref="AR12:AR14"/>
    <mergeCell ref="AS12:AS14"/>
    <mergeCell ref="J16:K18"/>
    <mergeCell ref="L16:M18"/>
    <mergeCell ref="N16:O18"/>
    <mergeCell ref="P16:Q18"/>
    <mergeCell ref="R16:S18"/>
    <mergeCell ref="T16:U18"/>
    <mergeCell ref="B16:B18"/>
    <mergeCell ref="C16:C18"/>
    <mergeCell ref="D16:D18"/>
    <mergeCell ref="E16:E18"/>
    <mergeCell ref="F16:F18"/>
    <mergeCell ref="H16:I18"/>
    <mergeCell ref="AH16:AI18"/>
    <mergeCell ref="AJ16:AJ18"/>
    <mergeCell ref="AL16:AM18"/>
    <mergeCell ref="AN16:AO18"/>
    <mergeCell ref="AP16:AP18"/>
    <mergeCell ref="AR16:AR18"/>
    <mergeCell ref="V16:W18"/>
    <mergeCell ref="X16:X18"/>
    <mergeCell ref="Z16:AA18"/>
    <mergeCell ref="AB16:AC18"/>
    <mergeCell ref="AD16:AD18"/>
    <mergeCell ref="AF16:AG18"/>
    <mergeCell ref="AY16:AY18"/>
    <mergeCell ref="AZ16:AZ18"/>
    <mergeCell ref="BA16:BA18"/>
    <mergeCell ref="BB16:BB18"/>
    <mergeCell ref="BC16:BC18"/>
    <mergeCell ref="BD16:BD18"/>
    <mergeCell ref="AS16:AS18"/>
    <mergeCell ref="AT16:AT18"/>
    <mergeCell ref="AU16:AU18"/>
    <mergeCell ref="AV16:AV18"/>
    <mergeCell ref="AW16:AW18"/>
    <mergeCell ref="AX16:AX18"/>
    <mergeCell ref="A19:A67"/>
    <mergeCell ref="H19:I19"/>
    <mergeCell ref="J19:K19"/>
    <mergeCell ref="L19:M19"/>
    <mergeCell ref="N19:O19"/>
    <mergeCell ref="P19:Q19"/>
    <mergeCell ref="L20:M24"/>
    <mergeCell ref="N20:O24"/>
    <mergeCell ref="P20:Q24"/>
    <mergeCell ref="P26:Q29"/>
    <mergeCell ref="F31:F33"/>
    <mergeCell ref="H31:I33"/>
    <mergeCell ref="J31:K33"/>
    <mergeCell ref="H35:H41"/>
    <mergeCell ref="I35:I41"/>
    <mergeCell ref="J35:J41"/>
    <mergeCell ref="K35:K41"/>
    <mergeCell ref="L35:L41"/>
    <mergeCell ref="M35:M41"/>
    <mergeCell ref="N43:N46"/>
    <mergeCell ref="O43:O46"/>
    <mergeCell ref="P43:P46"/>
    <mergeCell ref="Q43:Q46"/>
    <mergeCell ref="C48:C51"/>
    <mergeCell ref="AH19:AI19"/>
    <mergeCell ref="AL19:AM19"/>
    <mergeCell ref="AN19:AO19"/>
    <mergeCell ref="B20:B25"/>
    <mergeCell ref="C20:C21"/>
    <mergeCell ref="D20:D24"/>
    <mergeCell ref="E20:E24"/>
    <mergeCell ref="F20:F24"/>
    <mergeCell ref="H20:I24"/>
    <mergeCell ref="J20:K24"/>
    <mergeCell ref="R19:S19"/>
    <mergeCell ref="T19:U19"/>
    <mergeCell ref="V19:W19"/>
    <mergeCell ref="Z19:AA19"/>
    <mergeCell ref="AB19:AC19"/>
    <mergeCell ref="AF19:AG19"/>
    <mergeCell ref="AH20:AI24"/>
    <mergeCell ref="AJ20:AJ24"/>
    <mergeCell ref="AL20:AM24"/>
    <mergeCell ref="AN20:AO24"/>
    <mergeCell ref="R20:S24"/>
    <mergeCell ref="T20:U24"/>
    <mergeCell ref="V20:W24"/>
    <mergeCell ref="X20:X24"/>
    <mergeCell ref="Z20:AA24"/>
    <mergeCell ref="AB20:AC24"/>
    <mergeCell ref="BC20:BC24"/>
    <mergeCell ref="BD20:BD24"/>
    <mergeCell ref="C22:C24"/>
    <mergeCell ref="H25:I25"/>
    <mergeCell ref="J25:K25"/>
    <mergeCell ref="L25:M25"/>
    <mergeCell ref="N25:O25"/>
    <mergeCell ref="P25:Q25"/>
    <mergeCell ref="R25:S25"/>
    <mergeCell ref="T25:U25"/>
    <mergeCell ref="AW20:AW24"/>
    <mergeCell ref="AX20:AX24"/>
    <mergeCell ref="AY20:AY24"/>
    <mergeCell ref="AZ20:AZ24"/>
    <mergeCell ref="BA20:BA24"/>
    <mergeCell ref="BB20:BB24"/>
    <mergeCell ref="AP20:AP24"/>
    <mergeCell ref="AR20:AR24"/>
    <mergeCell ref="AS20:AS24"/>
    <mergeCell ref="AT20:AT24"/>
    <mergeCell ref="AU20:AU24"/>
    <mergeCell ref="AV20:AV24"/>
    <mergeCell ref="AD20:AD24"/>
    <mergeCell ref="AF20:AG24"/>
    <mergeCell ref="AN25:AO25"/>
    <mergeCell ref="B26:B33"/>
    <mergeCell ref="C26:C29"/>
    <mergeCell ref="D26:D29"/>
    <mergeCell ref="E26:E29"/>
    <mergeCell ref="F26:F29"/>
    <mergeCell ref="H26:I29"/>
    <mergeCell ref="J26:K29"/>
    <mergeCell ref="L26:M29"/>
    <mergeCell ref="N26:O29"/>
    <mergeCell ref="V25:W25"/>
    <mergeCell ref="Z25:AA25"/>
    <mergeCell ref="AB25:AC25"/>
    <mergeCell ref="AF25:AG25"/>
    <mergeCell ref="AH25:AI25"/>
    <mergeCell ref="AL25:AM25"/>
    <mergeCell ref="AH30:AI30"/>
    <mergeCell ref="AL30:AM30"/>
    <mergeCell ref="AN30:AO30"/>
    <mergeCell ref="C31:C33"/>
    <mergeCell ref="D31:D33"/>
    <mergeCell ref="E31:E33"/>
    <mergeCell ref="AV26:AV29"/>
    <mergeCell ref="AD26:AD29"/>
    <mergeCell ref="AF26:AG29"/>
    <mergeCell ref="AH26:AI29"/>
    <mergeCell ref="AJ26:AJ29"/>
    <mergeCell ref="AL26:AM29"/>
    <mergeCell ref="AN26:AO29"/>
    <mergeCell ref="R26:S29"/>
    <mergeCell ref="T26:U29"/>
    <mergeCell ref="V26:W29"/>
    <mergeCell ref="X26:X29"/>
    <mergeCell ref="Z26:AA29"/>
    <mergeCell ref="AB26:AC29"/>
    <mergeCell ref="BC26:BC29"/>
    <mergeCell ref="BD26:BD29"/>
    <mergeCell ref="H30:I30"/>
    <mergeCell ref="J30:K30"/>
    <mergeCell ref="L30:M30"/>
    <mergeCell ref="N30:O30"/>
    <mergeCell ref="P30:Q30"/>
    <mergeCell ref="R30:S30"/>
    <mergeCell ref="T30:U30"/>
    <mergeCell ref="V30:W30"/>
    <mergeCell ref="AW26:AW29"/>
    <mergeCell ref="AX26:AX29"/>
    <mergeCell ref="AY26:AY29"/>
    <mergeCell ref="AZ26:AZ29"/>
    <mergeCell ref="BA26:BA29"/>
    <mergeCell ref="BB26:BB29"/>
    <mergeCell ref="AP26:AP29"/>
    <mergeCell ref="AR26:AR29"/>
    <mergeCell ref="AS26:AS29"/>
    <mergeCell ref="AT26:AT29"/>
    <mergeCell ref="AU26:AU29"/>
    <mergeCell ref="Z30:AA30"/>
    <mergeCell ref="AB30:AC30"/>
    <mergeCell ref="AF30:AG30"/>
    <mergeCell ref="BC31:BC33"/>
    <mergeCell ref="BD31:BD33"/>
    <mergeCell ref="B34:B59"/>
    <mergeCell ref="C35:C41"/>
    <mergeCell ref="D35:D41"/>
    <mergeCell ref="E35:E59"/>
    <mergeCell ref="F35:F41"/>
    <mergeCell ref="AT31:AT33"/>
    <mergeCell ref="AU31:AU33"/>
    <mergeCell ref="AV31:AV33"/>
    <mergeCell ref="AW31:AW33"/>
    <mergeCell ref="AX31:AX33"/>
    <mergeCell ref="AY31:AY33"/>
    <mergeCell ref="AJ31:AJ33"/>
    <mergeCell ref="AL31:AM33"/>
    <mergeCell ref="AN31:AO33"/>
    <mergeCell ref="AP31:AP33"/>
    <mergeCell ref="AR31:AR33"/>
    <mergeCell ref="AS31:AS33"/>
    <mergeCell ref="X31:X33"/>
    <mergeCell ref="Z31:AA33"/>
    <mergeCell ref="AB31:AC33"/>
    <mergeCell ref="AD31:AD33"/>
    <mergeCell ref="AF31:AG33"/>
    <mergeCell ref="AZ31:AZ33"/>
    <mergeCell ref="BA31:BA33"/>
    <mergeCell ref="BB31:BB33"/>
    <mergeCell ref="AH31:AI33"/>
    <mergeCell ref="L31:M33"/>
    <mergeCell ref="N31:O33"/>
    <mergeCell ref="P31:Q33"/>
    <mergeCell ref="R31:S33"/>
    <mergeCell ref="T31:U33"/>
    <mergeCell ref="V31:W33"/>
    <mergeCell ref="T35:T41"/>
    <mergeCell ref="U35:U41"/>
    <mergeCell ref="V35:V41"/>
    <mergeCell ref="W35:W41"/>
    <mergeCell ref="X35:X41"/>
    <mergeCell ref="Z35:Z41"/>
    <mergeCell ref="N35:N41"/>
    <mergeCell ref="O35:O41"/>
    <mergeCell ref="P35:P41"/>
    <mergeCell ref="Q35:Q41"/>
    <mergeCell ref="R35:R41"/>
    <mergeCell ref="S35:S41"/>
    <mergeCell ref="AT35:AT41"/>
    <mergeCell ref="AU35:AU41"/>
    <mergeCell ref="AH35:AH41"/>
    <mergeCell ref="AI35:AI41"/>
    <mergeCell ref="AJ35:AJ41"/>
    <mergeCell ref="AL35:AL41"/>
    <mergeCell ref="AM35:AM41"/>
    <mergeCell ref="AN35:AN41"/>
    <mergeCell ref="AA35:AA41"/>
    <mergeCell ref="AB35:AB41"/>
    <mergeCell ref="AC35:AC41"/>
    <mergeCell ref="AD35:AD41"/>
    <mergeCell ref="AF35:AF41"/>
    <mergeCell ref="AG35:AG41"/>
    <mergeCell ref="BB35:BB41"/>
    <mergeCell ref="BC35:BC41"/>
    <mergeCell ref="BD35:BD41"/>
    <mergeCell ref="C43:C46"/>
    <mergeCell ref="D43:D46"/>
    <mergeCell ref="F43:F46"/>
    <mergeCell ref="H43:H46"/>
    <mergeCell ref="I43:I46"/>
    <mergeCell ref="J43:J46"/>
    <mergeCell ref="K43:K46"/>
    <mergeCell ref="AV35:AV41"/>
    <mergeCell ref="AW35:AW41"/>
    <mergeCell ref="AX35:AX41"/>
    <mergeCell ref="AY35:AY41"/>
    <mergeCell ref="AZ35:AZ41"/>
    <mergeCell ref="BA35:BA41"/>
    <mergeCell ref="AO35:AO41"/>
    <mergeCell ref="AP35:AP41"/>
    <mergeCell ref="AR35:AR41"/>
    <mergeCell ref="AS35:AS41"/>
    <mergeCell ref="BC43:BC46"/>
    <mergeCell ref="BD43:BD46"/>
    <mergeCell ref="AY43:AY46"/>
    <mergeCell ref="L43:L46"/>
    <mergeCell ref="D48:D51"/>
    <mergeCell ref="F48:F51"/>
    <mergeCell ref="H48:H51"/>
    <mergeCell ref="I48:I51"/>
    <mergeCell ref="AT43:AT46"/>
    <mergeCell ref="AU43:AU46"/>
    <mergeCell ref="AV43:AV46"/>
    <mergeCell ref="AW43:AW46"/>
    <mergeCell ref="AX43:AX46"/>
    <mergeCell ref="AM43:AM46"/>
    <mergeCell ref="AN43:AN46"/>
    <mergeCell ref="AO43:AO46"/>
    <mergeCell ref="AP43:AP46"/>
    <mergeCell ref="AR43:AR46"/>
    <mergeCell ref="AS43:AS46"/>
    <mergeCell ref="AF43:AF46"/>
    <mergeCell ref="AG43:AG46"/>
    <mergeCell ref="AH43:AH46"/>
    <mergeCell ref="AI43:AI46"/>
    <mergeCell ref="AJ43:AJ46"/>
    <mergeCell ref="J48:J51"/>
    <mergeCell ref="K48:K51"/>
    <mergeCell ref="L48:L51"/>
    <mergeCell ref="M48:M51"/>
    <mergeCell ref="AZ43:AZ46"/>
    <mergeCell ref="BA43:BA46"/>
    <mergeCell ref="BB43:BB46"/>
    <mergeCell ref="AL43:AL46"/>
    <mergeCell ref="X43:X46"/>
    <mergeCell ref="Z43:Z46"/>
    <mergeCell ref="AA43:AA46"/>
    <mergeCell ref="AB43:AB46"/>
    <mergeCell ref="AC43:AC46"/>
    <mergeCell ref="AD43:AD46"/>
    <mergeCell ref="M43:M46"/>
    <mergeCell ref="V48:V51"/>
    <mergeCell ref="W48:W51"/>
    <mergeCell ref="X48:X51"/>
    <mergeCell ref="Z48:Z51"/>
    <mergeCell ref="AA48:AA51"/>
    <mergeCell ref="AB48:AB51"/>
    <mergeCell ref="P48:P51"/>
    <mergeCell ref="Q48:Q51"/>
    <mergeCell ref="R48:R51"/>
    <mergeCell ref="S48:S51"/>
    <mergeCell ref="T48:T51"/>
    <mergeCell ref="U48:U51"/>
    <mergeCell ref="N48:N51"/>
    <mergeCell ref="O48:O51"/>
    <mergeCell ref="R43:R46"/>
    <mergeCell ref="S43:S46"/>
    <mergeCell ref="T43:T46"/>
    <mergeCell ref="U43:U46"/>
    <mergeCell ref="V43:V46"/>
    <mergeCell ref="W43:W46"/>
    <mergeCell ref="BD48:BD51"/>
    <mergeCell ref="C53:C55"/>
    <mergeCell ref="D53:D55"/>
    <mergeCell ref="F53:F55"/>
    <mergeCell ref="H53:H55"/>
    <mergeCell ref="I53:I55"/>
    <mergeCell ref="J53:J55"/>
    <mergeCell ref="K53:K55"/>
    <mergeCell ref="L53:L55"/>
    <mergeCell ref="M53:M55"/>
    <mergeCell ref="AX48:AX51"/>
    <mergeCell ref="AY48:AY51"/>
    <mergeCell ref="AZ48:AZ51"/>
    <mergeCell ref="BA48:BA51"/>
    <mergeCell ref="BB48:BB51"/>
    <mergeCell ref="BC48:BC51"/>
    <mergeCell ref="AR48:AR51"/>
    <mergeCell ref="AS48:AS51"/>
    <mergeCell ref="AT48:AT51"/>
    <mergeCell ref="AU48:AU51"/>
    <mergeCell ref="AM48:AM51"/>
    <mergeCell ref="AN48:AN51"/>
    <mergeCell ref="AO48:AO51"/>
    <mergeCell ref="AP48:AP51"/>
    <mergeCell ref="AV48:AV51"/>
    <mergeCell ref="AW48:AW51"/>
    <mergeCell ref="AJ48:AJ51"/>
    <mergeCell ref="AL48:AL51"/>
    <mergeCell ref="T53:T55"/>
    <mergeCell ref="U53:U55"/>
    <mergeCell ref="V53:V55"/>
    <mergeCell ref="W53:W55"/>
    <mergeCell ref="X53:X55"/>
    <mergeCell ref="Z53:Z55"/>
    <mergeCell ref="AN53:AN55"/>
    <mergeCell ref="AF48:AF51"/>
    <mergeCell ref="AG48:AG51"/>
    <mergeCell ref="AH48:AH51"/>
    <mergeCell ref="AI48:AI51"/>
    <mergeCell ref="AC48:AC51"/>
    <mergeCell ref="AD48:AD51"/>
    <mergeCell ref="N53:N55"/>
    <mergeCell ref="O53:O55"/>
    <mergeCell ref="P53:P55"/>
    <mergeCell ref="Q53:Q55"/>
    <mergeCell ref="R53:R55"/>
    <mergeCell ref="S53:S55"/>
    <mergeCell ref="AJ53:AJ55"/>
    <mergeCell ref="AL53:AL55"/>
    <mergeCell ref="AM53:AM55"/>
    <mergeCell ref="AA53:AA55"/>
    <mergeCell ref="AB53:AB55"/>
    <mergeCell ref="AC53:AC55"/>
    <mergeCell ref="AD53:AD55"/>
    <mergeCell ref="AF53:AF55"/>
    <mergeCell ref="AG53:AG55"/>
    <mergeCell ref="BB53:BB55"/>
    <mergeCell ref="BC53:BC55"/>
    <mergeCell ref="BD53:BD55"/>
    <mergeCell ref="H56:I56"/>
    <mergeCell ref="J56:K56"/>
    <mergeCell ref="L56:M56"/>
    <mergeCell ref="N56:O56"/>
    <mergeCell ref="P56:Q56"/>
    <mergeCell ref="R56:S56"/>
    <mergeCell ref="T56:U56"/>
    <mergeCell ref="AV53:AV55"/>
    <mergeCell ref="AW53:AW55"/>
    <mergeCell ref="AX53:AX55"/>
    <mergeCell ref="AY53:AY55"/>
    <mergeCell ref="AZ53:AZ55"/>
    <mergeCell ref="BA53:BA55"/>
    <mergeCell ref="AO53:AO55"/>
    <mergeCell ref="AP53:AP55"/>
    <mergeCell ref="AR53:AR55"/>
    <mergeCell ref="AS53:AS55"/>
    <mergeCell ref="AT53:AT55"/>
    <mergeCell ref="AU53:AU55"/>
    <mergeCell ref="AH53:AH55"/>
    <mergeCell ref="AI53:AI55"/>
    <mergeCell ref="AN56:AO56"/>
    <mergeCell ref="C57:C59"/>
    <mergeCell ref="D57:D59"/>
    <mergeCell ref="F57:F59"/>
    <mergeCell ref="H57:I59"/>
    <mergeCell ref="J57:K59"/>
    <mergeCell ref="L57:M59"/>
    <mergeCell ref="N57:O59"/>
    <mergeCell ref="P57:Q59"/>
    <mergeCell ref="R57:S59"/>
    <mergeCell ref="V56:W56"/>
    <mergeCell ref="Z56:AA56"/>
    <mergeCell ref="AB56:AC56"/>
    <mergeCell ref="AF56:AG56"/>
    <mergeCell ref="AH56:AI56"/>
    <mergeCell ref="AL56:AM56"/>
    <mergeCell ref="AW57:AW59"/>
    <mergeCell ref="AF57:AG59"/>
    <mergeCell ref="AH57:AI59"/>
    <mergeCell ref="AJ57:AJ59"/>
    <mergeCell ref="AL57:AM59"/>
    <mergeCell ref="AN57:AO59"/>
    <mergeCell ref="AP57:AP59"/>
    <mergeCell ref="T57:U59"/>
    <mergeCell ref="V57:W59"/>
    <mergeCell ref="X57:X59"/>
    <mergeCell ref="Z57:AA59"/>
    <mergeCell ref="AB57:AC59"/>
    <mergeCell ref="AD57:AD59"/>
    <mergeCell ref="AH60:AI60"/>
    <mergeCell ref="AL60:AM60"/>
    <mergeCell ref="AN60:AO60"/>
    <mergeCell ref="BD57:BD59"/>
    <mergeCell ref="B60:B67"/>
    <mergeCell ref="H60:I60"/>
    <mergeCell ref="J60:K60"/>
    <mergeCell ref="L60:M60"/>
    <mergeCell ref="N60:O60"/>
    <mergeCell ref="P60:Q60"/>
    <mergeCell ref="R60:S60"/>
    <mergeCell ref="T60:U60"/>
    <mergeCell ref="V60:W60"/>
    <mergeCell ref="AX57:AX59"/>
    <mergeCell ref="AY57:AY59"/>
    <mergeCell ref="AZ57:AZ59"/>
    <mergeCell ref="BA57:BA59"/>
    <mergeCell ref="BB57:BB59"/>
    <mergeCell ref="BC57:BC59"/>
    <mergeCell ref="AR57:AR59"/>
    <mergeCell ref="AS57:AS59"/>
    <mergeCell ref="AT57:AT59"/>
    <mergeCell ref="AU57:AU59"/>
    <mergeCell ref="AV57:AV59"/>
    <mergeCell ref="C61:C63"/>
    <mergeCell ref="D61:D63"/>
    <mergeCell ref="E61:E67"/>
    <mergeCell ref="F61:F63"/>
    <mergeCell ref="H61:I63"/>
    <mergeCell ref="J61:K63"/>
    <mergeCell ref="Z60:AA60"/>
    <mergeCell ref="AB60:AC60"/>
    <mergeCell ref="AF60:AG60"/>
    <mergeCell ref="AB61:AC63"/>
    <mergeCell ref="AD61:AD63"/>
    <mergeCell ref="AF61:AG63"/>
    <mergeCell ref="H66:I66"/>
    <mergeCell ref="J66:K66"/>
    <mergeCell ref="L66:M66"/>
    <mergeCell ref="N66:O66"/>
    <mergeCell ref="P66:Q66"/>
    <mergeCell ref="R66:S66"/>
    <mergeCell ref="T66:U66"/>
    <mergeCell ref="V66:W66"/>
    <mergeCell ref="Z66:AA66"/>
    <mergeCell ref="AB66:AC66"/>
    <mergeCell ref="AF66:AG66"/>
    <mergeCell ref="AH61:AI63"/>
    <mergeCell ref="L61:M63"/>
    <mergeCell ref="N61:O63"/>
    <mergeCell ref="P61:Q63"/>
    <mergeCell ref="R61:S63"/>
    <mergeCell ref="T61:U63"/>
    <mergeCell ref="V61:W63"/>
    <mergeCell ref="AZ61:AZ63"/>
    <mergeCell ref="BA61:BA63"/>
    <mergeCell ref="BB61:BB63"/>
    <mergeCell ref="BC61:BC63"/>
    <mergeCell ref="BD61:BD63"/>
    <mergeCell ref="H64:I64"/>
    <mergeCell ref="J64:K64"/>
    <mergeCell ref="L64:M64"/>
    <mergeCell ref="N64:O64"/>
    <mergeCell ref="P64:Q64"/>
    <mergeCell ref="AT61:AT63"/>
    <mergeCell ref="AU61:AU63"/>
    <mergeCell ref="AV61:AV63"/>
    <mergeCell ref="AW61:AW63"/>
    <mergeCell ref="AX61:AX63"/>
    <mergeCell ref="AY61:AY63"/>
    <mergeCell ref="AJ61:AJ63"/>
    <mergeCell ref="AL61:AM63"/>
    <mergeCell ref="AN61:AO63"/>
    <mergeCell ref="AP61:AP63"/>
    <mergeCell ref="AR61:AR63"/>
    <mergeCell ref="AS61:AS63"/>
    <mergeCell ref="X61:X63"/>
    <mergeCell ref="Z61:AA63"/>
    <mergeCell ref="AH64:AI64"/>
    <mergeCell ref="AL64:AM64"/>
    <mergeCell ref="AN64:AO64"/>
    <mergeCell ref="H65:I65"/>
    <mergeCell ref="J65:K65"/>
    <mergeCell ref="L65:M65"/>
    <mergeCell ref="N65:O65"/>
    <mergeCell ref="P65:Q65"/>
    <mergeCell ref="R65:S65"/>
    <mergeCell ref="T65:U65"/>
    <mergeCell ref="R64:S64"/>
    <mergeCell ref="T64:U64"/>
    <mergeCell ref="V64:W64"/>
    <mergeCell ref="Z64:AA64"/>
    <mergeCell ref="AB64:AC64"/>
    <mergeCell ref="AF64:AG64"/>
    <mergeCell ref="AN65:AO65"/>
    <mergeCell ref="V65:W65"/>
    <mergeCell ref="Z65:AA65"/>
    <mergeCell ref="AB65:AC65"/>
    <mergeCell ref="AF65:AG65"/>
    <mergeCell ref="AH65:AI65"/>
    <mergeCell ref="AL65:AM65"/>
    <mergeCell ref="AH66:AI66"/>
    <mergeCell ref="AL66:AM66"/>
    <mergeCell ref="AN66:AO66"/>
    <mergeCell ref="H67:I67"/>
    <mergeCell ref="J67:K67"/>
    <mergeCell ref="L67:M67"/>
    <mergeCell ref="N67:O67"/>
    <mergeCell ref="P67:Q67"/>
    <mergeCell ref="AH67:AI67"/>
    <mergeCell ref="AL67:AM67"/>
    <mergeCell ref="AN67:AO67"/>
    <mergeCell ref="V67:W67"/>
    <mergeCell ref="Z67:AA67"/>
    <mergeCell ref="AB67:AC67"/>
    <mergeCell ref="AF67:AG67"/>
    <mergeCell ref="P68:Q68"/>
    <mergeCell ref="R68:S68"/>
    <mergeCell ref="R67:S67"/>
    <mergeCell ref="T67:U67"/>
    <mergeCell ref="T69:U69"/>
    <mergeCell ref="E70:E81"/>
    <mergeCell ref="H70:I70"/>
    <mergeCell ref="J70:K70"/>
    <mergeCell ref="L70:M70"/>
    <mergeCell ref="N70:O70"/>
    <mergeCell ref="P70:Q70"/>
    <mergeCell ref="H71:I71"/>
    <mergeCell ref="J71:K71"/>
    <mergeCell ref="L71:M71"/>
    <mergeCell ref="N71:O71"/>
    <mergeCell ref="L78:M78"/>
    <mergeCell ref="N78:O78"/>
    <mergeCell ref="P78:Q78"/>
    <mergeCell ref="T79:U79"/>
    <mergeCell ref="AL68:AM68"/>
    <mergeCell ref="AN68:AO68"/>
    <mergeCell ref="A69:A87"/>
    <mergeCell ref="C69:C70"/>
    <mergeCell ref="H69:I69"/>
    <mergeCell ref="J69:K69"/>
    <mergeCell ref="L69:M69"/>
    <mergeCell ref="N69:O69"/>
    <mergeCell ref="P69:Q69"/>
    <mergeCell ref="R69:S69"/>
    <mergeCell ref="T68:U68"/>
    <mergeCell ref="V68:W68"/>
    <mergeCell ref="Z68:AA68"/>
    <mergeCell ref="AB68:AC68"/>
    <mergeCell ref="AF68:AG68"/>
    <mergeCell ref="AH68:AI68"/>
    <mergeCell ref="AF69:AG69"/>
    <mergeCell ref="AH69:AI69"/>
    <mergeCell ref="AJ69:AJ70"/>
    <mergeCell ref="B68:B81"/>
    <mergeCell ref="H68:I68"/>
    <mergeCell ref="J68:K68"/>
    <mergeCell ref="L68:M68"/>
    <mergeCell ref="N68:O68"/>
    <mergeCell ref="AL69:AM69"/>
    <mergeCell ref="AN69:AO69"/>
    <mergeCell ref="AP69:AP70"/>
    <mergeCell ref="AH70:AI70"/>
    <mergeCell ref="AL70:AM70"/>
    <mergeCell ref="AN70:AO70"/>
    <mergeCell ref="R70:S70"/>
    <mergeCell ref="T70:U70"/>
    <mergeCell ref="V70:W70"/>
    <mergeCell ref="Z70:AA70"/>
    <mergeCell ref="AB70:AC70"/>
    <mergeCell ref="AF70:AG70"/>
    <mergeCell ref="V69:W69"/>
    <mergeCell ref="X69:X70"/>
    <mergeCell ref="Z69:AA69"/>
    <mergeCell ref="AB69:AC69"/>
    <mergeCell ref="AD69:AD70"/>
    <mergeCell ref="AF71:AG71"/>
    <mergeCell ref="AH71:AI71"/>
    <mergeCell ref="AL71:AM71"/>
    <mergeCell ref="AN71:AO71"/>
    <mergeCell ref="C72:C73"/>
    <mergeCell ref="D72:D73"/>
    <mergeCell ref="F72:F73"/>
    <mergeCell ref="H72:I73"/>
    <mergeCell ref="J72:K73"/>
    <mergeCell ref="L72:M73"/>
    <mergeCell ref="P71:Q71"/>
    <mergeCell ref="R71:S71"/>
    <mergeCell ref="T71:U71"/>
    <mergeCell ref="V71:W71"/>
    <mergeCell ref="Z71:AA71"/>
    <mergeCell ref="AB71:AC71"/>
    <mergeCell ref="AD72:AD73"/>
    <mergeCell ref="AF72:AG73"/>
    <mergeCell ref="AH72:AI73"/>
    <mergeCell ref="AJ72:AJ73"/>
    <mergeCell ref="N72:O73"/>
    <mergeCell ref="P72:Q73"/>
    <mergeCell ref="R72:S73"/>
    <mergeCell ref="T72:U73"/>
    <mergeCell ref="V72:W73"/>
    <mergeCell ref="X72:X73"/>
    <mergeCell ref="BA72:BA73"/>
    <mergeCell ref="BB72:BB73"/>
    <mergeCell ref="BC72:BC73"/>
    <mergeCell ref="BD72:BD73"/>
    <mergeCell ref="H74:I74"/>
    <mergeCell ref="J74:K74"/>
    <mergeCell ref="L74:M74"/>
    <mergeCell ref="N74:O74"/>
    <mergeCell ref="P74:Q74"/>
    <mergeCell ref="R74:S74"/>
    <mergeCell ref="AU72:AU73"/>
    <mergeCell ref="AV72:AV73"/>
    <mergeCell ref="AW72:AW73"/>
    <mergeCell ref="AX72:AX73"/>
    <mergeCell ref="AY72:AY73"/>
    <mergeCell ref="AZ72:AZ73"/>
    <mergeCell ref="AL72:AM73"/>
    <mergeCell ref="AN72:AO73"/>
    <mergeCell ref="AP72:AP73"/>
    <mergeCell ref="AR72:AR73"/>
    <mergeCell ref="AS72:AS73"/>
    <mergeCell ref="AT72:AT73"/>
    <mergeCell ref="Z72:AA73"/>
    <mergeCell ref="AB72:AC73"/>
    <mergeCell ref="AL74:AM74"/>
    <mergeCell ref="AN74:AO74"/>
    <mergeCell ref="C75:C79"/>
    <mergeCell ref="D75:D76"/>
    <mergeCell ref="F75:F76"/>
    <mergeCell ref="H75:I76"/>
    <mergeCell ref="J75:K76"/>
    <mergeCell ref="L75:M76"/>
    <mergeCell ref="N75:O76"/>
    <mergeCell ref="P75:Q76"/>
    <mergeCell ref="T74:U74"/>
    <mergeCell ref="V74:W74"/>
    <mergeCell ref="Z74:AA74"/>
    <mergeCell ref="AB74:AC74"/>
    <mergeCell ref="AF74:AG74"/>
    <mergeCell ref="AH74:AI74"/>
    <mergeCell ref="AH77:AI77"/>
    <mergeCell ref="AL77:AM77"/>
    <mergeCell ref="AN77:AO77"/>
    <mergeCell ref="D78:D79"/>
    <mergeCell ref="H78:I78"/>
    <mergeCell ref="J78:K78"/>
    <mergeCell ref="AV75:AV76"/>
    <mergeCell ref="AD75:AD76"/>
    <mergeCell ref="AF75:AG76"/>
    <mergeCell ref="AH75:AI76"/>
    <mergeCell ref="AJ75:AJ76"/>
    <mergeCell ref="AL75:AM76"/>
    <mergeCell ref="AN75:AO76"/>
    <mergeCell ref="R75:S76"/>
    <mergeCell ref="T75:U76"/>
    <mergeCell ref="V75:W76"/>
    <mergeCell ref="X75:X76"/>
    <mergeCell ref="Z75:AA76"/>
    <mergeCell ref="AB75:AC76"/>
    <mergeCell ref="BC75:BC76"/>
    <mergeCell ref="BD75:BD76"/>
    <mergeCell ref="H77:I77"/>
    <mergeCell ref="J77:K77"/>
    <mergeCell ref="L77:M77"/>
    <mergeCell ref="N77:O77"/>
    <mergeCell ref="P77:Q77"/>
    <mergeCell ref="R77:S77"/>
    <mergeCell ref="T77:U77"/>
    <mergeCell ref="V77:W77"/>
    <mergeCell ref="AW75:AW76"/>
    <mergeCell ref="AX75:AX76"/>
    <mergeCell ref="AY75:AY76"/>
    <mergeCell ref="AZ75:AZ76"/>
    <mergeCell ref="BA75:BA76"/>
    <mergeCell ref="BB75:BB76"/>
    <mergeCell ref="AP75:AP76"/>
    <mergeCell ref="AR75:AR76"/>
    <mergeCell ref="AS75:AS76"/>
    <mergeCell ref="AT75:AT76"/>
    <mergeCell ref="AU75:AU76"/>
    <mergeCell ref="Z77:AA77"/>
    <mergeCell ref="AB77:AC77"/>
    <mergeCell ref="AF77:AG77"/>
    <mergeCell ref="BD78:BD79"/>
    <mergeCell ref="H79:I79"/>
    <mergeCell ref="J79:K79"/>
    <mergeCell ref="L79:M79"/>
    <mergeCell ref="N79:O79"/>
    <mergeCell ref="P79:Q79"/>
    <mergeCell ref="R79:S79"/>
    <mergeCell ref="AU78:AU79"/>
    <mergeCell ref="AV78:AV79"/>
    <mergeCell ref="AW78:AW79"/>
    <mergeCell ref="AX78:AX79"/>
    <mergeCell ref="AY78:AY79"/>
    <mergeCell ref="AZ78:AZ79"/>
    <mergeCell ref="AH78:AI78"/>
    <mergeCell ref="AL78:AM78"/>
    <mergeCell ref="AN78:AO78"/>
    <mergeCell ref="AR78:AR79"/>
    <mergeCell ref="AS78:AS79"/>
    <mergeCell ref="AT78:AT79"/>
    <mergeCell ref="AL79:AM79"/>
    <mergeCell ref="AN79:AO79"/>
    <mergeCell ref="R78:S78"/>
    <mergeCell ref="T78:U78"/>
    <mergeCell ref="V78:W78"/>
    <mergeCell ref="V79:W79"/>
    <mergeCell ref="Z79:AA79"/>
    <mergeCell ref="AB79:AC79"/>
    <mergeCell ref="AF79:AG79"/>
    <mergeCell ref="AH79:AI79"/>
    <mergeCell ref="BA78:BA79"/>
    <mergeCell ref="BB78:BB79"/>
    <mergeCell ref="BC78:BC79"/>
    <mergeCell ref="Z78:AA78"/>
    <mergeCell ref="AB78:AC78"/>
    <mergeCell ref="AF78:AG78"/>
    <mergeCell ref="AL80:AM80"/>
    <mergeCell ref="AN80:AO80"/>
    <mergeCell ref="H81:I81"/>
    <mergeCell ref="J81:K81"/>
    <mergeCell ref="L81:M81"/>
    <mergeCell ref="N81:O81"/>
    <mergeCell ref="P81:Q81"/>
    <mergeCell ref="R81:S81"/>
    <mergeCell ref="T81:U81"/>
    <mergeCell ref="V81:W81"/>
    <mergeCell ref="T80:U80"/>
    <mergeCell ref="V80:W80"/>
    <mergeCell ref="Z80:AA80"/>
    <mergeCell ref="AB80:AC80"/>
    <mergeCell ref="AF80:AG80"/>
    <mergeCell ref="AH80:AI80"/>
    <mergeCell ref="H80:I80"/>
    <mergeCell ref="J80:K80"/>
    <mergeCell ref="L80:M80"/>
    <mergeCell ref="N80:O80"/>
    <mergeCell ref="P80:Q80"/>
    <mergeCell ref="R80:S80"/>
    <mergeCell ref="AN81:AO81"/>
    <mergeCell ref="AP81:AP82"/>
    <mergeCell ref="B82:B87"/>
    <mergeCell ref="H82:I82"/>
    <mergeCell ref="J82:K82"/>
    <mergeCell ref="L82:M82"/>
    <mergeCell ref="N82:O82"/>
    <mergeCell ref="P82:Q82"/>
    <mergeCell ref="R82:S82"/>
    <mergeCell ref="T82:U82"/>
    <mergeCell ref="Z81:AA81"/>
    <mergeCell ref="AB81:AC81"/>
    <mergeCell ref="AF81:AG81"/>
    <mergeCell ref="AH81:AI81"/>
    <mergeCell ref="AJ81:AJ82"/>
    <mergeCell ref="AL81:AM81"/>
    <mergeCell ref="AN82:AO82"/>
    <mergeCell ref="C83:C85"/>
    <mergeCell ref="E83:E87"/>
    <mergeCell ref="H83:I83"/>
    <mergeCell ref="J83:K83"/>
    <mergeCell ref="L83:M83"/>
    <mergeCell ref="N83:O83"/>
    <mergeCell ref="P83:Q83"/>
    <mergeCell ref="R83:S83"/>
    <mergeCell ref="T83:U83"/>
    <mergeCell ref="V82:W82"/>
    <mergeCell ref="Z82:AA82"/>
    <mergeCell ref="AB82:AC82"/>
    <mergeCell ref="AF82:AG82"/>
    <mergeCell ref="AH82:AI82"/>
    <mergeCell ref="AL82:AM82"/>
    <mergeCell ref="AN83:AO83"/>
    <mergeCell ref="H84:I84"/>
    <mergeCell ref="J84:K84"/>
    <mergeCell ref="L84:M84"/>
    <mergeCell ref="N84:O84"/>
    <mergeCell ref="P84:Q84"/>
    <mergeCell ref="R84:S84"/>
    <mergeCell ref="T84:U84"/>
    <mergeCell ref="V84:W84"/>
    <mergeCell ref="Z84:AA84"/>
    <mergeCell ref="V83:W83"/>
    <mergeCell ref="Z83:AA83"/>
    <mergeCell ref="AB83:AC83"/>
    <mergeCell ref="AF83:AG83"/>
    <mergeCell ref="AH83:AI83"/>
    <mergeCell ref="AL83:AM83"/>
    <mergeCell ref="AB84:AC84"/>
    <mergeCell ref="AN84:AO84"/>
    <mergeCell ref="H85:I85"/>
    <mergeCell ref="J85:K85"/>
    <mergeCell ref="L85:M85"/>
    <mergeCell ref="N85:O85"/>
    <mergeCell ref="P85:Q85"/>
    <mergeCell ref="AH85:AI85"/>
    <mergeCell ref="AL85:AM85"/>
    <mergeCell ref="AN85:AO85"/>
    <mergeCell ref="V85:W85"/>
    <mergeCell ref="Z85:AA85"/>
    <mergeCell ref="AB85:AC85"/>
    <mergeCell ref="AF85:AG85"/>
    <mergeCell ref="N86:O86"/>
    <mergeCell ref="P86:Q86"/>
    <mergeCell ref="R86:S86"/>
    <mergeCell ref="T86:U86"/>
    <mergeCell ref="R85:S85"/>
    <mergeCell ref="T85:U85"/>
    <mergeCell ref="AF84:AG84"/>
    <mergeCell ref="AH84:AI84"/>
    <mergeCell ref="AL84:AM84"/>
    <mergeCell ref="AB87:AC87"/>
    <mergeCell ref="AF87:AG87"/>
    <mergeCell ref="AH87:AI87"/>
    <mergeCell ref="AL87:AM87"/>
    <mergeCell ref="AN87:AO87"/>
    <mergeCell ref="AN86:AO86"/>
    <mergeCell ref="H87:I87"/>
    <mergeCell ref="J87:K87"/>
    <mergeCell ref="L87:M87"/>
    <mergeCell ref="N87:O87"/>
    <mergeCell ref="P87:Q87"/>
    <mergeCell ref="R87:S87"/>
    <mergeCell ref="T87:U87"/>
    <mergeCell ref="V87:W87"/>
    <mergeCell ref="Z87:AA87"/>
    <mergeCell ref="V86:W86"/>
    <mergeCell ref="Z86:AA86"/>
    <mergeCell ref="AB86:AC86"/>
    <mergeCell ref="AF86:AG86"/>
    <mergeCell ref="AH86:AI86"/>
    <mergeCell ref="AL86:AM86"/>
    <mergeCell ref="H86:I86"/>
    <mergeCell ref="J86:K86"/>
    <mergeCell ref="L86:M86"/>
  </mergeCells>
  <printOptions horizontalCentered="1"/>
  <pageMargins left="0" right="0" top="0" bottom="0" header="0.31496062992125984" footer="0.31496062992125984"/>
  <pageSetup paperSize="8" scale="42"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zoomScale="80" zoomScaleNormal="80" workbookViewId="0">
      <selection activeCell="E35" sqref="E35:E59"/>
    </sheetView>
  </sheetViews>
  <sheetFormatPr defaultColWidth="9.140625" defaultRowHeight="14.25" x14ac:dyDescent="0.25"/>
  <cols>
    <col min="1" max="1" width="3.5703125" style="5" customWidth="1"/>
    <col min="2" max="2" width="15.140625" style="112" bestFit="1" customWidth="1"/>
    <col min="3" max="3" width="16.7109375" style="159" customWidth="1"/>
    <col min="4" max="4" width="26.7109375" style="5" customWidth="1"/>
    <col min="5" max="5" width="34.5703125" style="113" customWidth="1"/>
    <col min="6" max="6" width="11" style="114" customWidth="1"/>
    <col min="7" max="7" width="19.5703125" style="113" customWidth="1"/>
    <col min="8" max="8" width="79.28515625" style="158" customWidth="1"/>
    <col min="9" max="16384" width="9.140625" style="5"/>
  </cols>
  <sheetData>
    <row r="1" spans="1:8" ht="15.75" thickBot="1" x14ac:dyDescent="0.3">
      <c r="B1" s="6"/>
      <c r="C1" s="157"/>
      <c r="D1" s="7"/>
      <c r="E1" s="8"/>
      <c r="F1" s="9"/>
      <c r="G1" s="8"/>
      <c r="H1" s="157"/>
    </row>
    <row r="2" spans="1:8" ht="24" thickTop="1" x14ac:dyDescent="0.25">
      <c r="B2" s="1558"/>
      <c r="C2" s="1006" t="s">
        <v>0</v>
      </c>
      <c r="D2" s="1007"/>
      <c r="E2" s="1007"/>
      <c r="F2" s="1007"/>
      <c r="G2" s="1007"/>
      <c r="H2" s="1008"/>
    </row>
    <row r="3" spans="1:8" ht="24" thickBot="1" x14ac:dyDescent="0.3">
      <c r="A3" s="13"/>
      <c r="B3" s="1559"/>
      <c r="C3" s="1009" t="s">
        <v>1</v>
      </c>
      <c r="D3" s="1010"/>
      <c r="E3" s="1010"/>
      <c r="F3" s="1010"/>
      <c r="G3" s="1010"/>
      <c r="H3" s="1011"/>
    </row>
    <row r="4" spans="1:8" ht="16.5" thickTop="1" thickBot="1" x14ac:dyDescent="0.3">
      <c r="B4" s="15"/>
      <c r="C4" s="158"/>
      <c r="D4" s="15"/>
      <c r="E4" s="16"/>
      <c r="F4" s="17"/>
      <c r="G4" s="18"/>
    </row>
    <row r="5" spans="1:8" ht="19.5" customHeight="1" thickTop="1" x14ac:dyDescent="0.25">
      <c r="B5" s="171" t="s">
        <v>2</v>
      </c>
      <c r="C5" s="162"/>
      <c r="D5" s="162" t="s">
        <v>3</v>
      </c>
      <c r="E5" s="162" t="s">
        <v>4</v>
      </c>
      <c r="F5" s="172" t="s">
        <v>33</v>
      </c>
      <c r="G5" s="162" t="s">
        <v>5</v>
      </c>
      <c r="H5" s="173" t="s">
        <v>6</v>
      </c>
    </row>
    <row r="6" spans="1:8" ht="15" customHeight="1" x14ac:dyDescent="0.25">
      <c r="B6" s="1000" t="s">
        <v>440</v>
      </c>
      <c r="C6" s="1004" t="s">
        <v>23</v>
      </c>
      <c r="D6" s="1560" t="s">
        <v>74</v>
      </c>
      <c r="E6" s="1560" t="s">
        <v>267</v>
      </c>
      <c r="F6" s="1556">
        <v>7.4999999999999997E-2</v>
      </c>
      <c r="G6" s="1557">
        <v>0.95</v>
      </c>
      <c r="H6" s="148" t="s">
        <v>268</v>
      </c>
    </row>
    <row r="7" spans="1:8" ht="15" customHeight="1" x14ac:dyDescent="0.25">
      <c r="B7" s="1000"/>
      <c r="C7" s="1004"/>
      <c r="D7" s="1560"/>
      <c r="E7" s="1560"/>
      <c r="F7" s="1556"/>
      <c r="G7" s="1557"/>
      <c r="H7" s="147" t="s">
        <v>270</v>
      </c>
    </row>
    <row r="8" spans="1:8" ht="15" x14ac:dyDescent="0.25">
      <c r="B8" s="1000"/>
      <c r="C8" s="1004" t="s">
        <v>24</v>
      </c>
      <c r="D8" s="1560" t="s">
        <v>77</v>
      </c>
      <c r="E8" s="38" t="s">
        <v>38</v>
      </c>
      <c r="F8" s="65">
        <v>0.05</v>
      </c>
      <c r="G8" s="28">
        <v>1</v>
      </c>
      <c r="H8" s="148" t="s">
        <v>446</v>
      </c>
    </row>
    <row r="9" spans="1:8" ht="30" x14ac:dyDescent="0.25">
      <c r="B9" s="1000"/>
      <c r="C9" s="1004"/>
      <c r="D9" s="1560"/>
      <c r="E9" s="1561" t="s">
        <v>439</v>
      </c>
      <c r="F9" s="1556">
        <v>7.4999999999999997E-2</v>
      </c>
      <c r="G9" s="1557">
        <v>0.95</v>
      </c>
      <c r="H9" s="148" t="s">
        <v>275</v>
      </c>
    </row>
    <row r="10" spans="1:8" ht="15" x14ac:dyDescent="0.25">
      <c r="B10" s="1000"/>
      <c r="C10" s="1004"/>
      <c r="D10" s="1560"/>
      <c r="E10" s="1561"/>
      <c r="F10" s="1556"/>
      <c r="G10" s="1557"/>
      <c r="H10" s="148" t="s">
        <v>277</v>
      </c>
    </row>
    <row r="11" spans="1:8" ht="45" customHeight="1" x14ac:dyDescent="0.25">
      <c r="B11" s="1000" t="s">
        <v>441</v>
      </c>
      <c r="C11" s="1001" t="s">
        <v>25</v>
      </c>
      <c r="D11" s="1562" t="s">
        <v>81</v>
      </c>
      <c r="E11" s="161" t="s">
        <v>7</v>
      </c>
      <c r="F11" s="65">
        <v>0.05</v>
      </c>
      <c r="G11" s="149">
        <v>0</v>
      </c>
      <c r="H11" s="148" t="s">
        <v>447</v>
      </c>
    </row>
    <row r="12" spans="1:8" ht="30" customHeight="1" x14ac:dyDescent="0.25">
      <c r="B12" s="1000"/>
      <c r="C12" s="1001"/>
      <c r="D12" s="1562"/>
      <c r="E12" s="1563" t="s">
        <v>284</v>
      </c>
      <c r="F12" s="1556">
        <v>0.05</v>
      </c>
      <c r="G12" s="1370">
        <v>0</v>
      </c>
      <c r="H12" s="147" t="s">
        <v>285</v>
      </c>
    </row>
    <row r="13" spans="1:8" ht="15" x14ac:dyDescent="0.25">
      <c r="B13" s="1000"/>
      <c r="C13" s="1001"/>
      <c r="D13" s="1562"/>
      <c r="E13" s="1563"/>
      <c r="F13" s="1556"/>
      <c r="G13" s="1370"/>
      <c r="H13" s="147" t="s">
        <v>290</v>
      </c>
    </row>
    <row r="14" spans="1:8" ht="15" x14ac:dyDescent="0.25">
      <c r="B14" s="1000"/>
      <c r="C14" s="1001"/>
      <c r="D14" s="1562"/>
      <c r="E14" s="1563"/>
      <c r="F14" s="1556"/>
      <c r="G14" s="1370"/>
      <c r="H14" s="147" t="s">
        <v>291</v>
      </c>
    </row>
    <row r="15" spans="1:8" ht="21" customHeight="1" x14ac:dyDescent="0.25">
      <c r="B15" s="1000" t="s">
        <v>442</v>
      </c>
      <c r="C15" s="1001" t="s">
        <v>26</v>
      </c>
      <c r="D15" s="1547" t="s">
        <v>85</v>
      </c>
      <c r="E15" s="1554" t="s">
        <v>296</v>
      </c>
      <c r="F15" s="1556">
        <v>0.05</v>
      </c>
      <c r="G15" s="1555">
        <v>4.0000000000000001E-3</v>
      </c>
      <c r="H15" s="147" t="s">
        <v>297</v>
      </c>
    </row>
    <row r="16" spans="1:8" ht="27" customHeight="1" x14ac:dyDescent="0.25">
      <c r="B16" s="1000"/>
      <c r="C16" s="1001"/>
      <c r="D16" s="1547"/>
      <c r="E16" s="1554"/>
      <c r="F16" s="1556"/>
      <c r="G16" s="1555"/>
      <c r="H16" s="147" t="s">
        <v>299</v>
      </c>
    </row>
    <row r="17" spans="2:8" ht="34.5" customHeight="1" x14ac:dyDescent="0.25">
      <c r="B17" s="1000"/>
      <c r="C17" s="1001"/>
      <c r="D17" s="1419" t="s">
        <v>448</v>
      </c>
      <c r="E17" s="1554"/>
      <c r="F17" s="1556"/>
      <c r="G17" s="1555"/>
      <c r="H17" s="147" t="s">
        <v>301</v>
      </c>
    </row>
    <row r="18" spans="2:8" ht="35.25" customHeight="1" x14ac:dyDescent="0.25">
      <c r="B18" s="1000"/>
      <c r="C18" s="1001"/>
      <c r="D18" s="1419"/>
      <c r="E18" s="1554"/>
      <c r="F18" s="1556"/>
      <c r="G18" s="1555"/>
      <c r="H18" s="147" t="s">
        <v>302</v>
      </c>
    </row>
    <row r="19" spans="2:8" ht="33.75" customHeight="1" x14ac:dyDescent="0.25">
      <c r="B19" s="1000"/>
      <c r="C19" s="1001"/>
      <c r="D19" s="1419"/>
      <c r="E19" s="1554"/>
      <c r="F19" s="1556"/>
      <c r="G19" s="1555"/>
      <c r="H19" s="147" t="s">
        <v>303</v>
      </c>
    </row>
    <row r="20" spans="2:8" ht="41.25" customHeight="1" x14ac:dyDescent="0.25">
      <c r="B20" s="1000"/>
      <c r="C20" s="1001" t="s">
        <v>27</v>
      </c>
      <c r="D20" s="1547" t="s">
        <v>87</v>
      </c>
      <c r="E20" s="1554" t="s">
        <v>307</v>
      </c>
      <c r="F20" s="1556">
        <v>0.05</v>
      </c>
      <c r="G20" s="1446">
        <v>0.05</v>
      </c>
      <c r="H20" s="147" t="s">
        <v>308</v>
      </c>
    </row>
    <row r="21" spans="2:8" ht="29.25" customHeight="1" x14ac:dyDescent="0.25">
      <c r="B21" s="1000"/>
      <c r="C21" s="1001"/>
      <c r="D21" s="1547"/>
      <c r="E21" s="1554"/>
      <c r="F21" s="1556"/>
      <c r="G21" s="1415"/>
      <c r="H21" s="147" t="s">
        <v>310</v>
      </c>
    </row>
    <row r="22" spans="2:8" ht="33" customHeight="1" x14ac:dyDescent="0.25">
      <c r="B22" s="1000"/>
      <c r="C22" s="1001"/>
      <c r="D22" s="1547"/>
      <c r="E22" s="1554"/>
      <c r="F22" s="1556"/>
      <c r="G22" s="1415"/>
      <c r="H22" s="147" t="s">
        <v>311</v>
      </c>
    </row>
    <row r="23" spans="2:8" ht="15" x14ac:dyDescent="0.25">
      <c r="B23" s="1000"/>
      <c r="C23" s="1001"/>
      <c r="D23" s="1547"/>
      <c r="E23" s="1554"/>
      <c r="F23" s="1556"/>
      <c r="G23" s="1415"/>
      <c r="H23" s="147" t="s">
        <v>312</v>
      </c>
    </row>
    <row r="24" spans="2:8" ht="45" customHeight="1" x14ac:dyDescent="0.25">
      <c r="B24" s="1000"/>
      <c r="C24" s="1001"/>
      <c r="D24" s="1547" t="s">
        <v>89</v>
      </c>
      <c r="E24" s="1546" t="s">
        <v>315</v>
      </c>
      <c r="F24" s="1556">
        <v>0.05</v>
      </c>
      <c r="G24" s="1553" t="s">
        <v>316</v>
      </c>
      <c r="H24" s="150" t="s">
        <v>317</v>
      </c>
    </row>
    <row r="25" spans="2:8" ht="15" x14ac:dyDescent="0.25">
      <c r="B25" s="1000"/>
      <c r="C25" s="1001"/>
      <c r="D25" s="1547"/>
      <c r="E25" s="1546"/>
      <c r="F25" s="1556"/>
      <c r="G25" s="1553"/>
      <c r="H25" s="150" t="s">
        <v>319</v>
      </c>
    </row>
    <row r="26" spans="2:8" ht="15" x14ac:dyDescent="0.25">
      <c r="B26" s="1000"/>
      <c r="C26" s="1001"/>
      <c r="D26" s="1547"/>
      <c r="E26" s="1546"/>
      <c r="F26" s="1556"/>
      <c r="G26" s="1553"/>
      <c r="H26" s="150" t="s">
        <v>320</v>
      </c>
    </row>
    <row r="27" spans="2:8" ht="30" customHeight="1" x14ac:dyDescent="0.25">
      <c r="B27" s="1000"/>
      <c r="C27" s="1004" t="s">
        <v>28</v>
      </c>
      <c r="D27" s="1547" t="s">
        <v>8</v>
      </c>
      <c r="E27" s="1548" t="s">
        <v>93</v>
      </c>
      <c r="F27" s="1550">
        <v>2.5000000000000001E-2</v>
      </c>
      <c r="G27" s="1552" t="s">
        <v>324</v>
      </c>
      <c r="H27" s="151" t="s">
        <v>325</v>
      </c>
    </row>
    <row r="28" spans="2:8" ht="15" x14ac:dyDescent="0.25">
      <c r="B28" s="1000"/>
      <c r="C28" s="1004"/>
      <c r="D28" s="1547"/>
      <c r="E28" s="1548"/>
      <c r="F28" s="1550"/>
      <c r="G28" s="1552"/>
      <c r="H28" s="151" t="s">
        <v>327</v>
      </c>
    </row>
    <row r="29" spans="2:8" ht="15" x14ac:dyDescent="0.25">
      <c r="B29" s="1000"/>
      <c r="C29" s="1004"/>
      <c r="D29" s="1547"/>
      <c r="E29" s="1548"/>
      <c r="F29" s="1550"/>
      <c r="G29" s="1552"/>
      <c r="H29" s="151" t="s">
        <v>328</v>
      </c>
    </row>
    <row r="30" spans="2:8" ht="15" x14ac:dyDescent="0.25">
      <c r="B30" s="1000"/>
      <c r="C30" s="1004"/>
      <c r="D30" s="1547"/>
      <c r="E30" s="1548"/>
      <c r="F30" s="1550"/>
      <c r="G30" s="1552"/>
      <c r="H30" s="151" t="s">
        <v>329</v>
      </c>
    </row>
    <row r="31" spans="2:8" ht="15" x14ac:dyDescent="0.25">
      <c r="B31" s="1000"/>
      <c r="C31" s="1004"/>
      <c r="D31" s="1547"/>
      <c r="E31" s="1548"/>
      <c r="F31" s="1550"/>
      <c r="G31" s="1552"/>
      <c r="H31" s="151" t="s">
        <v>330</v>
      </c>
    </row>
    <row r="32" spans="2:8" ht="15" x14ac:dyDescent="0.25">
      <c r="B32" s="1000"/>
      <c r="C32" s="1004"/>
      <c r="D32" s="1547"/>
      <c r="E32" s="1548"/>
      <c r="F32" s="1550"/>
      <c r="G32" s="1552"/>
      <c r="H32" s="151" t="s">
        <v>331</v>
      </c>
    </row>
    <row r="33" spans="2:8" ht="34.5" customHeight="1" x14ac:dyDescent="0.25">
      <c r="B33" s="1000"/>
      <c r="C33" s="1004"/>
      <c r="D33" s="1547"/>
      <c r="E33" s="1548"/>
      <c r="F33" s="1550"/>
      <c r="G33" s="1552"/>
      <c r="H33" s="151" t="s">
        <v>332</v>
      </c>
    </row>
    <row r="34" spans="2:8" ht="30" x14ac:dyDescent="0.25">
      <c r="B34" s="1000"/>
      <c r="C34" s="1004"/>
      <c r="D34" s="1547" t="s">
        <v>9</v>
      </c>
      <c r="E34" s="1545" t="s">
        <v>337</v>
      </c>
      <c r="F34" s="1549">
        <v>2.5000000000000001E-2</v>
      </c>
      <c r="G34" s="1015" t="s">
        <v>338</v>
      </c>
      <c r="H34" s="153" t="s">
        <v>339</v>
      </c>
    </row>
    <row r="35" spans="2:8" ht="15" x14ac:dyDescent="0.25">
      <c r="B35" s="1000"/>
      <c r="C35" s="1004"/>
      <c r="D35" s="1547"/>
      <c r="E35" s="1545"/>
      <c r="F35" s="1549"/>
      <c r="G35" s="1015"/>
      <c r="H35" s="153" t="s">
        <v>341</v>
      </c>
    </row>
    <row r="36" spans="2:8" ht="15" x14ac:dyDescent="0.25">
      <c r="B36" s="1000"/>
      <c r="C36" s="1004"/>
      <c r="D36" s="1547"/>
      <c r="E36" s="1545"/>
      <c r="F36" s="1549"/>
      <c r="G36" s="1015"/>
      <c r="H36" s="153" t="s">
        <v>342</v>
      </c>
    </row>
    <row r="37" spans="2:8" ht="15" x14ac:dyDescent="0.25">
      <c r="B37" s="1000"/>
      <c r="C37" s="1004"/>
      <c r="D37" s="1547"/>
      <c r="E37" s="1545"/>
      <c r="F37" s="1549"/>
      <c r="G37" s="1015"/>
      <c r="H37" s="153" t="s">
        <v>343</v>
      </c>
    </row>
    <row r="38" spans="2:8" ht="31.5" customHeight="1" x14ac:dyDescent="0.25">
      <c r="B38" s="1000"/>
      <c r="C38" s="1004"/>
      <c r="D38" s="1547" t="s">
        <v>10</v>
      </c>
      <c r="E38" s="1545" t="s">
        <v>349</v>
      </c>
      <c r="F38" s="1549">
        <v>2.5000000000000001E-2</v>
      </c>
      <c r="G38" s="1015" t="s">
        <v>350</v>
      </c>
      <c r="H38" s="153" t="s">
        <v>351</v>
      </c>
    </row>
    <row r="39" spans="2:8" ht="15" x14ac:dyDescent="0.25">
      <c r="B39" s="1000"/>
      <c r="C39" s="1004"/>
      <c r="D39" s="1547"/>
      <c r="E39" s="1545"/>
      <c r="F39" s="1549"/>
      <c r="G39" s="1015"/>
      <c r="H39" s="153" t="s">
        <v>353</v>
      </c>
    </row>
    <row r="40" spans="2:8" ht="15" x14ac:dyDescent="0.25">
      <c r="B40" s="1000"/>
      <c r="C40" s="1004"/>
      <c r="D40" s="1547"/>
      <c r="E40" s="1545"/>
      <c r="F40" s="1549"/>
      <c r="G40" s="1015"/>
      <c r="H40" s="153" t="s">
        <v>354</v>
      </c>
    </row>
    <row r="41" spans="2:8" ht="15" x14ac:dyDescent="0.25">
      <c r="B41" s="1000"/>
      <c r="C41" s="1004"/>
      <c r="D41" s="1547"/>
      <c r="E41" s="1545"/>
      <c r="F41" s="1549"/>
      <c r="G41" s="1015"/>
      <c r="H41" s="153" t="s">
        <v>355</v>
      </c>
    </row>
    <row r="42" spans="2:8" ht="30" customHeight="1" x14ac:dyDescent="0.25">
      <c r="B42" s="1000"/>
      <c r="C42" s="1004"/>
      <c r="D42" s="1547" t="s">
        <v>11</v>
      </c>
      <c r="E42" s="1545" t="s">
        <v>363</v>
      </c>
      <c r="F42" s="1549">
        <v>2.5000000000000001E-2</v>
      </c>
      <c r="G42" s="1015" t="s">
        <v>364</v>
      </c>
      <c r="H42" s="153" t="s">
        <v>117</v>
      </c>
    </row>
    <row r="43" spans="2:8" ht="15" x14ac:dyDescent="0.25">
      <c r="B43" s="1000"/>
      <c r="C43" s="1004"/>
      <c r="D43" s="1547"/>
      <c r="E43" s="1545"/>
      <c r="F43" s="1549"/>
      <c r="G43" s="1015"/>
      <c r="H43" s="160" t="s">
        <v>118</v>
      </c>
    </row>
    <row r="44" spans="2:8" ht="15" customHeight="1" x14ac:dyDescent="0.25">
      <c r="B44" s="1000"/>
      <c r="C44" s="1004"/>
      <c r="D44" s="1547" t="s">
        <v>12</v>
      </c>
      <c r="E44" s="1545" t="s">
        <v>369</v>
      </c>
      <c r="F44" s="1549">
        <v>0.04</v>
      </c>
      <c r="G44" s="1001" t="s">
        <v>120</v>
      </c>
      <c r="H44" s="151" t="s">
        <v>121</v>
      </c>
    </row>
    <row r="45" spans="2:8" ht="15" x14ac:dyDescent="0.25">
      <c r="B45" s="1000"/>
      <c r="C45" s="1004"/>
      <c r="D45" s="1547"/>
      <c r="E45" s="1545"/>
      <c r="F45" s="1549"/>
      <c r="G45" s="1001"/>
      <c r="H45" s="151" t="s">
        <v>122</v>
      </c>
    </row>
    <row r="46" spans="2:8" ht="15" x14ac:dyDescent="0.25">
      <c r="B46" s="1000"/>
      <c r="C46" s="1004"/>
      <c r="D46" s="1547"/>
      <c r="E46" s="1545"/>
      <c r="F46" s="1549"/>
      <c r="G46" s="1001"/>
      <c r="H46" s="153" t="s">
        <v>449</v>
      </c>
    </row>
    <row r="47" spans="2:8" ht="30" customHeight="1" x14ac:dyDescent="0.25">
      <c r="B47" s="1000"/>
      <c r="C47" s="1001" t="s">
        <v>44</v>
      </c>
      <c r="D47" s="1547" t="s">
        <v>444</v>
      </c>
      <c r="E47" s="1419" t="s">
        <v>379</v>
      </c>
      <c r="F47" s="1549">
        <v>0.05</v>
      </c>
      <c r="G47" s="1551" t="s">
        <v>380</v>
      </c>
      <c r="H47" s="153" t="s">
        <v>381</v>
      </c>
    </row>
    <row r="48" spans="2:8" ht="15" x14ac:dyDescent="0.25">
      <c r="B48" s="1000"/>
      <c r="C48" s="1001"/>
      <c r="D48" s="1547"/>
      <c r="E48" s="1419"/>
      <c r="F48" s="1549"/>
      <c r="G48" s="1551"/>
      <c r="H48" s="153" t="s">
        <v>384</v>
      </c>
    </row>
    <row r="49" spans="2:8" ht="15" x14ac:dyDescent="0.25">
      <c r="B49" s="1000"/>
      <c r="C49" s="1001"/>
      <c r="D49" s="1547"/>
      <c r="E49" s="1419"/>
      <c r="F49" s="1549"/>
      <c r="G49" s="1551"/>
      <c r="H49" s="154" t="s">
        <v>385</v>
      </c>
    </row>
    <row r="50" spans="2:8" ht="30" x14ac:dyDescent="0.25">
      <c r="B50" s="1000"/>
      <c r="C50" s="1001"/>
      <c r="D50" s="1547"/>
      <c r="E50" s="143" t="s">
        <v>400</v>
      </c>
      <c r="F50" s="152">
        <v>0.03</v>
      </c>
      <c r="G50" s="146" t="s">
        <v>69</v>
      </c>
      <c r="H50" s="154" t="s">
        <v>401</v>
      </c>
    </row>
    <row r="51" spans="2:8" ht="30" x14ac:dyDescent="0.25">
      <c r="B51" s="1000"/>
      <c r="C51" s="1001"/>
      <c r="D51" s="143" t="s">
        <v>388</v>
      </c>
      <c r="E51" s="143" t="s">
        <v>389</v>
      </c>
      <c r="F51" s="152">
        <v>0.02</v>
      </c>
      <c r="G51" s="146" t="s">
        <v>445</v>
      </c>
      <c r="H51" s="154" t="s">
        <v>391</v>
      </c>
    </row>
    <row r="52" spans="2:8" ht="15" x14ac:dyDescent="0.25">
      <c r="B52" s="1000"/>
      <c r="C52" s="1001"/>
      <c r="D52" s="1419" t="s">
        <v>378</v>
      </c>
      <c r="E52" s="27" t="s">
        <v>45</v>
      </c>
      <c r="F52" s="65">
        <v>0.03</v>
      </c>
      <c r="G52" s="66" t="s">
        <v>39</v>
      </c>
      <c r="H52" s="147" t="s">
        <v>127</v>
      </c>
    </row>
    <row r="53" spans="2:8" ht="90" x14ac:dyDescent="0.25">
      <c r="B53" s="1000"/>
      <c r="C53" s="1001"/>
      <c r="D53" s="1419"/>
      <c r="E53" s="27" t="s">
        <v>66</v>
      </c>
      <c r="F53" s="65">
        <v>0.03</v>
      </c>
      <c r="G53" s="66" t="s">
        <v>203</v>
      </c>
      <c r="H53" s="148" t="s">
        <v>450</v>
      </c>
    </row>
    <row r="54" spans="2:8" ht="15" x14ac:dyDescent="0.25">
      <c r="B54" s="1012" t="s">
        <v>443</v>
      </c>
      <c r="C54" s="1014" t="s">
        <v>29</v>
      </c>
      <c r="D54" s="1545" t="s">
        <v>46</v>
      </c>
      <c r="E54" s="27" t="s">
        <v>13</v>
      </c>
      <c r="F54" s="65">
        <v>0.05</v>
      </c>
      <c r="G54" s="69" t="s">
        <v>14</v>
      </c>
      <c r="H54" s="148" t="s">
        <v>451</v>
      </c>
    </row>
    <row r="55" spans="2:8" ht="15" x14ac:dyDescent="0.25">
      <c r="B55" s="1012"/>
      <c r="C55" s="1014"/>
      <c r="D55" s="1545"/>
      <c r="E55" s="27" t="s">
        <v>15</v>
      </c>
      <c r="F55" s="65">
        <v>0.02</v>
      </c>
      <c r="G55" s="69">
        <v>0.75</v>
      </c>
      <c r="H55" s="148" t="s">
        <v>452</v>
      </c>
    </row>
    <row r="56" spans="2:8" ht="15" customHeight="1" x14ac:dyDescent="0.25">
      <c r="B56" s="1012"/>
      <c r="C56" s="1014"/>
      <c r="D56" s="1545" t="s">
        <v>48</v>
      </c>
      <c r="E56" s="1546" t="s">
        <v>16</v>
      </c>
      <c r="F56" s="1544">
        <v>0.02</v>
      </c>
      <c r="G56" s="1248" t="s">
        <v>17</v>
      </c>
      <c r="H56" s="147" t="s">
        <v>134</v>
      </c>
    </row>
    <row r="57" spans="2:8" ht="15" x14ac:dyDescent="0.25">
      <c r="B57" s="1012"/>
      <c r="C57" s="1014"/>
      <c r="D57" s="1545"/>
      <c r="E57" s="1546"/>
      <c r="F57" s="1544"/>
      <c r="G57" s="1248"/>
      <c r="H57" s="147" t="s">
        <v>135</v>
      </c>
    </row>
    <row r="58" spans="2:8" ht="15" customHeight="1" x14ac:dyDescent="0.25">
      <c r="B58" s="1012"/>
      <c r="C58" s="1014"/>
      <c r="D58" s="1545" t="s">
        <v>49</v>
      </c>
      <c r="E58" s="1546" t="s">
        <v>50</v>
      </c>
      <c r="F58" s="1544">
        <v>0.02</v>
      </c>
      <c r="G58" s="1248" t="s">
        <v>136</v>
      </c>
      <c r="H58" s="155" t="s">
        <v>137</v>
      </c>
    </row>
    <row r="59" spans="2:8" ht="15" x14ac:dyDescent="0.25">
      <c r="B59" s="1012"/>
      <c r="C59" s="1014"/>
      <c r="D59" s="1545"/>
      <c r="E59" s="1546"/>
      <c r="F59" s="1544"/>
      <c r="G59" s="1248"/>
      <c r="H59" s="155" t="s">
        <v>138</v>
      </c>
    </row>
    <row r="60" spans="2:8" ht="33" customHeight="1" x14ac:dyDescent="0.25">
      <c r="B60" s="1012"/>
      <c r="C60" s="1014"/>
      <c r="D60" s="1545"/>
      <c r="E60" s="1546" t="s">
        <v>51</v>
      </c>
      <c r="F60" s="1544">
        <v>0.02</v>
      </c>
      <c r="G60" s="80" t="s">
        <v>52</v>
      </c>
      <c r="H60" s="155" t="s">
        <v>139</v>
      </c>
    </row>
    <row r="61" spans="2:8" ht="36.75" customHeight="1" x14ac:dyDescent="0.25">
      <c r="B61" s="1012"/>
      <c r="C61" s="1014"/>
      <c r="D61" s="1545"/>
      <c r="E61" s="1546"/>
      <c r="F61" s="1544"/>
      <c r="G61" s="84" t="s">
        <v>53</v>
      </c>
      <c r="H61" s="155" t="s">
        <v>140</v>
      </c>
    </row>
    <row r="62" spans="2:8" ht="45" customHeight="1" x14ac:dyDescent="0.25">
      <c r="B62" s="1012"/>
      <c r="C62" s="1014"/>
      <c r="D62" s="89" t="s">
        <v>54</v>
      </c>
      <c r="E62" s="27" t="s">
        <v>18</v>
      </c>
      <c r="F62" s="165">
        <v>0.02</v>
      </c>
      <c r="G62" s="91" t="s">
        <v>71</v>
      </c>
      <c r="H62" s="148" t="s">
        <v>453</v>
      </c>
    </row>
    <row r="63" spans="2:8" ht="15" x14ac:dyDescent="0.25">
      <c r="B63" s="1012"/>
      <c r="C63" s="1014" t="s">
        <v>30</v>
      </c>
      <c r="D63" s="1419" t="s">
        <v>55</v>
      </c>
      <c r="E63" s="27" t="s">
        <v>56</v>
      </c>
      <c r="F63" s="1544">
        <v>0.05</v>
      </c>
      <c r="G63" s="95">
        <v>0</v>
      </c>
      <c r="H63" s="148" t="s">
        <v>454</v>
      </c>
    </row>
    <row r="64" spans="2:8" ht="32.25" customHeight="1" x14ac:dyDescent="0.25">
      <c r="B64" s="1012"/>
      <c r="C64" s="1014"/>
      <c r="D64" s="1419"/>
      <c r="E64" s="27" t="s">
        <v>58</v>
      </c>
      <c r="F64" s="1544"/>
      <c r="G64" s="91" t="s">
        <v>59</v>
      </c>
      <c r="H64" s="148" t="s">
        <v>455</v>
      </c>
    </row>
    <row r="65" spans="1:8" ht="30.75" thickBot="1" x14ac:dyDescent="0.3">
      <c r="B65" s="1013"/>
      <c r="C65" s="1016"/>
      <c r="D65" s="166" t="s">
        <v>60</v>
      </c>
      <c r="E65" s="167" t="s">
        <v>19</v>
      </c>
      <c r="F65" s="168">
        <v>0.05</v>
      </c>
      <c r="G65" s="169" t="s">
        <v>20</v>
      </c>
      <c r="H65" s="170" t="s">
        <v>456</v>
      </c>
    </row>
    <row r="66" spans="1:8" ht="15.75" thickTop="1" x14ac:dyDescent="0.25">
      <c r="B66" s="111"/>
    </row>
    <row r="67" spans="1:8" ht="15" x14ac:dyDescent="0.25">
      <c r="B67" s="111"/>
      <c r="F67" s="117"/>
    </row>
    <row r="68" spans="1:8" ht="15" x14ac:dyDescent="0.25">
      <c r="B68" s="111"/>
    </row>
    <row r="74" spans="1:8" s="113" customFormat="1" ht="16.5" x14ac:dyDescent="0.25">
      <c r="A74" s="5"/>
      <c r="B74" s="112"/>
      <c r="C74" s="159"/>
      <c r="D74" s="118" t="s">
        <v>146</v>
      </c>
      <c r="E74" s="119" t="s">
        <v>147</v>
      </c>
      <c r="F74" s="120">
        <v>1.5503859081368867E-2</v>
      </c>
      <c r="G74" s="163"/>
      <c r="H74" s="158"/>
    </row>
    <row r="75" spans="1:8" s="113" customFormat="1" ht="16.5" x14ac:dyDescent="0.25">
      <c r="A75" s="5"/>
      <c r="B75" s="112"/>
      <c r="C75" s="159"/>
      <c r="D75" s="118" t="s">
        <v>148</v>
      </c>
      <c r="E75" s="119" t="s">
        <v>149</v>
      </c>
      <c r="F75" s="120">
        <v>2.8659209114078599E-3</v>
      </c>
      <c r="G75" s="163"/>
      <c r="H75" s="158"/>
    </row>
    <row r="76" spans="1:8" s="113" customFormat="1" ht="16.5" x14ac:dyDescent="0.25">
      <c r="A76" s="5"/>
      <c r="B76" s="112"/>
      <c r="C76" s="159"/>
      <c r="D76" s="122" t="s">
        <v>150</v>
      </c>
      <c r="E76" s="119" t="s">
        <v>151</v>
      </c>
      <c r="F76" s="123">
        <v>4.6909576497520034E-2</v>
      </c>
      <c r="G76" s="164"/>
      <c r="H76" s="158"/>
    </row>
    <row r="77" spans="1:8" s="113" customFormat="1" ht="16.5" x14ac:dyDescent="0.25">
      <c r="A77" s="5"/>
      <c r="B77" s="112"/>
      <c r="C77" s="159"/>
      <c r="D77" s="122" t="s">
        <v>152</v>
      </c>
      <c r="E77" s="119" t="s">
        <v>153</v>
      </c>
      <c r="F77" s="125">
        <v>1.813429988553987E-4</v>
      </c>
      <c r="G77" s="163"/>
      <c r="H77" s="158"/>
    </row>
  </sheetData>
  <protectedRanges>
    <protectedRange sqref="H11:H14" name="Range1_2_3_1_3_1_1"/>
    <protectedRange sqref="H8:H10" name="Range1_2_3_1_1_1_2_1"/>
  </protectedRanges>
  <mergeCells count="79">
    <mergeCell ref="B15:B53"/>
    <mergeCell ref="F6:F7"/>
    <mergeCell ref="C11:C14"/>
    <mergeCell ref="B11:B14"/>
    <mergeCell ref="E12:E14"/>
    <mergeCell ref="D17:D19"/>
    <mergeCell ref="D15:D16"/>
    <mergeCell ref="C15:C19"/>
    <mergeCell ref="C47:C53"/>
    <mergeCell ref="E47:E49"/>
    <mergeCell ref="D20:D23"/>
    <mergeCell ref="C20:C26"/>
    <mergeCell ref="D24:D26"/>
    <mergeCell ref="G6:G7"/>
    <mergeCell ref="B2:B3"/>
    <mergeCell ref="C2:H2"/>
    <mergeCell ref="C3:H3"/>
    <mergeCell ref="G12:G14"/>
    <mergeCell ref="C8:C10"/>
    <mergeCell ref="D8:D10"/>
    <mergeCell ref="E9:E10"/>
    <mergeCell ref="G9:G10"/>
    <mergeCell ref="C6:C7"/>
    <mergeCell ref="D6:D7"/>
    <mergeCell ref="B6:B10"/>
    <mergeCell ref="D11:D14"/>
    <mergeCell ref="E6:E7"/>
    <mergeCell ref="F9:F10"/>
    <mergeCell ref="F12:F14"/>
    <mergeCell ref="G24:G26"/>
    <mergeCell ref="G20:G23"/>
    <mergeCell ref="E15:E19"/>
    <mergeCell ref="G15:G19"/>
    <mergeCell ref="E20:E23"/>
    <mergeCell ref="F15:F19"/>
    <mergeCell ref="F20:F23"/>
    <mergeCell ref="F24:F26"/>
    <mergeCell ref="E24:E26"/>
    <mergeCell ref="G47:G49"/>
    <mergeCell ref="E44:E46"/>
    <mergeCell ref="G44:G46"/>
    <mergeCell ref="D44:D46"/>
    <mergeCell ref="C27:C46"/>
    <mergeCell ref="E34:E37"/>
    <mergeCell ref="G34:G37"/>
    <mergeCell ref="G27:G33"/>
    <mergeCell ref="G42:G43"/>
    <mergeCell ref="G38:G41"/>
    <mergeCell ref="F34:F37"/>
    <mergeCell ref="D34:D37"/>
    <mergeCell ref="D38:D41"/>
    <mergeCell ref="B54:B65"/>
    <mergeCell ref="C54:C62"/>
    <mergeCell ref="D54:D55"/>
    <mergeCell ref="D56:D57"/>
    <mergeCell ref="E56:E57"/>
    <mergeCell ref="C63:C65"/>
    <mergeCell ref="D63:D64"/>
    <mergeCell ref="G58:G59"/>
    <mergeCell ref="E60:E61"/>
    <mergeCell ref="F60:F61"/>
    <mergeCell ref="F56:F57"/>
    <mergeCell ref="G56:G57"/>
    <mergeCell ref="F63:F64"/>
    <mergeCell ref="D58:D61"/>
    <mergeCell ref="E58:E59"/>
    <mergeCell ref="F58:F59"/>
    <mergeCell ref="D27:D33"/>
    <mergeCell ref="E27:E33"/>
    <mergeCell ref="D52:D53"/>
    <mergeCell ref="E42:E43"/>
    <mergeCell ref="D42:D43"/>
    <mergeCell ref="D47:D50"/>
    <mergeCell ref="F38:F41"/>
    <mergeCell ref="F44:F46"/>
    <mergeCell ref="F47:F49"/>
    <mergeCell ref="F42:F43"/>
    <mergeCell ref="E38:E41"/>
    <mergeCell ref="F27:F33"/>
  </mergeCells>
  <printOptions horizontalCentered="1"/>
  <pageMargins left="0.23622047244094491" right="0.23622047244094491" top="0.74803149606299213" bottom="0.74803149606299213" header="0.31496062992125984" footer="0.31496062992125984"/>
  <pageSetup paperSize="8" scale="6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zoomScale="80" zoomScaleNormal="80" workbookViewId="0">
      <pane xSplit="8" ySplit="5" topLeftCell="L6" activePane="bottomRight" state="frozen"/>
      <selection pane="topRight" activeCell="I1" sqref="I1"/>
      <selection pane="bottomLeft" activeCell="A7" sqref="A7"/>
      <selection pane="bottomRight" activeCell="S9" sqref="S9"/>
    </sheetView>
  </sheetViews>
  <sheetFormatPr defaultColWidth="9.140625"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8.28515625" style="114" bestFit="1" customWidth="1"/>
    <col min="8" max="8" width="19.5703125" style="113" customWidth="1"/>
    <col min="9" max="9" width="79.28515625" style="158" customWidth="1"/>
    <col min="10" max="10" width="33" style="20" customWidth="1"/>
    <col min="11" max="11" width="19.85546875" style="15" customWidth="1"/>
    <col min="12" max="12" width="3.5703125" style="15" customWidth="1"/>
    <col min="13" max="13" width="18.5703125" style="15" hidden="1" customWidth="1"/>
    <col min="14" max="14" width="76.140625" style="5" hidden="1" customWidth="1"/>
    <col min="15" max="15" width="16.5703125" style="15" hidden="1" customWidth="1"/>
    <col min="16" max="16" width="2.140625" style="5" customWidth="1"/>
    <col min="17" max="18" width="18.42578125" style="15" customWidth="1"/>
    <col min="19" max="19" width="51" style="5" customWidth="1"/>
    <col min="20" max="16384" width="9.140625" style="5"/>
  </cols>
  <sheetData>
    <row r="1" spans="1:19" ht="15.75" thickBot="1" x14ac:dyDescent="0.3">
      <c r="B1" s="254"/>
      <c r="C1" s="157"/>
      <c r="D1" s="7"/>
      <c r="E1" s="7"/>
      <c r="F1" s="8"/>
      <c r="G1" s="9"/>
      <c r="H1" s="8"/>
      <c r="I1" s="157"/>
      <c r="J1" s="11"/>
    </row>
    <row r="2" spans="1:19" ht="24" thickTop="1" x14ac:dyDescent="0.25">
      <c r="B2" s="1002"/>
      <c r="C2" s="1006" t="s">
        <v>488</v>
      </c>
      <c r="D2" s="1007"/>
      <c r="E2" s="1007"/>
      <c r="F2" s="1007"/>
      <c r="G2" s="1007"/>
      <c r="H2" s="1007"/>
      <c r="I2" s="1007"/>
      <c r="J2" s="267"/>
    </row>
    <row r="3" spans="1:19" ht="24" thickBot="1" x14ac:dyDescent="0.3">
      <c r="A3" s="13"/>
      <c r="B3" s="1003"/>
      <c r="C3" s="1009" t="s">
        <v>487</v>
      </c>
      <c r="D3" s="1010"/>
      <c r="E3" s="1010"/>
      <c r="F3" s="1010"/>
      <c r="G3" s="1010"/>
      <c r="H3" s="1010"/>
      <c r="I3" s="1010"/>
      <c r="J3" s="268"/>
    </row>
    <row r="4" spans="1:19" ht="16.5" thickTop="1" thickBot="1" x14ac:dyDescent="0.3">
      <c r="B4" s="276"/>
      <c r="C4" s="277"/>
      <c r="D4" s="278"/>
      <c r="E4" s="278"/>
      <c r="F4" s="279"/>
      <c r="G4" s="280"/>
      <c r="H4" s="279"/>
      <c r="I4" s="277"/>
      <c r="J4" s="281"/>
    </row>
    <row r="5" spans="1:19"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row>
    <row r="6" spans="1:19" ht="30" customHeight="1" x14ac:dyDescent="0.25">
      <c r="B6" s="1000" t="s">
        <v>520</v>
      </c>
      <c r="C6" s="1004" t="s">
        <v>23</v>
      </c>
      <c r="D6" s="1005"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row>
    <row r="7" spans="1:19" ht="44.25" customHeight="1" x14ac:dyDescent="0.25">
      <c r="B7" s="1000"/>
      <c r="C7" s="1004"/>
      <c r="D7" s="1005"/>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row>
    <row r="8" spans="1:19" ht="30" customHeight="1" x14ac:dyDescent="0.25">
      <c r="B8" s="1000"/>
      <c r="C8" s="1004" t="s">
        <v>24</v>
      </c>
      <c r="D8" s="1005"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row>
    <row r="9" spans="1:19" ht="60" customHeight="1" x14ac:dyDescent="0.25">
      <c r="B9" s="1000"/>
      <c r="C9" s="1004"/>
      <c r="D9" s="1005"/>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row>
    <row r="10" spans="1:19" ht="90" x14ac:dyDescent="0.25">
      <c r="B10" s="259" t="s">
        <v>521</v>
      </c>
      <c r="C10" s="257" t="s">
        <v>25</v>
      </c>
      <c r="D10" s="80" t="s">
        <v>81</v>
      </c>
      <c r="E10" s="84" t="s">
        <v>480</v>
      </c>
      <c r="F10" s="504" t="s">
        <v>522</v>
      </c>
      <c r="G10" s="65">
        <v>0.1</v>
      </c>
      <c r="H10" s="248" t="s">
        <v>485</v>
      </c>
      <c r="I10" s="40" t="s">
        <v>486</v>
      </c>
      <c r="J10" s="36" t="s">
        <v>42</v>
      </c>
      <c r="K10" s="490" t="s">
        <v>535</v>
      </c>
      <c r="L10" s="498"/>
      <c r="M10" s="493" t="s">
        <v>547</v>
      </c>
      <c r="N10" s="479" t="s">
        <v>551</v>
      </c>
      <c r="O10" s="509" t="s">
        <v>545</v>
      </c>
      <c r="Q10" s="476" t="s">
        <v>790</v>
      </c>
      <c r="R10" s="156" t="s">
        <v>545</v>
      </c>
      <c r="S10" s="478" t="s">
        <v>791</v>
      </c>
    </row>
    <row r="11" spans="1:19" ht="29.25" customHeight="1" x14ac:dyDescent="0.25">
      <c r="B11" s="1000" t="s">
        <v>442</v>
      </c>
      <c r="C11" s="1001" t="s">
        <v>26</v>
      </c>
      <c r="D11" s="1001"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row>
    <row r="12" spans="1:19" ht="115.5" customHeight="1" x14ac:dyDescent="0.25">
      <c r="B12" s="1000"/>
      <c r="C12" s="1001"/>
      <c r="D12" s="1001"/>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row>
    <row r="13" spans="1:19" ht="37.5" customHeight="1" x14ac:dyDescent="0.25">
      <c r="B13" s="1000"/>
      <c r="C13" s="1001" t="s">
        <v>27</v>
      </c>
      <c r="D13" s="1001"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row>
    <row r="14" spans="1:19" ht="60" x14ac:dyDescent="0.25">
      <c r="B14" s="1000"/>
      <c r="C14" s="1001"/>
      <c r="D14" s="1001"/>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row>
    <row r="15" spans="1:19" ht="120" customHeight="1" x14ac:dyDescent="0.25">
      <c r="B15" s="1000"/>
      <c r="C15" s="1001"/>
      <c r="D15" s="1001"/>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row>
    <row r="16" spans="1:19" ht="29.25" customHeight="1" x14ac:dyDescent="0.25">
      <c r="B16" s="1000"/>
      <c r="C16" s="1001"/>
      <c r="D16" s="1001"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row>
    <row r="17" spans="2:19" ht="44.25" customHeight="1" x14ac:dyDescent="0.25">
      <c r="B17" s="1000"/>
      <c r="C17" s="1001"/>
      <c r="D17" s="1001"/>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row>
    <row r="18" spans="2:19" ht="135" x14ac:dyDescent="0.25">
      <c r="B18" s="1000"/>
      <c r="C18" s="1004" t="s">
        <v>28</v>
      </c>
      <c r="D18" s="257" t="s">
        <v>8</v>
      </c>
      <c r="E18" s="257" t="s">
        <v>480</v>
      </c>
      <c r="F18" s="261" t="s">
        <v>93</v>
      </c>
      <c r="G18" s="260">
        <v>2.5000000000000001E-2</v>
      </c>
      <c r="H18" s="257" t="s">
        <v>94</v>
      </c>
      <c r="I18" s="57" t="s">
        <v>502</v>
      </c>
      <c r="J18" s="58" t="s">
        <v>97</v>
      </c>
      <c r="K18" s="490" t="s">
        <v>536</v>
      </c>
      <c r="L18" s="498"/>
      <c r="M18" s="493" t="s">
        <v>555</v>
      </c>
      <c r="N18" s="477" t="s">
        <v>732</v>
      </c>
      <c r="O18" s="509" t="s">
        <v>545</v>
      </c>
      <c r="Q18" s="505" t="s">
        <v>595</v>
      </c>
      <c r="R18" s="156" t="s">
        <v>545</v>
      </c>
      <c r="S18" s="502" t="s">
        <v>596</v>
      </c>
    </row>
    <row r="19" spans="2:19" ht="89.25" x14ac:dyDescent="0.25">
      <c r="B19" s="1000"/>
      <c r="C19" s="1004"/>
      <c r="D19" s="257" t="s">
        <v>9</v>
      </c>
      <c r="E19" s="257" t="s">
        <v>480</v>
      </c>
      <c r="F19" s="258" t="s">
        <v>104</v>
      </c>
      <c r="G19" s="152">
        <v>2.5000000000000001E-2</v>
      </c>
      <c r="H19" s="257" t="s">
        <v>105</v>
      </c>
      <c r="I19" s="57" t="s">
        <v>503</v>
      </c>
      <c r="J19" s="58" t="s">
        <v>97</v>
      </c>
      <c r="K19" s="490" t="s">
        <v>536</v>
      </c>
      <c r="L19" s="498"/>
      <c r="M19" s="493" t="s">
        <v>766</v>
      </c>
      <c r="N19" s="477" t="s">
        <v>737</v>
      </c>
      <c r="O19" s="509" t="s">
        <v>544</v>
      </c>
      <c r="Q19" s="505" t="s">
        <v>607</v>
      </c>
      <c r="R19" s="156" t="s">
        <v>544</v>
      </c>
      <c r="S19" s="502" t="s">
        <v>608</v>
      </c>
    </row>
    <row r="20" spans="2:19" ht="89.25" x14ac:dyDescent="0.25">
      <c r="B20" s="1000"/>
      <c r="C20" s="1004"/>
      <c r="D20" s="257" t="s">
        <v>10</v>
      </c>
      <c r="E20" s="257" t="s">
        <v>480</v>
      </c>
      <c r="F20" s="258" t="s">
        <v>110</v>
      </c>
      <c r="G20" s="152">
        <v>2.5000000000000001E-2</v>
      </c>
      <c r="H20" s="257" t="s">
        <v>111</v>
      </c>
      <c r="I20" s="57" t="s">
        <v>524</v>
      </c>
      <c r="J20" s="58" t="s">
        <v>97</v>
      </c>
      <c r="K20" s="490" t="s">
        <v>536</v>
      </c>
      <c r="L20" s="498"/>
      <c r="M20" s="493" t="s">
        <v>767</v>
      </c>
      <c r="N20" s="477" t="s">
        <v>738</v>
      </c>
      <c r="O20" s="509" t="s">
        <v>544</v>
      </c>
      <c r="Q20" s="505" t="s">
        <v>616</v>
      </c>
      <c r="R20" s="156" t="s">
        <v>545</v>
      </c>
      <c r="S20" s="502" t="s">
        <v>617</v>
      </c>
    </row>
    <row r="21" spans="2:19" ht="89.25" x14ac:dyDescent="0.25">
      <c r="B21" s="1000"/>
      <c r="C21" s="1004"/>
      <c r="D21" s="257" t="s">
        <v>11</v>
      </c>
      <c r="E21" s="257" t="s">
        <v>480</v>
      </c>
      <c r="F21" s="258" t="s">
        <v>115</v>
      </c>
      <c r="G21" s="152">
        <v>2.5000000000000001E-2</v>
      </c>
      <c r="H21" s="257" t="s">
        <v>116</v>
      </c>
      <c r="I21" s="57" t="s">
        <v>504</v>
      </c>
      <c r="J21" s="58" t="s">
        <v>97</v>
      </c>
      <c r="K21" s="490" t="s">
        <v>536</v>
      </c>
      <c r="L21" s="498"/>
      <c r="M21" s="493" t="s">
        <v>768</v>
      </c>
      <c r="N21" s="477" t="s">
        <v>739</v>
      </c>
      <c r="O21" s="509" t="s">
        <v>544</v>
      </c>
      <c r="Q21" s="505" t="s">
        <v>625</v>
      </c>
      <c r="R21" s="156" t="s">
        <v>544</v>
      </c>
      <c r="S21" s="502" t="s">
        <v>626</v>
      </c>
    </row>
    <row r="22" spans="2:19" ht="45" x14ac:dyDescent="0.25">
      <c r="B22" s="1000"/>
      <c r="C22" s="1004"/>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row>
    <row r="23" spans="2:19" ht="45" x14ac:dyDescent="0.25">
      <c r="B23" s="1000"/>
      <c r="C23" s="1001"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row>
    <row r="24" spans="2:19" ht="60" x14ac:dyDescent="0.25">
      <c r="B24" s="1000"/>
      <c r="C24" s="1001"/>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row>
    <row r="25" spans="2:19" ht="30" x14ac:dyDescent="0.25">
      <c r="B25" s="1000"/>
      <c r="C25" s="1001"/>
      <c r="D25" s="1020"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row>
    <row r="26" spans="2:19" ht="30" x14ac:dyDescent="0.25">
      <c r="B26" s="1000"/>
      <c r="C26" s="1001"/>
      <c r="D26" s="1021"/>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row>
    <row r="27" spans="2:19" ht="90" x14ac:dyDescent="0.25">
      <c r="B27" s="1000"/>
      <c r="C27" s="1001"/>
      <c r="D27" s="1022"/>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row>
    <row r="28" spans="2:19" ht="38.25" x14ac:dyDescent="0.25">
      <c r="B28" s="1012" t="s">
        <v>443</v>
      </c>
      <c r="C28" s="1014" t="s">
        <v>29</v>
      </c>
      <c r="D28" s="1015"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row>
    <row r="29" spans="2:19" ht="30" x14ac:dyDescent="0.25">
      <c r="B29" s="1012"/>
      <c r="C29" s="1014"/>
      <c r="D29" s="1015"/>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row>
    <row r="30" spans="2:19" ht="66" customHeight="1" x14ac:dyDescent="0.25">
      <c r="B30" s="1012"/>
      <c r="C30" s="1014"/>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row>
    <row r="31" spans="2:19" ht="51" x14ac:dyDescent="0.25">
      <c r="B31" s="1012"/>
      <c r="C31" s="1014"/>
      <c r="D31" s="1015"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row>
    <row r="32" spans="2:19" ht="67.5" customHeight="1" x14ac:dyDescent="0.25">
      <c r="B32" s="1012"/>
      <c r="C32" s="1014"/>
      <c r="D32" s="1015"/>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row>
    <row r="33" spans="2:19" ht="60" x14ac:dyDescent="0.25">
      <c r="B33" s="1012"/>
      <c r="C33" s="1014"/>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row>
    <row r="34" spans="2:19" ht="38.25" x14ac:dyDescent="0.25">
      <c r="B34" s="1012"/>
      <c r="C34" s="1014" t="s">
        <v>30</v>
      </c>
      <c r="D34" s="1017"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row>
    <row r="35" spans="2:19" ht="69.75" customHeight="1" x14ac:dyDescent="0.25">
      <c r="B35" s="1012"/>
      <c r="C35" s="1014"/>
      <c r="D35" s="1017"/>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row>
    <row r="36" spans="2:19" ht="77.25" thickBot="1" x14ac:dyDescent="0.3">
      <c r="B36" s="1013"/>
      <c r="C36" s="1016"/>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row>
    <row r="37" spans="2:19" ht="15.75" thickTop="1" x14ac:dyDescent="0.25">
      <c r="B37" s="255"/>
    </row>
    <row r="38" spans="2:19" x14ac:dyDescent="0.25">
      <c r="B38" s="255"/>
      <c r="G38" s="117"/>
    </row>
    <row r="39" spans="2:19" x14ac:dyDescent="0.25">
      <c r="B39" s="255"/>
    </row>
    <row r="45" spans="2:19" ht="16.5" x14ac:dyDescent="0.25">
      <c r="D45" s="145" t="s">
        <v>146</v>
      </c>
      <c r="E45" s="145"/>
      <c r="F45" s="119" t="s">
        <v>147</v>
      </c>
      <c r="G45" s="120">
        <v>1.5503859081368867E-2</v>
      </c>
      <c r="H45" s="120"/>
    </row>
    <row r="46" spans="2:19" ht="16.5" x14ac:dyDescent="0.25">
      <c r="D46" s="145" t="s">
        <v>148</v>
      </c>
      <c r="E46" s="145"/>
      <c r="F46" s="119" t="s">
        <v>149</v>
      </c>
      <c r="G46" s="120">
        <v>2.8659209114078599E-3</v>
      </c>
      <c r="H46" s="120"/>
    </row>
    <row r="47" spans="2:19" ht="16.5" x14ac:dyDescent="0.25">
      <c r="D47" s="145" t="s">
        <v>150</v>
      </c>
      <c r="E47" s="145"/>
      <c r="F47" s="119" t="s">
        <v>151</v>
      </c>
      <c r="G47" s="123">
        <v>4.6909576497520034E-2</v>
      </c>
      <c r="H47" s="123"/>
    </row>
    <row r="48" spans="2:19"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3">
    <mergeCell ref="B2:B3"/>
    <mergeCell ref="C2:I2"/>
    <mergeCell ref="C3:I3"/>
    <mergeCell ref="D31:D32"/>
    <mergeCell ref="C28:C33"/>
    <mergeCell ref="B6:B9"/>
    <mergeCell ref="D6:D7"/>
    <mergeCell ref="C6:C7"/>
    <mergeCell ref="D8:D9"/>
    <mergeCell ref="C8:C9"/>
    <mergeCell ref="D13:D15"/>
    <mergeCell ref="D16:D17"/>
    <mergeCell ref="D34:D35"/>
    <mergeCell ref="B28:B36"/>
    <mergeCell ref="C34:C36"/>
    <mergeCell ref="C18:C22"/>
    <mergeCell ref="C23:C27"/>
    <mergeCell ref="D25:D27"/>
    <mergeCell ref="D28:D29"/>
    <mergeCell ref="B11:B27"/>
    <mergeCell ref="D11:D12"/>
    <mergeCell ref="C11:C12"/>
    <mergeCell ref="C13:C17"/>
  </mergeCells>
  <conditionalFormatting sqref="O1:O1048576">
    <cfRule type="cellIs" dxfId="5" priority="1" operator="equal">
      <formula>"-"</formula>
    </cfRule>
    <cfRule type="cellIs" dxfId="4" priority="2" operator="equal">
      <formula>"TERCAPAI"</formula>
    </cfRule>
    <cfRule type="cellIs" dxfId="3" priority="3" operator="equal">
      <formula>"TIDAK TERCAPAI"</formula>
    </cfRule>
  </conditionalFormatting>
  <conditionalFormatting sqref="R1:R1048576">
    <cfRule type="cellIs" dxfId="2" priority="4" operator="equal">
      <formula>"-"</formula>
    </cfRule>
    <cfRule type="cellIs" dxfId="1" priority="5" operator="equal">
      <formula>"TERCAPAI"</formula>
    </cfRule>
    <cfRule type="cellIs" dxfId="0" priority="6" operator="equal">
      <formula>"TIDAK TERCAPAI"</formula>
    </cfRule>
  </conditionalFormatting>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80" zoomScaleNormal="80" workbookViewId="0">
      <pane xSplit="5" ySplit="6" topLeftCell="V38" activePane="bottomRight" state="frozen"/>
      <selection activeCell="E35" sqref="E35:E59"/>
      <selection pane="topRight" activeCell="E35" sqref="E35:E59"/>
      <selection pane="bottomLeft" activeCell="E35" sqref="E35:E59"/>
      <selection pane="bottomRight" activeCell="E35" sqref="E35:E59"/>
    </sheetView>
  </sheetViews>
  <sheetFormatPr defaultColWidth="9.140625" defaultRowHeight="15" x14ac:dyDescent="0.25"/>
  <cols>
    <col min="1" max="1" width="3.5703125" style="5" customWidth="1"/>
    <col min="2" max="2" width="15.140625" style="112" bestFit="1" customWidth="1"/>
    <col min="3" max="3" width="33.140625" style="112" bestFit="1" customWidth="1"/>
    <col min="4" max="4" width="44.28515625" style="5" bestFit="1" customWidth="1"/>
    <col min="5" max="5" width="34.5703125" style="113" customWidth="1"/>
    <col min="6" max="6" width="29.42578125" style="114" customWidth="1"/>
    <col min="7" max="7" width="19.5703125" style="113" customWidth="1"/>
    <col min="8" max="8" width="17.7109375" style="115" customWidth="1"/>
    <col min="9" max="9" width="52.7109375" style="113" customWidth="1"/>
    <col min="10" max="10" width="17.7109375" style="115" customWidth="1"/>
    <col min="11" max="11" width="52.7109375" style="113" customWidth="1"/>
    <col min="12" max="12" width="17.7109375" style="115" customWidth="1"/>
    <col min="13" max="13" width="52.7109375" style="113" customWidth="1"/>
    <col min="14" max="14" width="17.7109375" style="113" customWidth="1"/>
    <col min="15" max="15" width="52.7109375" style="113" customWidth="1"/>
    <col min="16" max="16" width="17.7109375" style="113" customWidth="1"/>
    <col min="17" max="17" width="52.7109375" style="113" customWidth="1"/>
    <col min="18" max="18" width="17.42578125" style="113" customWidth="1"/>
    <col min="19" max="19" width="53.28515625" style="113" customWidth="1"/>
    <col min="20" max="20" width="10.42578125" style="113" customWidth="1"/>
    <col min="21" max="21" width="69.42578125" style="113" customWidth="1"/>
    <col min="22" max="22" width="111.28515625" style="15" customWidth="1"/>
    <col min="23" max="23" width="33" style="20" customWidth="1"/>
    <col min="24" max="16384" width="9.140625" style="5"/>
  </cols>
  <sheetData>
    <row r="1" spans="1:23" ht="24" customHeight="1" thickBot="1" x14ac:dyDescent="0.3">
      <c r="B1" s="6"/>
      <c r="C1" s="6"/>
      <c r="D1" s="7"/>
      <c r="E1" s="8"/>
      <c r="F1" s="9"/>
      <c r="G1" s="8"/>
      <c r="H1" s="10" t="s">
        <v>145</v>
      </c>
      <c r="I1" s="8"/>
      <c r="J1" s="10"/>
      <c r="K1" s="8"/>
      <c r="L1" s="10"/>
      <c r="M1" s="8"/>
      <c r="N1" s="8"/>
      <c r="O1" s="8"/>
      <c r="P1" s="8"/>
      <c r="Q1" s="8"/>
      <c r="R1" s="8"/>
      <c r="S1" s="8"/>
      <c r="T1" s="8"/>
      <c r="U1" s="8"/>
      <c r="V1" s="6"/>
      <c r="W1" s="11"/>
    </row>
    <row r="2" spans="1:23" ht="26.25" customHeight="1" thickTop="1" x14ac:dyDescent="0.25">
      <c r="B2" s="1558"/>
      <c r="C2" s="1006" t="s">
        <v>0</v>
      </c>
      <c r="D2" s="1007"/>
      <c r="E2" s="1007"/>
      <c r="F2" s="1007"/>
      <c r="G2" s="1007"/>
      <c r="H2" s="1007"/>
      <c r="I2" s="1007"/>
      <c r="J2" s="1007"/>
      <c r="K2" s="1007"/>
      <c r="L2" s="1007"/>
      <c r="M2" s="1007"/>
      <c r="N2" s="1007"/>
      <c r="O2" s="1007"/>
      <c r="P2" s="1007"/>
      <c r="Q2" s="1007"/>
      <c r="R2" s="1007"/>
      <c r="S2" s="1007"/>
      <c r="T2" s="1007"/>
      <c r="U2" s="1007"/>
      <c r="V2" s="1007"/>
      <c r="W2" s="12"/>
    </row>
    <row r="3" spans="1:23" ht="27.75" customHeight="1" thickBot="1" x14ac:dyDescent="0.3">
      <c r="A3" s="13"/>
      <c r="B3" s="1559"/>
      <c r="C3" s="1009" t="s">
        <v>1</v>
      </c>
      <c r="D3" s="1010"/>
      <c r="E3" s="1010"/>
      <c r="F3" s="1010"/>
      <c r="G3" s="1010"/>
      <c r="H3" s="1010"/>
      <c r="I3" s="1010"/>
      <c r="J3" s="1010"/>
      <c r="K3" s="1010"/>
      <c r="L3" s="1010"/>
      <c r="M3" s="1010"/>
      <c r="N3" s="1010"/>
      <c r="O3" s="1010"/>
      <c r="P3" s="1010"/>
      <c r="Q3" s="1010"/>
      <c r="R3" s="1010"/>
      <c r="S3" s="1010"/>
      <c r="T3" s="1010"/>
      <c r="U3" s="1010"/>
      <c r="V3" s="1010"/>
      <c r="W3" s="14"/>
    </row>
    <row r="4" spans="1:23" ht="15.75" customHeight="1" thickTop="1" thickBot="1" x14ac:dyDescent="0.3">
      <c r="B4" s="15"/>
      <c r="C4" s="15"/>
      <c r="D4" s="15"/>
      <c r="E4" s="16"/>
      <c r="F4" s="17"/>
      <c r="G4" s="18"/>
      <c r="H4" s="19"/>
      <c r="I4" s="18"/>
      <c r="J4" s="19"/>
      <c r="K4" s="18"/>
      <c r="L4" s="19"/>
      <c r="M4" s="18"/>
      <c r="N4" s="18"/>
      <c r="O4" s="18"/>
      <c r="P4" s="18"/>
      <c r="Q4" s="18" t="s">
        <v>145</v>
      </c>
      <c r="R4" s="18"/>
      <c r="S4" s="18"/>
      <c r="T4" s="18"/>
      <c r="U4" s="18"/>
    </row>
    <row r="5" spans="1:23" ht="17.25" customHeight="1" thickTop="1" x14ac:dyDescent="0.25">
      <c r="B5" s="1666" t="s">
        <v>2</v>
      </c>
      <c r="C5" s="1668"/>
      <c r="D5" s="1668" t="s">
        <v>3</v>
      </c>
      <c r="E5" s="1668" t="s">
        <v>4</v>
      </c>
      <c r="F5" s="1670" t="s">
        <v>33</v>
      </c>
      <c r="G5" s="1668" t="s">
        <v>5</v>
      </c>
      <c r="H5" s="1672" t="s">
        <v>245</v>
      </c>
      <c r="I5" s="1673"/>
      <c r="J5" s="1673"/>
      <c r="K5" s="1673"/>
      <c r="L5" s="1673"/>
      <c r="M5" s="1673"/>
      <c r="N5" s="1673"/>
      <c r="O5" s="1673"/>
      <c r="P5" s="1673"/>
      <c r="Q5" s="1673"/>
      <c r="R5" s="1673"/>
      <c r="S5" s="1674"/>
      <c r="T5" s="1658" t="s">
        <v>158</v>
      </c>
      <c r="U5" s="1659"/>
      <c r="V5" s="1645" t="s">
        <v>6</v>
      </c>
      <c r="W5" s="1656" t="s">
        <v>22</v>
      </c>
    </row>
    <row r="6" spans="1:23" ht="18.75" x14ac:dyDescent="0.25">
      <c r="B6" s="1667"/>
      <c r="C6" s="1669"/>
      <c r="D6" s="1669"/>
      <c r="E6" s="1669"/>
      <c r="F6" s="1671"/>
      <c r="G6" s="1669"/>
      <c r="H6" s="21" t="s">
        <v>69</v>
      </c>
      <c r="I6" s="22" t="s">
        <v>70</v>
      </c>
      <c r="J6" s="21" t="s">
        <v>32</v>
      </c>
      <c r="K6" s="22" t="s">
        <v>70</v>
      </c>
      <c r="L6" s="21" t="s">
        <v>71</v>
      </c>
      <c r="M6" s="22" t="s">
        <v>70</v>
      </c>
      <c r="N6" s="23" t="s">
        <v>72</v>
      </c>
      <c r="O6" s="22" t="s">
        <v>70</v>
      </c>
      <c r="P6" s="23" t="s">
        <v>20</v>
      </c>
      <c r="Q6" s="22" t="s">
        <v>70</v>
      </c>
      <c r="R6" s="23" t="s">
        <v>73</v>
      </c>
      <c r="S6" s="22" t="s">
        <v>70</v>
      </c>
      <c r="T6" s="24" t="s">
        <v>172</v>
      </c>
      <c r="U6" s="24" t="s">
        <v>70</v>
      </c>
      <c r="V6" s="1646"/>
      <c r="W6" s="1657"/>
    </row>
    <row r="7" spans="1:23" ht="81.75" customHeight="1" x14ac:dyDescent="0.25">
      <c r="B7" s="1647" t="s">
        <v>34</v>
      </c>
      <c r="C7" s="25" t="s">
        <v>23</v>
      </c>
      <c r="D7" s="26" t="s">
        <v>74</v>
      </c>
      <c r="E7" s="27" t="s">
        <v>31</v>
      </c>
      <c r="F7" s="28">
        <v>0.1</v>
      </c>
      <c r="G7" s="28">
        <v>1</v>
      </c>
      <c r="H7" s="29" t="s">
        <v>75</v>
      </c>
      <c r="I7" s="30" t="s">
        <v>227</v>
      </c>
      <c r="J7" s="29" t="s">
        <v>178</v>
      </c>
      <c r="K7" s="30" t="s">
        <v>228</v>
      </c>
      <c r="L7" s="31">
        <v>5.0000000000000001E-3</v>
      </c>
      <c r="M7" s="30" t="s">
        <v>235</v>
      </c>
      <c r="N7" s="29">
        <v>0.128</v>
      </c>
      <c r="O7" s="30" t="s">
        <v>229</v>
      </c>
      <c r="P7" s="32">
        <v>0.157</v>
      </c>
      <c r="Q7" s="33" t="s">
        <v>230</v>
      </c>
      <c r="R7" s="32">
        <v>0.157</v>
      </c>
      <c r="S7" s="33" t="s">
        <v>230</v>
      </c>
      <c r="T7" s="28" t="s">
        <v>75</v>
      </c>
      <c r="U7" s="34" t="s">
        <v>154</v>
      </c>
      <c r="V7" s="35" t="s">
        <v>76</v>
      </c>
      <c r="W7" s="36" t="s">
        <v>61</v>
      </c>
    </row>
    <row r="8" spans="1:23" ht="30" x14ac:dyDescent="0.25">
      <c r="B8" s="1647"/>
      <c r="C8" s="37" t="s">
        <v>24</v>
      </c>
      <c r="D8" s="26" t="s">
        <v>77</v>
      </c>
      <c r="E8" s="38" t="s">
        <v>38</v>
      </c>
      <c r="F8" s="28">
        <v>0.1</v>
      </c>
      <c r="G8" s="28">
        <v>1</v>
      </c>
      <c r="H8" s="29" t="s">
        <v>75</v>
      </c>
      <c r="I8" s="39" t="s">
        <v>78</v>
      </c>
      <c r="J8" s="29" t="s">
        <v>75</v>
      </c>
      <c r="K8" s="39" t="s">
        <v>78</v>
      </c>
      <c r="L8" s="29">
        <v>1</v>
      </c>
      <c r="M8" s="30" t="s">
        <v>232</v>
      </c>
      <c r="N8" s="29">
        <v>1</v>
      </c>
      <c r="O8" s="30" t="s">
        <v>233</v>
      </c>
      <c r="P8" s="32">
        <v>1</v>
      </c>
      <c r="Q8" s="30" t="s">
        <v>234</v>
      </c>
      <c r="R8" s="32">
        <v>1</v>
      </c>
      <c r="S8" s="30" t="s">
        <v>246</v>
      </c>
      <c r="T8" s="28" t="s">
        <v>75</v>
      </c>
      <c r="U8" s="39" t="s">
        <v>155</v>
      </c>
      <c r="V8" s="40" t="s">
        <v>79</v>
      </c>
      <c r="W8" s="36" t="s">
        <v>61</v>
      </c>
    </row>
    <row r="9" spans="1:23" ht="30" x14ac:dyDescent="0.25">
      <c r="B9" s="1660" t="s">
        <v>80</v>
      </c>
      <c r="C9" s="1600" t="s">
        <v>25</v>
      </c>
      <c r="D9" s="1662" t="s">
        <v>81</v>
      </c>
      <c r="E9" s="1664" t="s">
        <v>7</v>
      </c>
      <c r="F9" s="1634">
        <v>0.1</v>
      </c>
      <c r="G9" s="1593">
        <v>0</v>
      </c>
      <c r="H9" s="1573" t="s">
        <v>57</v>
      </c>
      <c r="I9" s="1578" t="s">
        <v>179</v>
      </c>
      <c r="J9" s="1573" t="s">
        <v>57</v>
      </c>
      <c r="K9" s="1578" t="s">
        <v>179</v>
      </c>
      <c r="L9" s="1573" t="s">
        <v>57</v>
      </c>
      <c r="M9" s="1578" t="s">
        <v>179</v>
      </c>
      <c r="N9" s="1573" t="s">
        <v>57</v>
      </c>
      <c r="O9" s="1578" t="s">
        <v>179</v>
      </c>
      <c r="P9" s="1573" t="s">
        <v>57</v>
      </c>
      <c r="Q9" s="1578" t="s">
        <v>179</v>
      </c>
      <c r="R9" s="1573" t="s">
        <v>57</v>
      </c>
      <c r="S9" s="1578" t="s">
        <v>179</v>
      </c>
      <c r="T9" s="1593">
        <v>0</v>
      </c>
      <c r="U9" s="41" t="s">
        <v>156</v>
      </c>
      <c r="V9" s="35" t="s">
        <v>82</v>
      </c>
      <c r="W9" s="36" t="s">
        <v>42</v>
      </c>
    </row>
    <row r="10" spans="1:23" x14ac:dyDescent="0.25">
      <c r="B10" s="1661"/>
      <c r="C10" s="1566"/>
      <c r="D10" s="1663"/>
      <c r="E10" s="1665"/>
      <c r="F10" s="1636"/>
      <c r="G10" s="1594"/>
      <c r="H10" s="1580"/>
      <c r="I10" s="1579"/>
      <c r="J10" s="1580"/>
      <c r="K10" s="1579"/>
      <c r="L10" s="1580"/>
      <c r="M10" s="1579"/>
      <c r="N10" s="1580"/>
      <c r="O10" s="1579"/>
      <c r="P10" s="1580"/>
      <c r="Q10" s="1579"/>
      <c r="R10" s="1580"/>
      <c r="S10" s="1579"/>
      <c r="T10" s="1594"/>
      <c r="U10" s="42"/>
      <c r="V10" s="35" t="s">
        <v>83</v>
      </c>
      <c r="W10" s="36"/>
    </row>
    <row r="11" spans="1:23" x14ac:dyDescent="0.25">
      <c r="B11" s="1647" t="s">
        <v>84</v>
      </c>
      <c r="C11" s="1600" t="s">
        <v>26</v>
      </c>
      <c r="D11" s="1590" t="s">
        <v>85</v>
      </c>
      <c r="E11" s="1574" t="s">
        <v>36</v>
      </c>
      <c r="F11" s="1634">
        <v>0.05</v>
      </c>
      <c r="G11" s="1648" t="s">
        <v>20</v>
      </c>
      <c r="H11" s="1569" t="s">
        <v>75</v>
      </c>
      <c r="I11" s="1571" t="s">
        <v>180</v>
      </c>
      <c r="J11" s="1569" t="s">
        <v>75</v>
      </c>
      <c r="K11" s="1571" t="s">
        <v>180</v>
      </c>
      <c r="L11" s="1569" t="s">
        <v>75</v>
      </c>
      <c r="M11" s="1571" t="s">
        <v>180</v>
      </c>
      <c r="N11" s="1569" t="s">
        <v>75</v>
      </c>
      <c r="O11" s="1571" t="s">
        <v>180</v>
      </c>
      <c r="P11" s="1569" t="s">
        <v>20</v>
      </c>
      <c r="Q11" s="1581" t="s">
        <v>181</v>
      </c>
      <c r="R11" s="1569" t="s">
        <v>20</v>
      </c>
      <c r="S11" s="1581" t="s">
        <v>247</v>
      </c>
      <c r="T11" s="1595" t="s">
        <v>75</v>
      </c>
      <c r="U11" s="43" t="s">
        <v>173</v>
      </c>
      <c r="V11" s="35" t="s">
        <v>176</v>
      </c>
      <c r="W11" s="36" t="s">
        <v>62</v>
      </c>
    </row>
    <row r="12" spans="1:23" ht="30" customHeight="1" x14ac:dyDescent="0.25">
      <c r="B12" s="1647"/>
      <c r="C12" s="1566"/>
      <c r="D12" s="1568"/>
      <c r="E12" s="1575"/>
      <c r="F12" s="1636"/>
      <c r="G12" s="1649"/>
      <c r="H12" s="1570"/>
      <c r="I12" s="1572"/>
      <c r="J12" s="1570"/>
      <c r="K12" s="1572"/>
      <c r="L12" s="1570"/>
      <c r="M12" s="1572"/>
      <c r="N12" s="1570"/>
      <c r="O12" s="1572"/>
      <c r="P12" s="1570"/>
      <c r="Q12" s="1582"/>
      <c r="R12" s="1570"/>
      <c r="S12" s="1582"/>
      <c r="T12" s="1596"/>
      <c r="U12" s="43" t="s">
        <v>174</v>
      </c>
      <c r="V12" s="35" t="s">
        <v>86</v>
      </c>
      <c r="W12" s="36"/>
    </row>
    <row r="13" spans="1:23" ht="105" x14ac:dyDescent="0.25">
      <c r="B13" s="1647"/>
      <c r="C13" s="1564" t="s">
        <v>27</v>
      </c>
      <c r="D13" s="1567" t="s">
        <v>87</v>
      </c>
      <c r="E13" s="44" t="s">
        <v>67</v>
      </c>
      <c r="F13" s="28">
        <v>0.05</v>
      </c>
      <c r="G13" s="29" t="s">
        <v>37</v>
      </c>
      <c r="H13" s="29" t="s">
        <v>185</v>
      </c>
      <c r="I13" s="45" t="s">
        <v>183</v>
      </c>
      <c r="J13" s="29" t="s">
        <v>185</v>
      </c>
      <c r="K13" s="45" t="s">
        <v>182</v>
      </c>
      <c r="L13" s="29" t="s">
        <v>185</v>
      </c>
      <c r="M13" s="45" t="s">
        <v>184</v>
      </c>
      <c r="N13" s="29" t="s">
        <v>185</v>
      </c>
      <c r="O13" s="46" t="s">
        <v>186</v>
      </c>
      <c r="P13" s="29" t="s">
        <v>185</v>
      </c>
      <c r="Q13" s="46" t="s">
        <v>187</v>
      </c>
      <c r="R13" s="47" t="s">
        <v>248</v>
      </c>
      <c r="S13" s="46" t="s">
        <v>249</v>
      </c>
      <c r="T13" s="48" t="s">
        <v>75</v>
      </c>
      <c r="U13" s="43" t="s">
        <v>175</v>
      </c>
      <c r="V13" s="35" t="s">
        <v>237</v>
      </c>
      <c r="W13" s="36" t="s">
        <v>41</v>
      </c>
    </row>
    <row r="14" spans="1:23" ht="60" x14ac:dyDescent="0.25">
      <c r="B14" s="1647"/>
      <c r="C14" s="1565"/>
      <c r="D14" s="1568"/>
      <c r="E14" s="27" t="s">
        <v>189</v>
      </c>
      <c r="F14" s="28">
        <v>0.05</v>
      </c>
      <c r="G14" s="49" t="s">
        <v>190</v>
      </c>
      <c r="H14" s="29" t="s">
        <v>75</v>
      </c>
      <c r="I14" s="50" t="s">
        <v>216</v>
      </c>
      <c r="J14" s="51" t="s">
        <v>190</v>
      </c>
      <c r="K14" s="50" t="s">
        <v>191</v>
      </c>
      <c r="L14" s="51" t="s">
        <v>190</v>
      </c>
      <c r="M14" s="50" t="s">
        <v>188</v>
      </c>
      <c r="N14" s="51" t="s">
        <v>190</v>
      </c>
      <c r="O14" s="50" t="s">
        <v>192</v>
      </c>
      <c r="P14" s="49" t="s">
        <v>190</v>
      </c>
      <c r="Q14" s="50" t="s">
        <v>192</v>
      </c>
      <c r="R14" s="49" t="s">
        <v>190</v>
      </c>
      <c r="S14" s="50" t="s">
        <v>192</v>
      </c>
      <c r="T14" s="29" t="s">
        <v>75</v>
      </c>
      <c r="U14" s="50" t="s">
        <v>157</v>
      </c>
      <c r="V14" s="35" t="s">
        <v>88</v>
      </c>
      <c r="W14" s="36" t="s">
        <v>68</v>
      </c>
    </row>
    <row r="15" spans="1:23" ht="30" x14ac:dyDescent="0.25">
      <c r="B15" s="1647"/>
      <c r="C15" s="1565"/>
      <c r="D15" s="1590" t="s">
        <v>89</v>
      </c>
      <c r="E15" s="1574" t="s">
        <v>40</v>
      </c>
      <c r="F15" s="1634">
        <v>0.05</v>
      </c>
      <c r="G15" s="1641" t="s">
        <v>90</v>
      </c>
      <c r="H15" s="1569" t="s">
        <v>75</v>
      </c>
      <c r="I15" s="1571" t="s">
        <v>193</v>
      </c>
      <c r="J15" s="1569" t="s">
        <v>75</v>
      </c>
      <c r="K15" s="1571" t="s">
        <v>193</v>
      </c>
      <c r="L15" s="1569" t="s">
        <v>75</v>
      </c>
      <c r="M15" s="1571" t="s">
        <v>193</v>
      </c>
      <c r="N15" s="1569" t="s">
        <v>75</v>
      </c>
      <c r="O15" s="1571" t="s">
        <v>193</v>
      </c>
      <c r="P15" s="1569" t="s">
        <v>75</v>
      </c>
      <c r="Q15" s="1571" t="s">
        <v>193</v>
      </c>
      <c r="R15" s="1569" t="s">
        <v>75</v>
      </c>
      <c r="S15" s="1571" t="s">
        <v>193</v>
      </c>
      <c r="T15" s="1601" t="s">
        <v>75</v>
      </c>
      <c r="U15" s="52" t="s">
        <v>168</v>
      </c>
      <c r="V15" s="53" t="s">
        <v>91</v>
      </c>
      <c r="W15" s="54" t="s">
        <v>43</v>
      </c>
    </row>
    <row r="16" spans="1:23" x14ac:dyDescent="0.25">
      <c r="B16" s="1647"/>
      <c r="C16" s="1566"/>
      <c r="D16" s="1568"/>
      <c r="E16" s="1575"/>
      <c r="F16" s="1636"/>
      <c r="G16" s="1570"/>
      <c r="H16" s="1570"/>
      <c r="I16" s="1572"/>
      <c r="J16" s="1570"/>
      <c r="K16" s="1572"/>
      <c r="L16" s="1570"/>
      <c r="M16" s="1572"/>
      <c r="N16" s="1570"/>
      <c r="O16" s="1572"/>
      <c r="P16" s="1570"/>
      <c r="Q16" s="1572"/>
      <c r="R16" s="1570"/>
      <c r="S16" s="1572"/>
      <c r="T16" s="1602"/>
      <c r="U16" s="55" t="s">
        <v>169</v>
      </c>
      <c r="V16" s="53" t="s">
        <v>92</v>
      </c>
      <c r="W16" s="54"/>
    </row>
    <row r="17" spans="2:23" ht="15" customHeight="1" x14ac:dyDescent="0.25">
      <c r="B17" s="1647"/>
      <c r="C17" s="1004" t="s">
        <v>28</v>
      </c>
      <c r="D17" s="1547" t="s">
        <v>8</v>
      </c>
      <c r="E17" s="1548" t="s">
        <v>93</v>
      </c>
      <c r="F17" s="1650">
        <v>2.5000000000000001E-2</v>
      </c>
      <c r="G17" s="1600" t="s">
        <v>94</v>
      </c>
      <c r="H17" s="1653">
        <v>1.55E-2</v>
      </c>
      <c r="I17" s="1574" t="s">
        <v>95</v>
      </c>
      <c r="J17" s="1587">
        <v>1.6469999999999999E-2</v>
      </c>
      <c r="K17" s="1574" t="s">
        <v>95</v>
      </c>
      <c r="L17" s="1638">
        <v>1.7680872158079296E-2</v>
      </c>
      <c r="M17" s="1574" t="s">
        <v>95</v>
      </c>
      <c r="N17" s="1637">
        <v>1.975E-2</v>
      </c>
      <c r="O17" s="1590" t="s">
        <v>95</v>
      </c>
      <c r="P17" s="1583">
        <v>1.8342320500761972E-2</v>
      </c>
      <c r="Q17" s="1576" t="s">
        <v>177</v>
      </c>
      <c r="R17" s="1597"/>
      <c r="S17" s="1600"/>
      <c r="T17" s="1606">
        <f>(H17+J17+L17)/3</f>
        <v>1.6550290719359765E-2</v>
      </c>
      <c r="U17" s="56"/>
      <c r="V17" s="57" t="s">
        <v>96</v>
      </c>
      <c r="W17" s="58" t="s">
        <v>97</v>
      </c>
    </row>
    <row r="18" spans="2:23" x14ac:dyDescent="0.25">
      <c r="B18" s="1647"/>
      <c r="C18" s="1004"/>
      <c r="D18" s="1547"/>
      <c r="E18" s="1548"/>
      <c r="F18" s="1651"/>
      <c r="G18" s="1565"/>
      <c r="H18" s="1654"/>
      <c r="I18" s="1633"/>
      <c r="J18" s="1588"/>
      <c r="K18" s="1633"/>
      <c r="L18" s="1639"/>
      <c r="M18" s="1633"/>
      <c r="N18" s="1598"/>
      <c r="O18" s="1618"/>
      <c r="P18" s="1584"/>
      <c r="Q18" s="1586"/>
      <c r="R18" s="1598"/>
      <c r="S18" s="1565"/>
      <c r="T18" s="1607"/>
      <c r="U18" s="59"/>
      <c r="V18" s="57" t="s">
        <v>98</v>
      </c>
      <c r="W18" s="58" t="s">
        <v>97</v>
      </c>
    </row>
    <row r="19" spans="2:23" ht="15" customHeight="1" x14ac:dyDescent="0.25">
      <c r="B19" s="1647"/>
      <c r="C19" s="1004"/>
      <c r="D19" s="1547"/>
      <c r="E19" s="1548"/>
      <c r="F19" s="1651"/>
      <c r="G19" s="1565"/>
      <c r="H19" s="1654"/>
      <c r="I19" s="1633"/>
      <c r="J19" s="1588"/>
      <c r="K19" s="1633"/>
      <c r="L19" s="1639"/>
      <c r="M19" s="1633"/>
      <c r="N19" s="1598"/>
      <c r="O19" s="1618"/>
      <c r="P19" s="1584"/>
      <c r="Q19" s="1586"/>
      <c r="R19" s="1598"/>
      <c r="S19" s="1565"/>
      <c r="T19" s="1607"/>
      <c r="U19" s="59" t="s">
        <v>95</v>
      </c>
      <c r="V19" s="57" t="s">
        <v>99</v>
      </c>
      <c r="W19" s="58" t="s">
        <v>97</v>
      </c>
    </row>
    <row r="20" spans="2:23" x14ac:dyDescent="0.25">
      <c r="B20" s="1647"/>
      <c r="C20" s="1004"/>
      <c r="D20" s="1547"/>
      <c r="E20" s="1548"/>
      <c r="F20" s="1651"/>
      <c r="G20" s="1565"/>
      <c r="H20" s="1654"/>
      <c r="I20" s="1633"/>
      <c r="J20" s="1588"/>
      <c r="K20" s="1633"/>
      <c r="L20" s="1639"/>
      <c r="M20" s="1633"/>
      <c r="N20" s="1598"/>
      <c r="O20" s="1618"/>
      <c r="P20" s="1584"/>
      <c r="Q20" s="1586"/>
      <c r="R20" s="1598"/>
      <c r="S20" s="1565"/>
      <c r="T20" s="1607"/>
      <c r="U20" s="59"/>
      <c r="V20" s="57" t="s">
        <v>100</v>
      </c>
      <c r="W20" s="58" t="s">
        <v>97</v>
      </c>
    </row>
    <row r="21" spans="2:23" ht="15" customHeight="1" x14ac:dyDescent="0.25">
      <c r="B21" s="1647"/>
      <c r="C21" s="1004"/>
      <c r="D21" s="1547"/>
      <c r="E21" s="1548"/>
      <c r="F21" s="1651"/>
      <c r="G21" s="1565"/>
      <c r="H21" s="1654"/>
      <c r="I21" s="1633"/>
      <c r="J21" s="1588"/>
      <c r="K21" s="1633"/>
      <c r="L21" s="1639"/>
      <c r="M21" s="1633"/>
      <c r="N21" s="1598"/>
      <c r="O21" s="1618"/>
      <c r="P21" s="1584"/>
      <c r="Q21" s="1586"/>
      <c r="R21" s="1598"/>
      <c r="S21" s="1565"/>
      <c r="T21" s="1607"/>
      <c r="U21" s="59"/>
      <c r="V21" s="57" t="s">
        <v>101</v>
      </c>
      <c r="W21" s="60" t="s">
        <v>102</v>
      </c>
    </row>
    <row r="22" spans="2:23" x14ac:dyDescent="0.25">
      <c r="B22" s="1647"/>
      <c r="C22" s="1004"/>
      <c r="D22" s="1547"/>
      <c r="E22" s="1548"/>
      <c r="F22" s="1652"/>
      <c r="G22" s="1566"/>
      <c r="H22" s="1655"/>
      <c r="I22" s="1575"/>
      <c r="J22" s="1589"/>
      <c r="K22" s="1575"/>
      <c r="L22" s="1640"/>
      <c r="M22" s="1575"/>
      <c r="N22" s="1599"/>
      <c r="O22" s="1568"/>
      <c r="P22" s="1585"/>
      <c r="Q22" s="1577"/>
      <c r="R22" s="1599"/>
      <c r="S22" s="1566"/>
      <c r="T22" s="1608"/>
      <c r="U22" s="61"/>
      <c r="V22" s="57" t="s">
        <v>103</v>
      </c>
      <c r="W22" s="58" t="s">
        <v>97</v>
      </c>
    </row>
    <row r="23" spans="2:23" x14ac:dyDescent="0.25">
      <c r="B23" s="1647"/>
      <c r="C23" s="1004"/>
      <c r="D23" s="1547" t="s">
        <v>9</v>
      </c>
      <c r="E23" s="1545" t="s">
        <v>104</v>
      </c>
      <c r="F23" s="1626">
        <v>2.5000000000000001E-2</v>
      </c>
      <c r="G23" s="1001" t="s">
        <v>105</v>
      </c>
      <c r="H23" s="1622">
        <v>2.8700000000000002E-3</v>
      </c>
      <c r="I23" s="1574" t="s">
        <v>106</v>
      </c>
      <c r="J23" s="1624">
        <v>3.14E-3</v>
      </c>
      <c r="K23" s="1574" t="s">
        <v>106</v>
      </c>
      <c r="L23" s="1638">
        <v>3.3209205547070826E-3</v>
      </c>
      <c r="M23" s="1574" t="s">
        <v>106</v>
      </c>
      <c r="N23" s="1597">
        <v>3.29E-3</v>
      </c>
      <c r="O23" s="1590" t="s">
        <v>106</v>
      </c>
      <c r="P23" s="1583">
        <v>3.1258355315357022E-3</v>
      </c>
      <c r="Q23" s="1576" t="s">
        <v>106</v>
      </c>
      <c r="R23" s="1597"/>
      <c r="S23" s="1600"/>
      <c r="T23" s="1606">
        <f>(H23+J23+L23)/3</f>
        <v>3.1103068515690273E-3</v>
      </c>
      <c r="U23" s="56"/>
      <c r="V23" s="57" t="s">
        <v>107</v>
      </c>
      <c r="W23" s="58" t="s">
        <v>97</v>
      </c>
    </row>
    <row r="24" spans="2:23" x14ac:dyDescent="0.25">
      <c r="B24" s="1647"/>
      <c r="C24" s="1004"/>
      <c r="D24" s="1547"/>
      <c r="E24" s="1545"/>
      <c r="F24" s="1642"/>
      <c r="G24" s="1001"/>
      <c r="H24" s="1643"/>
      <c r="I24" s="1633"/>
      <c r="J24" s="1644"/>
      <c r="K24" s="1633"/>
      <c r="L24" s="1639"/>
      <c r="M24" s="1633"/>
      <c r="N24" s="1598"/>
      <c r="O24" s="1618"/>
      <c r="P24" s="1584"/>
      <c r="Q24" s="1586"/>
      <c r="R24" s="1598"/>
      <c r="S24" s="1565"/>
      <c r="T24" s="1607"/>
      <c r="U24" s="59" t="s">
        <v>106</v>
      </c>
      <c r="V24" s="57" t="s">
        <v>108</v>
      </c>
      <c r="W24" s="58" t="s">
        <v>97</v>
      </c>
    </row>
    <row r="25" spans="2:23" ht="38.25" customHeight="1" x14ac:dyDescent="0.25">
      <c r="B25" s="1647"/>
      <c r="C25" s="1004"/>
      <c r="D25" s="1547"/>
      <c r="E25" s="1545"/>
      <c r="F25" s="1627"/>
      <c r="G25" s="1001"/>
      <c r="H25" s="1623"/>
      <c r="I25" s="1575"/>
      <c r="J25" s="1625"/>
      <c r="K25" s="1575"/>
      <c r="L25" s="1640"/>
      <c r="M25" s="1575"/>
      <c r="N25" s="1599"/>
      <c r="O25" s="1568"/>
      <c r="P25" s="1585"/>
      <c r="Q25" s="1577"/>
      <c r="R25" s="1599"/>
      <c r="S25" s="1566"/>
      <c r="T25" s="1608"/>
      <c r="U25" s="61"/>
      <c r="V25" s="57" t="s">
        <v>109</v>
      </c>
      <c r="W25" s="58" t="s">
        <v>97</v>
      </c>
    </row>
    <row r="26" spans="2:23" x14ac:dyDescent="0.25">
      <c r="B26" s="1647"/>
      <c r="C26" s="1004"/>
      <c r="D26" s="1547" t="s">
        <v>10</v>
      </c>
      <c r="E26" s="1545" t="s">
        <v>110</v>
      </c>
      <c r="F26" s="1626">
        <v>2.5000000000000001E-2</v>
      </c>
      <c r="G26" s="1001" t="s">
        <v>111</v>
      </c>
      <c r="H26" s="1622">
        <v>4.6899999999999997E-2</v>
      </c>
      <c r="I26" s="1574" t="s">
        <v>106</v>
      </c>
      <c r="J26" s="1619">
        <v>6.6000000000000003E-2</v>
      </c>
      <c r="K26" s="1574" t="s">
        <v>95</v>
      </c>
      <c r="L26" s="1638">
        <v>7.7975323035072375E-2</v>
      </c>
      <c r="M26" s="1574" t="s">
        <v>95</v>
      </c>
      <c r="N26" s="1583">
        <v>3.6852137605518746E-2</v>
      </c>
      <c r="O26" s="1590" t="s">
        <v>106</v>
      </c>
      <c r="P26" s="1583">
        <v>4.4971646800138876E-2</v>
      </c>
      <c r="Q26" s="1576" t="s">
        <v>106</v>
      </c>
      <c r="R26" s="1597"/>
      <c r="S26" s="1600"/>
      <c r="T26" s="1606">
        <f>(H26+J26+L26)/3</f>
        <v>6.3625107678357454E-2</v>
      </c>
      <c r="U26" s="56"/>
      <c r="V26" s="57" t="s">
        <v>112</v>
      </c>
      <c r="W26" s="58" t="s">
        <v>97</v>
      </c>
    </row>
    <row r="27" spans="2:23" ht="23.25" customHeight="1" x14ac:dyDescent="0.25">
      <c r="B27" s="1647"/>
      <c r="C27" s="1004"/>
      <c r="D27" s="1547"/>
      <c r="E27" s="1545"/>
      <c r="F27" s="1642"/>
      <c r="G27" s="1001"/>
      <c r="H27" s="1643"/>
      <c r="I27" s="1633"/>
      <c r="J27" s="1620"/>
      <c r="K27" s="1633"/>
      <c r="L27" s="1639"/>
      <c r="M27" s="1633"/>
      <c r="N27" s="1584"/>
      <c r="O27" s="1618"/>
      <c r="P27" s="1584"/>
      <c r="Q27" s="1586"/>
      <c r="R27" s="1598"/>
      <c r="S27" s="1565"/>
      <c r="T27" s="1607"/>
      <c r="U27" s="59" t="s">
        <v>106</v>
      </c>
      <c r="V27" s="57" t="s">
        <v>113</v>
      </c>
      <c r="W27" s="58" t="s">
        <v>97</v>
      </c>
    </row>
    <row r="28" spans="2:23" ht="34.5" customHeight="1" x14ac:dyDescent="0.25">
      <c r="B28" s="1647"/>
      <c r="C28" s="1004"/>
      <c r="D28" s="1547"/>
      <c r="E28" s="1545"/>
      <c r="F28" s="1627"/>
      <c r="G28" s="1001"/>
      <c r="H28" s="1623"/>
      <c r="I28" s="1575"/>
      <c r="J28" s="1621"/>
      <c r="K28" s="1575"/>
      <c r="L28" s="1640"/>
      <c r="M28" s="1575"/>
      <c r="N28" s="1585"/>
      <c r="O28" s="1568"/>
      <c r="P28" s="1585"/>
      <c r="Q28" s="1577"/>
      <c r="R28" s="1599"/>
      <c r="S28" s="1566"/>
      <c r="T28" s="1608"/>
      <c r="U28" s="61"/>
      <c r="V28" s="57" t="s">
        <v>114</v>
      </c>
      <c r="W28" s="58" t="s">
        <v>97</v>
      </c>
    </row>
    <row r="29" spans="2:23" x14ac:dyDescent="0.25">
      <c r="B29" s="1647"/>
      <c r="C29" s="1004"/>
      <c r="D29" s="1547" t="s">
        <v>11</v>
      </c>
      <c r="E29" s="1545" t="s">
        <v>115</v>
      </c>
      <c r="F29" s="1626">
        <v>2.5000000000000001E-2</v>
      </c>
      <c r="G29" s="1001" t="s">
        <v>116</v>
      </c>
      <c r="H29" s="1622">
        <v>1.8000000000000001E-4</v>
      </c>
      <c r="I29" s="1574" t="s">
        <v>106</v>
      </c>
      <c r="J29" s="1624">
        <v>1E-4</v>
      </c>
      <c r="K29" s="1574" t="s">
        <v>106</v>
      </c>
      <c r="L29" s="1624">
        <v>1.4999999999999999E-4</v>
      </c>
      <c r="M29" s="1574" t="s">
        <v>106</v>
      </c>
      <c r="N29" s="1583">
        <v>1.4613778705636744E-4</v>
      </c>
      <c r="O29" s="1590" t="s">
        <v>106</v>
      </c>
      <c r="P29" s="1583">
        <v>6.9204953130424721E-5</v>
      </c>
      <c r="Q29" s="1576" t="s">
        <v>106</v>
      </c>
      <c r="R29" s="1597"/>
      <c r="S29" s="1564"/>
      <c r="T29" s="1606">
        <f>(H29+J29+L29)/3</f>
        <v>1.4333333333333334E-4</v>
      </c>
      <c r="U29" s="1590" t="s">
        <v>106</v>
      </c>
      <c r="V29" s="57" t="s">
        <v>117</v>
      </c>
      <c r="W29" s="58" t="s">
        <v>97</v>
      </c>
    </row>
    <row r="30" spans="2:23" ht="38.25" customHeight="1" x14ac:dyDescent="0.25">
      <c r="B30" s="1647"/>
      <c r="C30" s="1004"/>
      <c r="D30" s="1547"/>
      <c r="E30" s="1545"/>
      <c r="F30" s="1627"/>
      <c r="G30" s="1001"/>
      <c r="H30" s="1623"/>
      <c r="I30" s="1575"/>
      <c r="J30" s="1625"/>
      <c r="K30" s="1575"/>
      <c r="L30" s="1625"/>
      <c r="M30" s="1575"/>
      <c r="N30" s="1585"/>
      <c r="O30" s="1568"/>
      <c r="P30" s="1585"/>
      <c r="Q30" s="1577"/>
      <c r="R30" s="1599"/>
      <c r="S30" s="1566"/>
      <c r="T30" s="1608"/>
      <c r="U30" s="1568"/>
      <c r="V30" s="57" t="s">
        <v>118</v>
      </c>
      <c r="W30" s="58" t="s">
        <v>97</v>
      </c>
    </row>
    <row r="31" spans="2:23" ht="15" customHeight="1" x14ac:dyDescent="0.25">
      <c r="B31" s="1647"/>
      <c r="C31" s="1004"/>
      <c r="D31" s="1590" t="s">
        <v>12</v>
      </c>
      <c r="E31" s="1576" t="s">
        <v>119</v>
      </c>
      <c r="F31" s="1626">
        <v>2.5000000000000001E-2</v>
      </c>
      <c r="G31" s="1600" t="s">
        <v>120</v>
      </c>
      <c r="H31" s="1573" t="s">
        <v>57</v>
      </c>
      <c r="I31" s="1574" t="s">
        <v>194</v>
      </c>
      <c r="J31" s="1573" t="s">
        <v>57</v>
      </c>
      <c r="K31" s="1574" t="s">
        <v>194</v>
      </c>
      <c r="L31" s="1573" t="s">
        <v>57</v>
      </c>
      <c r="M31" s="1574" t="s">
        <v>194</v>
      </c>
      <c r="N31" s="1573" t="s">
        <v>57</v>
      </c>
      <c r="O31" s="1574" t="s">
        <v>194</v>
      </c>
      <c r="P31" s="1573" t="s">
        <v>57</v>
      </c>
      <c r="Q31" s="1574" t="s">
        <v>194</v>
      </c>
      <c r="R31" s="1573" t="s">
        <v>57</v>
      </c>
      <c r="S31" s="1574" t="s">
        <v>194</v>
      </c>
      <c r="T31" s="1600">
        <v>0</v>
      </c>
      <c r="U31" s="56" t="s">
        <v>159</v>
      </c>
      <c r="V31" s="57" t="s">
        <v>121</v>
      </c>
      <c r="W31" s="58" t="s">
        <v>97</v>
      </c>
    </row>
    <row r="32" spans="2:23" x14ac:dyDescent="0.25">
      <c r="B32" s="1647"/>
      <c r="C32" s="1004"/>
      <c r="D32" s="1568"/>
      <c r="E32" s="1577"/>
      <c r="F32" s="1627"/>
      <c r="G32" s="1566"/>
      <c r="H32" s="1570"/>
      <c r="I32" s="1575"/>
      <c r="J32" s="1570"/>
      <c r="K32" s="1575"/>
      <c r="L32" s="1570"/>
      <c r="M32" s="1575"/>
      <c r="N32" s="1570"/>
      <c r="O32" s="1575"/>
      <c r="P32" s="1570"/>
      <c r="Q32" s="1575"/>
      <c r="R32" s="1570"/>
      <c r="S32" s="1575"/>
      <c r="T32" s="1566"/>
      <c r="U32" s="62"/>
      <c r="V32" s="57" t="s">
        <v>122</v>
      </c>
      <c r="W32" s="58" t="s">
        <v>97</v>
      </c>
    </row>
    <row r="33" spans="2:23" ht="30" customHeight="1" x14ac:dyDescent="0.25">
      <c r="B33" s="1647"/>
      <c r="C33" s="1001" t="s">
        <v>44</v>
      </c>
      <c r="D33" s="1440" t="s">
        <v>123</v>
      </c>
      <c r="E33" s="1574" t="s">
        <v>35</v>
      </c>
      <c r="F33" s="1634">
        <v>0.05</v>
      </c>
      <c r="G33" s="1573" t="s">
        <v>21</v>
      </c>
      <c r="H33" s="1569" t="s">
        <v>75</v>
      </c>
      <c r="I33" s="1603" t="s">
        <v>195</v>
      </c>
      <c r="J33" s="1569" t="s">
        <v>75</v>
      </c>
      <c r="K33" s="1603" t="s">
        <v>196</v>
      </c>
      <c r="L33" s="1569" t="s">
        <v>75</v>
      </c>
      <c r="M33" s="1603" t="s">
        <v>197</v>
      </c>
      <c r="N33" s="1569" t="s">
        <v>75</v>
      </c>
      <c r="O33" s="1603" t="s">
        <v>198</v>
      </c>
      <c r="P33" s="1569" t="s">
        <v>75</v>
      </c>
      <c r="Q33" s="1603" t="s">
        <v>225</v>
      </c>
      <c r="R33" s="1569" t="s">
        <v>75</v>
      </c>
      <c r="S33" s="1603" t="s">
        <v>225</v>
      </c>
      <c r="T33" s="48"/>
      <c r="U33" s="1603" t="s">
        <v>167</v>
      </c>
      <c r="V33" s="35" t="s">
        <v>124</v>
      </c>
      <c r="W33" s="54" t="s">
        <v>63</v>
      </c>
    </row>
    <row r="34" spans="2:23" x14ac:dyDescent="0.25">
      <c r="B34" s="1647"/>
      <c r="C34" s="1001"/>
      <c r="D34" s="1440"/>
      <c r="E34" s="1633"/>
      <c r="F34" s="1635"/>
      <c r="G34" s="1613"/>
      <c r="H34" s="1613"/>
      <c r="I34" s="1604"/>
      <c r="J34" s="1613"/>
      <c r="K34" s="1604"/>
      <c r="L34" s="1613"/>
      <c r="M34" s="1604"/>
      <c r="N34" s="1613"/>
      <c r="O34" s="1604"/>
      <c r="P34" s="1613"/>
      <c r="Q34" s="1604"/>
      <c r="R34" s="1613"/>
      <c r="S34" s="1604"/>
      <c r="T34" s="63" t="s">
        <v>75</v>
      </c>
      <c r="U34" s="1604"/>
      <c r="V34" s="35" t="s">
        <v>125</v>
      </c>
      <c r="W34" s="54"/>
    </row>
    <row r="35" spans="2:23" ht="30" customHeight="1" x14ac:dyDescent="0.25">
      <c r="B35" s="1647"/>
      <c r="C35" s="1001"/>
      <c r="D35" s="1440"/>
      <c r="E35" s="1575"/>
      <c r="F35" s="1636"/>
      <c r="G35" s="1570"/>
      <c r="H35" s="1570"/>
      <c r="I35" s="1605"/>
      <c r="J35" s="1570"/>
      <c r="K35" s="1605"/>
      <c r="L35" s="1570"/>
      <c r="M35" s="1605"/>
      <c r="N35" s="1570"/>
      <c r="O35" s="1605"/>
      <c r="P35" s="1570"/>
      <c r="Q35" s="1605"/>
      <c r="R35" s="1570"/>
      <c r="S35" s="1605"/>
      <c r="T35" s="64"/>
      <c r="U35" s="1605"/>
      <c r="V35" s="35" t="s">
        <v>126</v>
      </c>
      <c r="W35" s="54"/>
    </row>
    <row r="36" spans="2:23" ht="105" x14ac:dyDescent="0.25">
      <c r="B36" s="1647"/>
      <c r="C36" s="1001"/>
      <c r="D36" s="1440"/>
      <c r="E36" s="27" t="s">
        <v>45</v>
      </c>
      <c r="F36" s="65">
        <v>2.5000000000000001E-2</v>
      </c>
      <c r="G36" s="66" t="s">
        <v>39</v>
      </c>
      <c r="H36" s="29" t="s">
        <v>75</v>
      </c>
      <c r="I36" s="55" t="s">
        <v>226</v>
      </c>
      <c r="J36" s="29" t="s">
        <v>75</v>
      </c>
      <c r="K36" s="55" t="s">
        <v>199</v>
      </c>
      <c r="L36" s="29" t="s">
        <v>75</v>
      </c>
      <c r="M36" s="55" t="s">
        <v>200</v>
      </c>
      <c r="N36" s="29" t="s">
        <v>75</v>
      </c>
      <c r="O36" s="67" t="s">
        <v>201</v>
      </c>
      <c r="P36" s="29" t="s">
        <v>75</v>
      </c>
      <c r="Q36" s="67" t="s">
        <v>202</v>
      </c>
      <c r="R36" s="29" t="s">
        <v>75</v>
      </c>
      <c r="S36" s="67" t="s">
        <v>202</v>
      </c>
      <c r="T36" s="29" t="s">
        <v>75</v>
      </c>
      <c r="U36" s="55" t="s">
        <v>171</v>
      </c>
      <c r="V36" s="35" t="s">
        <v>127</v>
      </c>
      <c r="W36" s="54" t="s">
        <v>64</v>
      </c>
    </row>
    <row r="37" spans="2:23" ht="90" x14ac:dyDescent="0.25">
      <c r="B37" s="1647"/>
      <c r="C37" s="1001"/>
      <c r="D37" s="1440"/>
      <c r="E37" s="27" t="s">
        <v>66</v>
      </c>
      <c r="F37" s="28">
        <v>0.05</v>
      </c>
      <c r="G37" s="68" t="s">
        <v>203</v>
      </c>
      <c r="H37" s="66" t="s">
        <v>203</v>
      </c>
      <c r="I37" s="55" t="s">
        <v>204</v>
      </c>
      <c r="J37" s="66" t="s">
        <v>203</v>
      </c>
      <c r="K37" s="55" t="s">
        <v>204</v>
      </c>
      <c r="L37" s="66" t="s">
        <v>203</v>
      </c>
      <c r="M37" s="55" t="s">
        <v>204</v>
      </c>
      <c r="N37" s="66" t="s">
        <v>203</v>
      </c>
      <c r="O37" s="55" t="s">
        <v>204</v>
      </c>
      <c r="P37" s="68" t="s">
        <v>203</v>
      </c>
      <c r="Q37" s="55" t="s">
        <v>204</v>
      </c>
      <c r="R37" s="68" t="s">
        <v>203</v>
      </c>
      <c r="S37" s="55" t="s">
        <v>204</v>
      </c>
      <c r="T37" s="29">
        <v>0.5</v>
      </c>
      <c r="U37" s="55" t="s">
        <v>160</v>
      </c>
      <c r="V37" s="35" t="s">
        <v>128</v>
      </c>
      <c r="W37" s="54" t="s">
        <v>65</v>
      </c>
    </row>
    <row r="38" spans="2:23" x14ac:dyDescent="0.25">
      <c r="B38" s="1628" t="s">
        <v>129</v>
      </c>
      <c r="C38" s="1630" t="s">
        <v>29</v>
      </c>
      <c r="D38" s="1545" t="s">
        <v>46</v>
      </c>
      <c r="E38" s="27" t="s">
        <v>13</v>
      </c>
      <c r="F38" s="28">
        <v>0.05</v>
      </c>
      <c r="G38" s="69" t="s">
        <v>14</v>
      </c>
      <c r="H38" s="29" t="s">
        <v>75</v>
      </c>
      <c r="I38" s="70" t="s">
        <v>130</v>
      </c>
      <c r="J38" s="29" t="s">
        <v>75</v>
      </c>
      <c r="K38" s="70" t="s">
        <v>130</v>
      </c>
      <c r="L38" s="29" t="s">
        <v>75</v>
      </c>
      <c r="M38" s="70" t="s">
        <v>130</v>
      </c>
      <c r="N38" s="29" t="s">
        <v>75</v>
      </c>
      <c r="O38" s="70" t="s">
        <v>130</v>
      </c>
      <c r="P38" s="29" t="s">
        <v>75</v>
      </c>
      <c r="Q38" s="70" t="s">
        <v>130</v>
      </c>
      <c r="R38" s="29" t="s">
        <v>75</v>
      </c>
      <c r="S38" s="70" t="s">
        <v>130</v>
      </c>
      <c r="T38" s="69" t="s">
        <v>75</v>
      </c>
      <c r="U38" s="70"/>
      <c r="V38" s="71" t="s">
        <v>131</v>
      </c>
      <c r="W38" s="36" t="s">
        <v>47</v>
      </c>
    </row>
    <row r="39" spans="2:23" ht="30" x14ac:dyDescent="0.25">
      <c r="B39" s="1628"/>
      <c r="C39" s="1631"/>
      <c r="D39" s="1545"/>
      <c r="E39" s="27" t="s">
        <v>15</v>
      </c>
      <c r="F39" s="28">
        <v>0.02</v>
      </c>
      <c r="G39" s="69">
        <v>0.75</v>
      </c>
      <c r="H39" s="69">
        <v>0.75</v>
      </c>
      <c r="I39" s="70" t="s">
        <v>205</v>
      </c>
      <c r="J39" s="69">
        <v>0.75</v>
      </c>
      <c r="K39" s="70" t="s">
        <v>205</v>
      </c>
      <c r="L39" s="69">
        <v>0.75</v>
      </c>
      <c r="M39" s="70" t="s">
        <v>205</v>
      </c>
      <c r="N39" s="29">
        <v>0</v>
      </c>
      <c r="O39" s="72" t="s">
        <v>206</v>
      </c>
      <c r="P39" s="69">
        <v>0.75</v>
      </c>
      <c r="Q39" s="70" t="s">
        <v>207</v>
      </c>
      <c r="R39" s="69">
        <v>0</v>
      </c>
      <c r="S39" s="73" t="s">
        <v>250</v>
      </c>
      <c r="T39" s="69">
        <v>1</v>
      </c>
      <c r="U39" s="70" t="s">
        <v>161</v>
      </c>
      <c r="V39" s="71" t="s">
        <v>132</v>
      </c>
      <c r="W39" s="36" t="s">
        <v>47</v>
      </c>
    </row>
    <row r="40" spans="2:23" x14ac:dyDescent="0.25">
      <c r="B40" s="1628"/>
      <c r="C40" s="1631"/>
      <c r="D40" s="1545" t="s">
        <v>48</v>
      </c>
      <c r="E40" s="1546" t="s">
        <v>16</v>
      </c>
      <c r="F40" s="1611">
        <v>0.02</v>
      </c>
      <c r="G40" s="1248" t="s">
        <v>17</v>
      </c>
      <c r="H40" s="1248" t="s">
        <v>17</v>
      </c>
      <c r="I40" s="1614" t="s">
        <v>208</v>
      </c>
      <c r="J40" s="1248" t="s">
        <v>17</v>
      </c>
      <c r="K40" s="1614" t="s">
        <v>208</v>
      </c>
      <c r="L40" s="1248" t="s">
        <v>17</v>
      </c>
      <c r="M40" s="1614" t="s">
        <v>208</v>
      </c>
      <c r="N40" s="1248" t="s">
        <v>17</v>
      </c>
      <c r="O40" s="1614" t="s">
        <v>208</v>
      </c>
      <c r="P40" s="1248" t="s">
        <v>17</v>
      </c>
      <c r="Q40" s="1614" t="s">
        <v>208</v>
      </c>
      <c r="R40" s="1248" t="s">
        <v>17</v>
      </c>
      <c r="S40" s="1614" t="s">
        <v>208</v>
      </c>
      <c r="T40" s="1573" t="s">
        <v>57</v>
      </c>
      <c r="U40" s="74" t="s">
        <v>133</v>
      </c>
      <c r="V40" s="71" t="s">
        <v>134</v>
      </c>
      <c r="W40" s="36" t="s">
        <v>47</v>
      </c>
    </row>
    <row r="41" spans="2:23" ht="30" customHeight="1" x14ac:dyDescent="0.25">
      <c r="B41" s="1628"/>
      <c r="C41" s="1631"/>
      <c r="D41" s="1545"/>
      <c r="E41" s="1546"/>
      <c r="F41" s="1612"/>
      <c r="G41" s="1248"/>
      <c r="H41" s="1248"/>
      <c r="I41" s="1615"/>
      <c r="J41" s="1248"/>
      <c r="K41" s="1615"/>
      <c r="L41" s="1248"/>
      <c r="M41" s="1615"/>
      <c r="N41" s="1248"/>
      <c r="O41" s="1615"/>
      <c r="P41" s="1248"/>
      <c r="Q41" s="1615"/>
      <c r="R41" s="1248"/>
      <c r="S41" s="1615"/>
      <c r="T41" s="1570"/>
      <c r="U41" s="75" t="s">
        <v>162</v>
      </c>
      <c r="V41" s="71" t="s">
        <v>135</v>
      </c>
      <c r="W41" s="36" t="s">
        <v>47</v>
      </c>
    </row>
    <row r="42" spans="2:23" x14ac:dyDescent="0.25">
      <c r="B42" s="1628"/>
      <c r="C42" s="1631"/>
      <c r="D42" s="1545" t="s">
        <v>49</v>
      </c>
      <c r="E42" s="1546" t="s">
        <v>50</v>
      </c>
      <c r="F42" s="1611">
        <v>0.02</v>
      </c>
      <c r="G42" s="1248" t="s">
        <v>136</v>
      </c>
      <c r="H42" s="1248" t="s">
        <v>209</v>
      </c>
      <c r="I42" s="1614" t="s">
        <v>211</v>
      </c>
      <c r="J42" s="1569" t="s">
        <v>75</v>
      </c>
      <c r="K42" s="1569" t="s">
        <v>75</v>
      </c>
      <c r="L42" s="1248" t="s">
        <v>209</v>
      </c>
      <c r="M42" s="1614" t="s">
        <v>210</v>
      </c>
      <c r="N42" s="1248" t="s">
        <v>209</v>
      </c>
      <c r="O42" s="1609" t="s">
        <v>212</v>
      </c>
      <c r="P42" s="1616" t="s">
        <v>236</v>
      </c>
      <c r="Q42" s="1609" t="s">
        <v>231</v>
      </c>
      <c r="R42" s="1616" t="s">
        <v>236</v>
      </c>
      <c r="S42" s="1609" t="s">
        <v>231</v>
      </c>
      <c r="T42" s="76"/>
      <c r="U42" s="74"/>
      <c r="V42" s="77" t="s">
        <v>137</v>
      </c>
      <c r="W42" s="36" t="s">
        <v>47</v>
      </c>
    </row>
    <row r="43" spans="2:23" ht="45" x14ac:dyDescent="0.25">
      <c r="B43" s="1628"/>
      <c r="C43" s="1631"/>
      <c r="D43" s="1545"/>
      <c r="E43" s="1546"/>
      <c r="F43" s="1612"/>
      <c r="G43" s="1248"/>
      <c r="H43" s="1248"/>
      <c r="I43" s="1615"/>
      <c r="J43" s="1570"/>
      <c r="K43" s="1570"/>
      <c r="L43" s="1248"/>
      <c r="M43" s="1615"/>
      <c r="N43" s="1248"/>
      <c r="O43" s="1610"/>
      <c r="P43" s="1617"/>
      <c r="Q43" s="1610"/>
      <c r="R43" s="1617"/>
      <c r="S43" s="1610"/>
      <c r="T43" s="78" t="s">
        <v>75</v>
      </c>
      <c r="U43" s="75" t="s">
        <v>163</v>
      </c>
      <c r="V43" s="79" t="s">
        <v>138</v>
      </c>
      <c r="W43" s="36" t="s">
        <v>47</v>
      </c>
    </row>
    <row r="44" spans="2:23" x14ac:dyDescent="0.25">
      <c r="B44" s="1628"/>
      <c r="C44" s="1631"/>
      <c r="D44" s="1545"/>
      <c r="E44" s="1546" t="s">
        <v>51</v>
      </c>
      <c r="F44" s="1611">
        <v>0.02</v>
      </c>
      <c r="G44" s="80" t="s">
        <v>52</v>
      </c>
      <c r="H44" s="80" t="s">
        <v>52</v>
      </c>
      <c r="I44" s="81" t="s">
        <v>240</v>
      </c>
      <c r="J44" s="82" t="s">
        <v>52</v>
      </c>
      <c r="K44" s="81" t="s">
        <v>241</v>
      </c>
      <c r="L44" s="82" t="s">
        <v>52</v>
      </c>
      <c r="M44" s="81" t="s">
        <v>242</v>
      </c>
      <c r="N44" s="82" t="s">
        <v>52</v>
      </c>
      <c r="O44" s="81" t="s">
        <v>243</v>
      </c>
      <c r="P44" s="82" t="s">
        <v>52</v>
      </c>
      <c r="Q44" s="81" t="s">
        <v>244</v>
      </c>
      <c r="R44" s="82" t="s">
        <v>52</v>
      </c>
      <c r="S44" s="81" t="s">
        <v>244</v>
      </c>
      <c r="T44" s="76" t="s">
        <v>75</v>
      </c>
      <c r="U44" s="83" t="s">
        <v>164</v>
      </c>
      <c r="V44" s="77" t="s">
        <v>139</v>
      </c>
      <c r="W44" s="36" t="s">
        <v>47</v>
      </c>
    </row>
    <row r="45" spans="2:23" ht="30" customHeight="1" x14ac:dyDescent="0.25">
      <c r="B45" s="1628"/>
      <c r="C45" s="1631"/>
      <c r="D45" s="1545"/>
      <c r="E45" s="1546"/>
      <c r="F45" s="1612"/>
      <c r="G45" s="84" t="s">
        <v>53</v>
      </c>
      <c r="H45" s="85" t="s">
        <v>75</v>
      </c>
      <c r="I45" s="85" t="s">
        <v>75</v>
      </c>
      <c r="J45" s="85" t="s">
        <v>75</v>
      </c>
      <c r="K45" s="85" t="s">
        <v>75</v>
      </c>
      <c r="L45" s="85" t="s">
        <v>75</v>
      </c>
      <c r="M45" s="85" t="s">
        <v>75</v>
      </c>
      <c r="N45" s="85" t="s">
        <v>75</v>
      </c>
      <c r="O45" s="85" t="s">
        <v>75</v>
      </c>
      <c r="P45" s="86" t="s">
        <v>75</v>
      </c>
      <c r="Q45" s="85" t="s">
        <v>75</v>
      </c>
      <c r="R45" s="86" t="s">
        <v>75</v>
      </c>
      <c r="S45" s="85" t="s">
        <v>75</v>
      </c>
      <c r="T45" s="87"/>
      <c r="U45" s="88"/>
      <c r="V45" s="77" t="s">
        <v>140</v>
      </c>
      <c r="W45" s="36" t="s">
        <v>47</v>
      </c>
    </row>
    <row r="46" spans="2:23" ht="45" x14ac:dyDescent="0.25">
      <c r="B46" s="1628"/>
      <c r="C46" s="1632"/>
      <c r="D46" s="89" t="s">
        <v>54</v>
      </c>
      <c r="E46" s="27" t="s">
        <v>18</v>
      </c>
      <c r="F46" s="90">
        <v>0.02</v>
      </c>
      <c r="G46" s="91" t="s">
        <v>71</v>
      </c>
      <c r="H46" s="92">
        <v>44986</v>
      </c>
      <c r="I46" s="93" t="s">
        <v>213</v>
      </c>
      <c r="J46" s="92">
        <v>44986</v>
      </c>
      <c r="K46" s="94" t="s">
        <v>214</v>
      </c>
      <c r="L46" s="92">
        <v>44986</v>
      </c>
      <c r="M46" s="94" t="s">
        <v>215</v>
      </c>
      <c r="N46" s="92">
        <v>44986</v>
      </c>
      <c r="O46" s="94" t="s">
        <v>215</v>
      </c>
      <c r="P46" s="92">
        <v>44986</v>
      </c>
      <c r="Q46" s="94" t="s">
        <v>215</v>
      </c>
      <c r="R46" s="92">
        <v>44986</v>
      </c>
      <c r="S46" s="94" t="s">
        <v>215</v>
      </c>
      <c r="T46" s="69" t="s">
        <v>75</v>
      </c>
      <c r="U46" s="93" t="s">
        <v>165</v>
      </c>
      <c r="V46" s="71" t="s">
        <v>141</v>
      </c>
      <c r="W46" s="36" t="s">
        <v>47</v>
      </c>
    </row>
    <row r="47" spans="2:23" ht="45" x14ac:dyDescent="0.25">
      <c r="B47" s="1628"/>
      <c r="C47" s="1014" t="s">
        <v>30</v>
      </c>
      <c r="D47" s="1419" t="s">
        <v>55</v>
      </c>
      <c r="E47" s="27" t="s">
        <v>56</v>
      </c>
      <c r="F47" s="1611">
        <v>0.05</v>
      </c>
      <c r="G47" s="95">
        <v>0</v>
      </c>
      <c r="H47" s="95">
        <v>0</v>
      </c>
      <c r="I47" s="96" t="s">
        <v>223</v>
      </c>
      <c r="J47" s="95">
        <v>0</v>
      </c>
      <c r="K47" s="96" t="s">
        <v>224</v>
      </c>
      <c r="L47" s="95">
        <v>0</v>
      </c>
      <c r="M47" s="96" t="s">
        <v>223</v>
      </c>
      <c r="N47" s="95">
        <v>0</v>
      </c>
      <c r="O47" s="96" t="s">
        <v>223</v>
      </c>
      <c r="P47" s="95">
        <v>1</v>
      </c>
      <c r="Q47" s="97" t="s">
        <v>217</v>
      </c>
      <c r="R47" s="86" t="s">
        <v>75</v>
      </c>
      <c r="S47" s="85" t="s">
        <v>251</v>
      </c>
      <c r="T47" s="1573" t="s">
        <v>57</v>
      </c>
      <c r="U47" s="1591" t="s">
        <v>166</v>
      </c>
      <c r="V47" s="71" t="s">
        <v>142</v>
      </c>
      <c r="W47" s="36" t="s">
        <v>47</v>
      </c>
    </row>
    <row r="48" spans="2:23" x14ac:dyDescent="0.25">
      <c r="B48" s="1628"/>
      <c r="C48" s="1014"/>
      <c r="D48" s="1419"/>
      <c r="E48" s="27" t="s">
        <v>58</v>
      </c>
      <c r="F48" s="1612"/>
      <c r="G48" s="91" t="s">
        <v>59</v>
      </c>
      <c r="H48" s="91" t="s">
        <v>75</v>
      </c>
      <c r="I48" s="91" t="s">
        <v>75</v>
      </c>
      <c r="J48" s="91" t="s">
        <v>75</v>
      </c>
      <c r="K48" s="91" t="s">
        <v>75</v>
      </c>
      <c r="L48" s="91" t="s">
        <v>75</v>
      </c>
      <c r="M48" s="91" t="s">
        <v>75</v>
      </c>
      <c r="N48" s="91" t="s">
        <v>75</v>
      </c>
      <c r="O48" s="91" t="s">
        <v>75</v>
      </c>
      <c r="P48" s="98" t="s">
        <v>238</v>
      </c>
      <c r="Q48" s="97" t="s">
        <v>218</v>
      </c>
      <c r="R48" s="86" t="s">
        <v>75</v>
      </c>
      <c r="S48" s="85" t="s">
        <v>251</v>
      </c>
      <c r="T48" s="1570"/>
      <c r="U48" s="1592"/>
      <c r="V48" s="71" t="s">
        <v>143</v>
      </c>
      <c r="W48" s="36" t="s">
        <v>47</v>
      </c>
    </row>
    <row r="49" spans="2:23" ht="90.75" thickBot="1" x14ac:dyDescent="0.3">
      <c r="B49" s="1629"/>
      <c r="C49" s="1016"/>
      <c r="D49" s="99" t="s">
        <v>60</v>
      </c>
      <c r="E49" s="100" t="s">
        <v>19</v>
      </c>
      <c r="F49" s="101">
        <v>0.05</v>
      </c>
      <c r="G49" s="102" t="s">
        <v>20</v>
      </c>
      <c r="H49" s="103" t="s">
        <v>20</v>
      </c>
      <c r="I49" s="104" t="s">
        <v>219</v>
      </c>
      <c r="J49" s="103" t="s">
        <v>20</v>
      </c>
      <c r="K49" s="104" t="s">
        <v>220</v>
      </c>
      <c r="L49" s="103" t="s">
        <v>20</v>
      </c>
      <c r="M49" s="105" t="s">
        <v>221</v>
      </c>
      <c r="N49" s="103" t="s">
        <v>20</v>
      </c>
      <c r="O49" s="105" t="s">
        <v>222</v>
      </c>
      <c r="P49" s="103" t="s">
        <v>20</v>
      </c>
      <c r="Q49" s="105" t="s">
        <v>239</v>
      </c>
      <c r="R49" s="103" t="s">
        <v>20</v>
      </c>
      <c r="S49" s="106" t="s">
        <v>252</v>
      </c>
      <c r="T49" s="107">
        <v>1</v>
      </c>
      <c r="U49" s="108" t="s">
        <v>170</v>
      </c>
      <c r="V49" s="109" t="s">
        <v>144</v>
      </c>
      <c r="W49" s="110" t="s">
        <v>47</v>
      </c>
    </row>
    <row r="50" spans="2:23" ht="15.75" thickTop="1" x14ac:dyDescent="0.25">
      <c r="B50" s="111"/>
      <c r="I50" s="116"/>
    </row>
    <row r="51" spans="2:23" x14ac:dyDescent="0.25">
      <c r="B51" s="111"/>
      <c r="F51" s="117"/>
      <c r="I51" s="116"/>
      <c r="M51" s="113" t="s">
        <v>145</v>
      </c>
    </row>
    <row r="52" spans="2:23" x14ac:dyDescent="0.25">
      <c r="B52" s="111"/>
    </row>
    <row r="58" spans="2:23" ht="16.5" x14ac:dyDescent="0.25">
      <c r="D58" s="118" t="s">
        <v>146</v>
      </c>
      <c r="E58" s="119" t="s">
        <v>147</v>
      </c>
      <c r="F58" s="120">
        <v>1.5503859081368867E-2</v>
      </c>
      <c r="G58" s="120"/>
      <c r="H58" s="121">
        <v>1.7680872158079296E-2</v>
      </c>
    </row>
    <row r="59" spans="2:23" ht="16.5" x14ac:dyDescent="0.25">
      <c r="D59" s="118" t="s">
        <v>148</v>
      </c>
      <c r="E59" s="119" t="s">
        <v>149</v>
      </c>
      <c r="F59" s="120">
        <v>2.8659209114078599E-3</v>
      </c>
      <c r="G59" s="120"/>
      <c r="H59" s="121">
        <v>3.3209205547070826E-3</v>
      </c>
    </row>
    <row r="60" spans="2:23" ht="16.5" x14ac:dyDescent="0.25">
      <c r="D60" s="122" t="s">
        <v>150</v>
      </c>
      <c r="E60" s="119" t="s">
        <v>151</v>
      </c>
      <c r="F60" s="123">
        <v>4.6909576497520034E-2</v>
      </c>
      <c r="G60" s="123"/>
      <c r="H60" s="124">
        <v>7.7975323035072375E-2</v>
      </c>
    </row>
    <row r="61" spans="2:23" ht="16.5" x14ac:dyDescent="0.25">
      <c r="D61" s="122" t="s">
        <v>152</v>
      </c>
      <c r="E61" s="119" t="s">
        <v>153</v>
      </c>
      <c r="F61" s="125">
        <v>1.813429988553987E-4</v>
      </c>
      <c r="G61" s="125"/>
      <c r="H61" s="124">
        <v>1.4712911687554648E-4</v>
      </c>
    </row>
  </sheetData>
  <protectedRanges>
    <protectedRange sqref="V9:V10" name="Range1_2_3_1_3_1_1"/>
    <protectedRange sqref="V8" name="Range1_2_3_1_1_1_2_1"/>
  </protectedRanges>
  <mergeCells count="219">
    <mergeCell ref="R11:R12"/>
    <mergeCell ref="S11:S12"/>
    <mergeCell ref="R15:R16"/>
    <mergeCell ref="S15:S16"/>
    <mergeCell ref="S29:S30"/>
    <mergeCell ref="R31:R32"/>
    <mergeCell ref="S31:S32"/>
    <mergeCell ref="R33:R35"/>
    <mergeCell ref="S33:S35"/>
    <mergeCell ref="S23:S25"/>
    <mergeCell ref="W5:W6"/>
    <mergeCell ref="T5:U5"/>
    <mergeCell ref="C2:V2"/>
    <mergeCell ref="C3:V3"/>
    <mergeCell ref="B7:B8"/>
    <mergeCell ref="B9:B10"/>
    <mergeCell ref="C9:C10"/>
    <mergeCell ref="D9:D10"/>
    <mergeCell ref="E9:E10"/>
    <mergeCell ref="F9:F10"/>
    <mergeCell ref="G9:G10"/>
    <mergeCell ref="H9:H10"/>
    <mergeCell ref="R9:R10"/>
    <mergeCell ref="L9:L10"/>
    <mergeCell ref="N9:N10"/>
    <mergeCell ref="O9:O10"/>
    <mergeCell ref="B2:B3"/>
    <mergeCell ref="B5:B6"/>
    <mergeCell ref="C5:C6"/>
    <mergeCell ref="D5:D6"/>
    <mergeCell ref="E5:E6"/>
    <mergeCell ref="F5:F6"/>
    <mergeCell ref="G5:G6"/>
    <mergeCell ref="H5:S5"/>
    <mergeCell ref="V5:V6"/>
    <mergeCell ref="B11:B37"/>
    <mergeCell ref="C11:C12"/>
    <mergeCell ref="D11:D12"/>
    <mergeCell ref="E11:E12"/>
    <mergeCell ref="F11:F12"/>
    <mergeCell ref="G11:G12"/>
    <mergeCell ref="H11:H12"/>
    <mergeCell ref="J11:J12"/>
    <mergeCell ref="J9:J10"/>
    <mergeCell ref="C17:C32"/>
    <mergeCell ref="D17:D22"/>
    <mergeCell ref="E17:E22"/>
    <mergeCell ref="F17:F22"/>
    <mergeCell ref="G17:G22"/>
    <mergeCell ref="H17:H22"/>
    <mergeCell ref="I17:I22"/>
    <mergeCell ref="D26:D28"/>
    <mergeCell ref="E26:E28"/>
    <mergeCell ref="F26:F28"/>
    <mergeCell ref="G26:G28"/>
    <mergeCell ref="H26:H28"/>
    <mergeCell ref="I26:I28"/>
    <mergeCell ref="D31:D32"/>
    <mergeCell ref="E31:E32"/>
    <mergeCell ref="L11:L12"/>
    <mergeCell ref="D15:D16"/>
    <mergeCell ref="E15:E16"/>
    <mergeCell ref="F15:F16"/>
    <mergeCell ref="G15:G16"/>
    <mergeCell ref="H15:H16"/>
    <mergeCell ref="I15:I16"/>
    <mergeCell ref="J15:J16"/>
    <mergeCell ref="K15:K16"/>
    <mergeCell ref="L15:L16"/>
    <mergeCell ref="K17:K22"/>
    <mergeCell ref="L17:L22"/>
    <mergeCell ref="D23:D25"/>
    <mergeCell ref="E23:E25"/>
    <mergeCell ref="F23:F25"/>
    <mergeCell ref="G23:G25"/>
    <mergeCell ref="H23:H25"/>
    <mergeCell ref="I23:I25"/>
    <mergeCell ref="J23:J25"/>
    <mergeCell ref="D29:D30"/>
    <mergeCell ref="E29:E30"/>
    <mergeCell ref="F29:F30"/>
    <mergeCell ref="G29:G30"/>
    <mergeCell ref="M17:M22"/>
    <mergeCell ref="N17:N22"/>
    <mergeCell ref="O17:O22"/>
    <mergeCell ref="M29:M30"/>
    <mergeCell ref="M23:M25"/>
    <mergeCell ref="N23:N25"/>
    <mergeCell ref="O23:O25"/>
    <mergeCell ref="K26:K28"/>
    <mergeCell ref="L26:L28"/>
    <mergeCell ref="K23:K25"/>
    <mergeCell ref="L23:L25"/>
    <mergeCell ref="M26:M28"/>
    <mergeCell ref="N26:N28"/>
    <mergeCell ref="C33:C37"/>
    <mergeCell ref="D33:D37"/>
    <mergeCell ref="E33:E35"/>
    <mergeCell ref="F33:F35"/>
    <mergeCell ref="G33:G35"/>
    <mergeCell ref="H33:H35"/>
    <mergeCell ref="I33:I35"/>
    <mergeCell ref="J33:J35"/>
    <mergeCell ref="K33:K35"/>
    <mergeCell ref="B38:B49"/>
    <mergeCell ref="C38:C46"/>
    <mergeCell ref="D38:D39"/>
    <mergeCell ref="D40:D41"/>
    <mergeCell ref="E40:E41"/>
    <mergeCell ref="R40:R41"/>
    <mergeCell ref="S40:S41"/>
    <mergeCell ref="D42:D45"/>
    <mergeCell ref="E42:E43"/>
    <mergeCell ref="F42:F43"/>
    <mergeCell ref="G42:G43"/>
    <mergeCell ref="H42:H43"/>
    <mergeCell ref="J42:J43"/>
    <mergeCell ref="L42:L43"/>
    <mergeCell ref="L40:L41"/>
    <mergeCell ref="M40:M41"/>
    <mergeCell ref="N40:N41"/>
    <mergeCell ref="C47:C49"/>
    <mergeCell ref="D47:D48"/>
    <mergeCell ref="O40:O41"/>
    <mergeCell ref="F40:F41"/>
    <mergeCell ref="G40:G41"/>
    <mergeCell ref="I40:I41"/>
    <mergeCell ref="J40:J41"/>
    <mergeCell ref="F47:F48"/>
    <mergeCell ref="R42:R43"/>
    <mergeCell ref="N42:N43"/>
    <mergeCell ref="O42:O43"/>
    <mergeCell ref="O26:O28"/>
    <mergeCell ref="P26:P28"/>
    <mergeCell ref="J26:J28"/>
    <mergeCell ref="H29:H30"/>
    <mergeCell ref="J29:J30"/>
    <mergeCell ref="O33:O35"/>
    <mergeCell ref="L29:L30"/>
    <mergeCell ref="I29:I30"/>
    <mergeCell ref="K29:K30"/>
    <mergeCell ref="N33:N35"/>
    <mergeCell ref="F31:F32"/>
    <mergeCell ref="G31:G32"/>
    <mergeCell ref="H31:H32"/>
    <mergeCell ref="I31:I32"/>
    <mergeCell ref="J31:J32"/>
    <mergeCell ref="E44:E45"/>
    <mergeCell ref="F44:F45"/>
    <mergeCell ref="H40:H41"/>
    <mergeCell ref="K31:K32"/>
    <mergeCell ref="L31:L32"/>
    <mergeCell ref="M31:M32"/>
    <mergeCell ref="L33:L35"/>
    <mergeCell ref="M33:M35"/>
    <mergeCell ref="R29:R30"/>
    <mergeCell ref="K40:K41"/>
    <mergeCell ref="N29:N30"/>
    <mergeCell ref="O29:O30"/>
    <mergeCell ref="N31:N32"/>
    <mergeCell ref="O31:O32"/>
    <mergeCell ref="P29:P30"/>
    <mergeCell ref="P33:P35"/>
    <mergeCell ref="Q33:Q35"/>
    <mergeCell ref="P40:P41"/>
    <mergeCell ref="Q40:Q41"/>
    <mergeCell ref="I42:I43"/>
    <mergeCell ref="K42:K43"/>
    <mergeCell ref="M42:M43"/>
    <mergeCell ref="P42:P43"/>
    <mergeCell ref="Q42:Q43"/>
    <mergeCell ref="O15:O16"/>
    <mergeCell ref="J17:J22"/>
    <mergeCell ref="U29:U30"/>
    <mergeCell ref="T40:T41"/>
    <mergeCell ref="T47:T48"/>
    <mergeCell ref="U47:U48"/>
    <mergeCell ref="T9:T10"/>
    <mergeCell ref="T11:T12"/>
    <mergeCell ref="Q17:Q22"/>
    <mergeCell ref="R17:R22"/>
    <mergeCell ref="S17:S22"/>
    <mergeCell ref="S9:S10"/>
    <mergeCell ref="T15:T16"/>
    <mergeCell ref="T31:T32"/>
    <mergeCell ref="U33:U35"/>
    <mergeCell ref="T17:T22"/>
    <mergeCell ref="T23:T25"/>
    <mergeCell ref="T26:T28"/>
    <mergeCell ref="T29:T30"/>
    <mergeCell ref="S42:S43"/>
    <mergeCell ref="Q23:Q25"/>
    <mergeCell ref="R23:R25"/>
    <mergeCell ref="R26:R28"/>
    <mergeCell ref="S26:S28"/>
    <mergeCell ref="C13:C16"/>
    <mergeCell ref="D13:D14"/>
    <mergeCell ref="P15:P16"/>
    <mergeCell ref="Q15:Q16"/>
    <mergeCell ref="P31:P32"/>
    <mergeCell ref="Q31:Q32"/>
    <mergeCell ref="Q29:Q30"/>
    <mergeCell ref="I9:I10"/>
    <mergeCell ref="K9:K10"/>
    <mergeCell ref="M9:M10"/>
    <mergeCell ref="P9:P10"/>
    <mergeCell ref="Q9:Q10"/>
    <mergeCell ref="I11:I12"/>
    <mergeCell ref="K11:K12"/>
    <mergeCell ref="M11:M12"/>
    <mergeCell ref="O11:O12"/>
    <mergeCell ref="N11:N12"/>
    <mergeCell ref="P11:P12"/>
    <mergeCell ref="Q11:Q12"/>
    <mergeCell ref="P17:P22"/>
    <mergeCell ref="Q26:Q28"/>
    <mergeCell ref="P23:P25"/>
    <mergeCell ref="M15:M16"/>
    <mergeCell ref="N15:N16"/>
  </mergeCells>
  <printOptions horizontalCentered="1"/>
  <pageMargins left="0" right="0" top="0" bottom="0" header="0.31496062992125984" footer="0.31496062992125984"/>
  <pageSetup paperSize="8" scale="56"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1"/>
  <sheetViews>
    <sheetView topLeftCell="AD1" zoomScale="90" zoomScaleNormal="90" workbookViewId="0">
      <pane ySplit="7" topLeftCell="A20" activePane="bottomLeft" state="frozen"/>
      <selection activeCell="E53" sqref="E53"/>
      <selection pane="bottomLeft" activeCell="E35" sqref="E35:E59"/>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2" hidden="1" customWidth="1"/>
    <col min="9" max="23" width="20.7109375" style="2" hidden="1" customWidth="1"/>
    <col min="24" max="24" width="56" style="2" hidden="1" customWidth="1"/>
    <col min="25" max="25" width="0.85546875" style="2" customWidth="1"/>
    <col min="26" max="29" width="20.7109375" style="240" customWidth="1"/>
    <col min="30" max="30" width="56" style="240" customWidth="1"/>
    <col min="31" max="31" width="0.5703125" style="2" customWidth="1"/>
    <col min="32" max="33" width="20.7109375" style="2" customWidth="1"/>
    <col min="34" max="34" width="22.7109375" style="2" bestFit="1" customWidth="1"/>
    <col min="35" max="35" width="20.7109375" style="2" customWidth="1"/>
    <col min="36" max="36" width="56" style="2" customWidth="1"/>
    <col min="37" max="16384" width="9.140625" style="2"/>
  </cols>
  <sheetData>
    <row r="1" spans="1:36" ht="23.25" x14ac:dyDescent="0.35">
      <c r="A1" s="1" t="s">
        <v>253</v>
      </c>
    </row>
    <row r="2" spans="1:36" ht="18.75" x14ac:dyDescent="0.3">
      <c r="A2" s="3" t="s">
        <v>254</v>
      </c>
    </row>
    <row r="3" spans="1:36" ht="18.75" x14ac:dyDescent="0.3">
      <c r="A3" s="3"/>
    </row>
    <row r="4" spans="1:36" ht="18.75" x14ac:dyDescent="0.3">
      <c r="A4" s="3" t="s">
        <v>458</v>
      </c>
      <c r="X4" s="234"/>
      <c r="Y4" s="234"/>
    </row>
    <row r="5" spans="1:36" ht="24" thickBot="1" x14ac:dyDescent="0.4">
      <c r="H5" s="1868">
        <v>2023</v>
      </c>
      <c r="I5" s="1868"/>
      <c r="J5" s="1868"/>
      <c r="K5" s="1868"/>
      <c r="L5" s="1868"/>
      <c r="M5" s="1868"/>
      <c r="N5" s="1868"/>
      <c r="O5" s="1868"/>
      <c r="P5" s="126"/>
      <c r="Q5" s="126"/>
      <c r="R5" s="126"/>
      <c r="S5" s="126"/>
      <c r="T5" s="126"/>
      <c r="U5" s="126"/>
      <c r="V5" s="126"/>
      <c r="W5" s="126"/>
      <c r="X5" s="233"/>
      <c r="Y5" s="233"/>
      <c r="Z5" s="241"/>
      <c r="AA5" s="241"/>
      <c r="AB5" s="241"/>
      <c r="AC5" s="241"/>
      <c r="AF5" s="126"/>
      <c r="AG5" s="126"/>
      <c r="AH5" s="126"/>
      <c r="AI5" s="126"/>
    </row>
    <row r="6" spans="1:36" x14ac:dyDescent="0.25">
      <c r="A6" s="1543" t="s">
        <v>2</v>
      </c>
      <c r="B6" s="1541" t="s">
        <v>3</v>
      </c>
      <c r="C6" s="1541"/>
      <c r="D6" s="1543" t="s">
        <v>4</v>
      </c>
      <c r="E6" s="1541" t="s">
        <v>255</v>
      </c>
      <c r="F6" s="1541" t="s">
        <v>5</v>
      </c>
      <c r="G6" s="1541" t="s">
        <v>6</v>
      </c>
      <c r="H6" s="1701" t="s">
        <v>256</v>
      </c>
      <c r="I6" s="1701"/>
      <c r="J6" s="1701"/>
      <c r="K6" s="1697"/>
      <c r="L6" s="1796" t="s">
        <v>257</v>
      </c>
      <c r="M6" s="1833"/>
      <c r="N6" s="1833"/>
      <c r="O6" s="1869"/>
      <c r="P6" s="1853" t="s">
        <v>258</v>
      </c>
      <c r="Q6" s="1854"/>
      <c r="R6" s="1854"/>
      <c r="S6" s="1855"/>
      <c r="T6" s="1853" t="s">
        <v>259</v>
      </c>
      <c r="U6" s="1854"/>
      <c r="V6" s="1854"/>
      <c r="W6" s="1855"/>
      <c r="X6" s="1856" t="s">
        <v>70</v>
      </c>
      <c r="Y6" s="214"/>
      <c r="Z6" s="1411" t="s">
        <v>465</v>
      </c>
      <c r="AA6" s="1411"/>
      <c r="AB6" s="1411"/>
      <c r="AC6" s="1411"/>
      <c r="AD6" s="1411" t="s">
        <v>70</v>
      </c>
      <c r="AF6" s="1424" t="s">
        <v>457</v>
      </c>
      <c r="AG6" s="1424"/>
      <c r="AH6" s="1424"/>
      <c r="AI6" s="1424"/>
      <c r="AJ6" s="1413" t="s">
        <v>70</v>
      </c>
    </row>
    <row r="7" spans="1:36" ht="17.25" thickBot="1" x14ac:dyDescent="0.3">
      <c r="A7" s="1543"/>
      <c r="B7" s="1541"/>
      <c r="C7" s="1541"/>
      <c r="D7" s="1543"/>
      <c r="E7" s="1541"/>
      <c r="F7" s="1541"/>
      <c r="G7" s="1541"/>
      <c r="H7" s="204" t="s">
        <v>260</v>
      </c>
      <c r="I7" s="141" t="s">
        <v>261</v>
      </c>
      <c r="J7" s="141" t="s">
        <v>262</v>
      </c>
      <c r="K7" s="205" t="s">
        <v>263</v>
      </c>
      <c r="L7" s="206" t="s">
        <v>260</v>
      </c>
      <c r="M7" s="141" t="s">
        <v>261</v>
      </c>
      <c r="N7" s="141" t="s">
        <v>262</v>
      </c>
      <c r="O7" s="205" t="s">
        <v>263</v>
      </c>
      <c r="P7" s="206" t="s">
        <v>260</v>
      </c>
      <c r="Q7" s="141" t="s">
        <v>261</v>
      </c>
      <c r="R7" s="141" t="s">
        <v>262</v>
      </c>
      <c r="S7" s="205" t="s">
        <v>263</v>
      </c>
      <c r="T7" s="206" t="s">
        <v>260</v>
      </c>
      <c r="U7" s="141" t="s">
        <v>261</v>
      </c>
      <c r="V7" s="141" t="s">
        <v>262</v>
      </c>
      <c r="W7" s="205" t="s">
        <v>263</v>
      </c>
      <c r="X7" s="1857"/>
      <c r="Y7" s="214"/>
      <c r="Z7" s="194" t="s">
        <v>260</v>
      </c>
      <c r="AA7" s="194" t="s">
        <v>261</v>
      </c>
      <c r="AB7" s="194" t="s">
        <v>262</v>
      </c>
      <c r="AC7" s="194" t="s">
        <v>263</v>
      </c>
      <c r="AD7" s="1411"/>
      <c r="AF7" s="144" t="s">
        <v>260</v>
      </c>
      <c r="AG7" s="144" t="s">
        <v>261</v>
      </c>
      <c r="AH7" s="144" t="s">
        <v>262</v>
      </c>
      <c r="AI7" s="144" t="s">
        <v>263</v>
      </c>
      <c r="AJ7" s="1413"/>
    </row>
    <row r="8" spans="1:36" x14ac:dyDescent="0.3">
      <c r="A8" s="1416" t="s">
        <v>264</v>
      </c>
      <c r="B8" s="1435" t="s">
        <v>265</v>
      </c>
      <c r="C8" s="1421" t="s">
        <v>266</v>
      </c>
      <c r="D8" s="1435" t="s">
        <v>267</v>
      </c>
      <c r="E8" s="1434">
        <v>0.1</v>
      </c>
      <c r="F8" s="1451">
        <v>0.95</v>
      </c>
      <c r="G8" s="179" t="s">
        <v>268</v>
      </c>
      <c r="H8" s="1858">
        <v>0.95</v>
      </c>
      <c r="I8" s="1847">
        <f>49924000+15377000</f>
        <v>65301000</v>
      </c>
      <c r="J8" s="1850">
        <v>64615267</v>
      </c>
      <c r="K8" s="1851">
        <f>J8/I8</f>
        <v>0.98949888975666533</v>
      </c>
      <c r="L8" s="1852">
        <v>0.95</v>
      </c>
      <c r="M8" s="1847">
        <v>35433000</v>
      </c>
      <c r="N8" s="1850">
        <v>25323230</v>
      </c>
      <c r="O8" s="1851">
        <f>N8/M8</f>
        <v>0.71467925380295205</v>
      </c>
      <c r="P8" s="1846">
        <v>0.95</v>
      </c>
      <c r="Q8" s="1865">
        <v>76353000</v>
      </c>
      <c r="R8" s="1866">
        <v>60502000</v>
      </c>
      <c r="S8" s="1845">
        <f>R8/Q8</f>
        <v>0.79239846502429501</v>
      </c>
      <c r="T8" s="1846">
        <v>0.95</v>
      </c>
      <c r="U8" s="1861">
        <v>46813000</v>
      </c>
      <c r="V8" s="1850">
        <v>38846000</v>
      </c>
      <c r="W8" s="1845">
        <f>V8/U8</f>
        <v>0.82981223164505591</v>
      </c>
      <c r="X8" s="1863" t="s">
        <v>269</v>
      </c>
      <c r="Y8" s="237"/>
      <c r="Z8" s="1448">
        <v>0.95</v>
      </c>
      <c r="AA8" s="1527">
        <v>15668801</v>
      </c>
      <c r="AB8" s="1527">
        <v>82082080</v>
      </c>
      <c r="AC8" s="1448">
        <f>AB8/AA8</f>
        <v>5.2385680308276301</v>
      </c>
      <c r="AD8" s="1444" t="s">
        <v>269</v>
      </c>
      <c r="AF8" s="1445">
        <v>0.95</v>
      </c>
      <c r="AG8" s="1531">
        <v>43718000</v>
      </c>
      <c r="AH8" s="1531">
        <v>43014000</v>
      </c>
      <c r="AI8" s="1445">
        <f>AF8-((AH8/AG8)-AF8)</f>
        <v>0.91610320691705927</v>
      </c>
      <c r="AJ8" s="1440" t="s">
        <v>269</v>
      </c>
    </row>
    <row r="9" spans="1:36" x14ac:dyDescent="0.3">
      <c r="A9" s="1416"/>
      <c r="B9" s="1435"/>
      <c r="C9" s="1421"/>
      <c r="D9" s="1435"/>
      <c r="E9" s="1434"/>
      <c r="F9" s="1438"/>
      <c r="G9" s="179" t="s">
        <v>270</v>
      </c>
      <c r="H9" s="1859"/>
      <c r="I9" s="1848"/>
      <c r="J9" s="1840"/>
      <c r="K9" s="1835"/>
      <c r="L9" s="1843"/>
      <c r="M9" s="1848"/>
      <c r="N9" s="1840"/>
      <c r="O9" s="1835"/>
      <c r="P9" s="1787"/>
      <c r="Q9" s="1832"/>
      <c r="R9" s="1867"/>
      <c r="S9" s="1784"/>
      <c r="T9" s="1787"/>
      <c r="U9" s="1862"/>
      <c r="V9" s="1840"/>
      <c r="W9" s="1784"/>
      <c r="X9" s="1728"/>
      <c r="Y9" s="237"/>
      <c r="Z9" s="1448"/>
      <c r="AA9" s="1527"/>
      <c r="AB9" s="1527"/>
      <c r="AC9" s="1448"/>
      <c r="AD9" s="1444"/>
      <c r="AF9" s="1445"/>
      <c r="AG9" s="1531"/>
      <c r="AH9" s="1531"/>
      <c r="AI9" s="1445"/>
      <c r="AJ9" s="1440"/>
    </row>
    <row r="10" spans="1:36" ht="17.25" thickBot="1" x14ac:dyDescent="0.35">
      <c r="A10" s="1416"/>
      <c r="B10" s="1435"/>
      <c r="C10" s="1421"/>
      <c r="D10" s="1435"/>
      <c r="E10" s="1434"/>
      <c r="F10" s="1438"/>
      <c r="G10" s="179" t="s">
        <v>271</v>
      </c>
      <c r="H10" s="1860"/>
      <c r="I10" s="1849"/>
      <c r="J10" s="1841"/>
      <c r="K10" s="1836"/>
      <c r="L10" s="1844"/>
      <c r="M10" s="1849"/>
      <c r="N10" s="1841"/>
      <c r="O10" s="1836"/>
      <c r="P10" s="1787"/>
      <c r="Q10" s="1832"/>
      <c r="R10" s="1867"/>
      <c r="S10" s="1784"/>
      <c r="T10" s="1787"/>
      <c r="U10" s="1862"/>
      <c r="V10" s="1840"/>
      <c r="W10" s="1784"/>
      <c r="X10" s="1728"/>
      <c r="Y10" s="237"/>
      <c r="Z10" s="1448"/>
      <c r="AA10" s="1527"/>
      <c r="AB10" s="1527"/>
      <c r="AC10" s="1448"/>
      <c r="AD10" s="1444"/>
      <c r="AF10" s="1445"/>
      <c r="AG10" s="1531"/>
      <c r="AH10" s="1531"/>
      <c r="AI10" s="1445"/>
      <c r="AJ10" s="1440"/>
    </row>
    <row r="11" spans="1:36" ht="17.25" hidden="1" thickBot="1" x14ac:dyDescent="0.35">
      <c r="A11" s="1416"/>
      <c r="B11" s="181"/>
      <c r="C11" s="180"/>
      <c r="D11" s="181"/>
      <c r="E11" s="182"/>
      <c r="F11" s="183"/>
      <c r="G11" s="179"/>
      <c r="H11" s="207" t="s">
        <v>272</v>
      </c>
      <c r="I11" s="208" t="s">
        <v>261</v>
      </c>
      <c r="J11" s="208" t="s">
        <v>262</v>
      </c>
      <c r="K11" s="209" t="s">
        <v>263</v>
      </c>
      <c r="L11" s="210" t="s">
        <v>272</v>
      </c>
      <c r="M11" s="208" t="s">
        <v>261</v>
      </c>
      <c r="N11" s="208" t="s">
        <v>262</v>
      </c>
      <c r="O11" s="209" t="s">
        <v>263</v>
      </c>
      <c r="P11" s="211" t="s">
        <v>272</v>
      </c>
      <c r="Q11" s="212" t="s">
        <v>261</v>
      </c>
      <c r="R11" s="212" t="s">
        <v>262</v>
      </c>
      <c r="S11" s="213" t="s">
        <v>263</v>
      </c>
      <c r="T11" s="211" t="s">
        <v>272</v>
      </c>
      <c r="U11" s="212" t="s">
        <v>261</v>
      </c>
      <c r="V11" s="212" t="s">
        <v>262</v>
      </c>
      <c r="W11" s="213" t="s">
        <v>263</v>
      </c>
      <c r="X11" s="128"/>
      <c r="Z11" s="199" t="s">
        <v>272</v>
      </c>
      <c r="AA11" s="199" t="s">
        <v>261</v>
      </c>
      <c r="AB11" s="199" t="s">
        <v>262</v>
      </c>
      <c r="AC11" s="199" t="s">
        <v>263</v>
      </c>
      <c r="AD11" s="179"/>
      <c r="AF11" s="178"/>
      <c r="AG11" s="242"/>
      <c r="AH11" s="178"/>
      <c r="AI11" s="178"/>
      <c r="AJ11" s="127"/>
    </row>
    <row r="12" spans="1:36" x14ac:dyDescent="0.25">
      <c r="A12" s="1416"/>
      <c r="B12" s="1435" t="s">
        <v>273</v>
      </c>
      <c r="C12" s="1421" t="s">
        <v>266</v>
      </c>
      <c r="D12" s="1435" t="s">
        <v>274</v>
      </c>
      <c r="E12" s="1434">
        <v>0.1</v>
      </c>
      <c r="F12" s="1470">
        <v>0.95</v>
      </c>
      <c r="G12" s="184" t="s">
        <v>275</v>
      </c>
      <c r="H12" s="1864">
        <v>0.95</v>
      </c>
      <c r="I12" s="1839">
        <v>144491000</v>
      </c>
      <c r="J12" s="1839">
        <v>93294400</v>
      </c>
      <c r="K12" s="1834">
        <f>J12/I12</f>
        <v>0.6456762012858932</v>
      </c>
      <c r="L12" s="1842">
        <v>0.95</v>
      </c>
      <c r="M12" s="1839">
        <v>106108000</v>
      </c>
      <c r="N12" s="1839">
        <v>138541350</v>
      </c>
      <c r="O12" s="1834">
        <f>N12/M12</f>
        <v>1.3056635691936518</v>
      </c>
      <c r="P12" s="1757">
        <v>0.95</v>
      </c>
      <c r="Q12" s="1838">
        <v>105948000</v>
      </c>
      <c r="R12" s="1832">
        <v>124427550</v>
      </c>
      <c r="S12" s="1784">
        <f>R12/Q12</f>
        <v>1.174420942349077</v>
      </c>
      <c r="T12" s="1757">
        <v>0.95</v>
      </c>
      <c r="U12" s="1838">
        <v>100135000</v>
      </c>
      <c r="V12" s="1832">
        <v>61965500</v>
      </c>
      <c r="W12" s="1784">
        <f>V12/U12</f>
        <v>0.61881959354870919</v>
      </c>
      <c r="X12" s="1728" t="s">
        <v>276</v>
      </c>
      <c r="Y12" s="237"/>
      <c r="Z12" s="1448">
        <v>0.95</v>
      </c>
      <c r="AA12" s="1527">
        <v>47740000</v>
      </c>
      <c r="AB12" s="1527">
        <v>76572080</v>
      </c>
      <c r="AC12" s="1448">
        <f>AB12/AA12</f>
        <v>1.6039396732299958</v>
      </c>
      <c r="AD12" s="1444" t="s">
        <v>276</v>
      </c>
      <c r="AF12" s="1445">
        <v>0.95</v>
      </c>
      <c r="AG12" s="1534">
        <v>100826000</v>
      </c>
      <c r="AH12" s="1531">
        <v>97293000</v>
      </c>
      <c r="AI12" s="1445">
        <f>AF12-((AH12/AG12)-AF12)</f>
        <v>0.93504056493364796</v>
      </c>
      <c r="AJ12" s="1440" t="s">
        <v>276</v>
      </c>
    </row>
    <row r="13" spans="1:36" ht="15.6" customHeight="1" x14ac:dyDescent="0.3">
      <c r="A13" s="1416"/>
      <c r="B13" s="1435"/>
      <c r="C13" s="1421"/>
      <c r="D13" s="1435"/>
      <c r="E13" s="1434"/>
      <c r="F13" s="1470"/>
      <c r="G13" s="179" t="s">
        <v>277</v>
      </c>
      <c r="H13" s="1859"/>
      <c r="I13" s="1840"/>
      <c r="J13" s="1840"/>
      <c r="K13" s="1835"/>
      <c r="L13" s="1843"/>
      <c r="M13" s="1840"/>
      <c r="N13" s="1840"/>
      <c r="O13" s="1835"/>
      <c r="P13" s="1787"/>
      <c r="Q13" s="1838"/>
      <c r="R13" s="1832"/>
      <c r="S13" s="1784"/>
      <c r="T13" s="1787"/>
      <c r="U13" s="1838"/>
      <c r="V13" s="1832"/>
      <c r="W13" s="1784"/>
      <c r="X13" s="1728"/>
      <c r="Y13" s="237"/>
      <c r="Z13" s="1448"/>
      <c r="AA13" s="1527"/>
      <c r="AB13" s="1527"/>
      <c r="AC13" s="1448"/>
      <c r="AD13" s="1444"/>
      <c r="AF13" s="1445"/>
      <c r="AG13" s="1534"/>
      <c r="AH13" s="1531"/>
      <c r="AI13" s="1445"/>
      <c r="AJ13" s="1440"/>
    </row>
    <row r="14" spans="1:36" ht="16.149999999999999" customHeight="1" thickBot="1" x14ac:dyDescent="0.35">
      <c r="A14" s="1416"/>
      <c r="B14" s="1435"/>
      <c r="C14" s="1421"/>
      <c r="D14" s="1435"/>
      <c r="E14" s="1434"/>
      <c r="F14" s="1470"/>
      <c r="G14" s="179" t="s">
        <v>278</v>
      </c>
      <c r="H14" s="1860"/>
      <c r="I14" s="1841"/>
      <c r="J14" s="1841"/>
      <c r="K14" s="1836"/>
      <c r="L14" s="1844"/>
      <c r="M14" s="1841"/>
      <c r="N14" s="1841"/>
      <c r="O14" s="1836"/>
      <c r="P14" s="1837"/>
      <c r="Q14" s="1838"/>
      <c r="R14" s="1832"/>
      <c r="S14" s="1784"/>
      <c r="T14" s="1837"/>
      <c r="U14" s="1838"/>
      <c r="V14" s="1832"/>
      <c r="W14" s="1784"/>
      <c r="X14" s="1728"/>
      <c r="Y14" s="237"/>
      <c r="Z14" s="1448"/>
      <c r="AA14" s="1527"/>
      <c r="AB14" s="1527"/>
      <c r="AC14" s="1448"/>
      <c r="AD14" s="1444"/>
      <c r="AF14" s="1445"/>
      <c r="AG14" s="1534"/>
      <c r="AH14" s="1531"/>
      <c r="AI14" s="1445"/>
      <c r="AJ14" s="1440"/>
    </row>
    <row r="15" spans="1:36" hidden="1" x14ac:dyDescent="0.3">
      <c r="A15" s="1411" t="s">
        <v>279</v>
      </c>
      <c r="B15" s="181"/>
      <c r="C15" s="180"/>
      <c r="D15" s="181"/>
      <c r="E15" s="182"/>
      <c r="F15" s="185"/>
      <c r="G15" s="179"/>
      <c r="H15" s="1701" t="s">
        <v>280</v>
      </c>
      <c r="I15" s="1833"/>
      <c r="J15" s="1701" t="s">
        <v>281</v>
      </c>
      <c r="K15" s="1697"/>
      <c r="L15" s="1700" t="s">
        <v>280</v>
      </c>
      <c r="M15" s="1833"/>
      <c r="N15" s="1701" t="s">
        <v>281</v>
      </c>
      <c r="O15" s="1697"/>
      <c r="P15" s="1700" t="s">
        <v>280</v>
      </c>
      <c r="Q15" s="1701"/>
      <c r="R15" s="1696" t="s">
        <v>281</v>
      </c>
      <c r="S15" s="1697"/>
      <c r="T15" s="1700" t="s">
        <v>280</v>
      </c>
      <c r="U15" s="1701"/>
      <c r="V15" s="1696" t="s">
        <v>281</v>
      </c>
      <c r="W15" s="1697"/>
      <c r="X15" s="128"/>
      <c r="Z15" s="1425" t="s">
        <v>280</v>
      </c>
      <c r="AA15" s="1425"/>
      <c r="AB15" s="1425">
        <v>0.64</v>
      </c>
      <c r="AC15" s="1425"/>
      <c r="AD15" s="179"/>
      <c r="AF15" s="1424" t="s">
        <v>280</v>
      </c>
      <c r="AG15" s="1424"/>
      <c r="AH15" s="1424" t="s">
        <v>281</v>
      </c>
      <c r="AI15" s="1424"/>
      <c r="AJ15" s="127"/>
    </row>
    <row r="16" spans="1:36" ht="18" customHeight="1" x14ac:dyDescent="0.25">
      <c r="A16" s="1411"/>
      <c r="B16" s="1435" t="s">
        <v>282</v>
      </c>
      <c r="C16" s="1526" t="s">
        <v>283</v>
      </c>
      <c r="D16" s="1435" t="s">
        <v>284</v>
      </c>
      <c r="E16" s="1434">
        <v>0.05</v>
      </c>
      <c r="F16" s="1525">
        <v>0</v>
      </c>
      <c r="G16" s="184" t="s">
        <v>285</v>
      </c>
      <c r="H16" s="1714">
        <v>0</v>
      </c>
      <c r="I16" s="1822"/>
      <c r="J16" s="1823">
        <v>1</v>
      </c>
      <c r="K16" s="1824"/>
      <c r="L16" s="1814" t="s">
        <v>286</v>
      </c>
      <c r="M16" s="1815"/>
      <c r="N16" s="1714">
        <v>1</v>
      </c>
      <c r="O16" s="1717"/>
      <c r="P16" s="1720" t="s">
        <v>286</v>
      </c>
      <c r="Q16" s="1714"/>
      <c r="R16" s="1821" t="s">
        <v>287</v>
      </c>
      <c r="S16" s="1820"/>
      <c r="T16" s="1720" t="s">
        <v>286</v>
      </c>
      <c r="U16" s="1714"/>
      <c r="V16" s="1821" t="s">
        <v>288</v>
      </c>
      <c r="W16" s="1820"/>
      <c r="X16" s="1699" t="s">
        <v>289</v>
      </c>
      <c r="Y16" s="238"/>
      <c r="Z16" s="1411" t="s">
        <v>286</v>
      </c>
      <c r="AA16" s="1411"/>
      <c r="AB16" s="1411" t="s">
        <v>466</v>
      </c>
      <c r="AC16" s="1411"/>
      <c r="AD16" s="1421" t="s">
        <v>467</v>
      </c>
      <c r="AF16" s="1411" t="s">
        <v>286</v>
      </c>
      <c r="AG16" s="1411"/>
      <c r="AH16" s="1413" t="s">
        <v>478</v>
      </c>
      <c r="AI16" s="1413"/>
      <c r="AJ16" s="1419" t="s">
        <v>479</v>
      </c>
    </row>
    <row r="17" spans="1:36" ht="18" customHeight="1" x14ac:dyDescent="0.25">
      <c r="A17" s="1411"/>
      <c r="B17" s="1435"/>
      <c r="C17" s="1526"/>
      <c r="D17" s="1435"/>
      <c r="E17" s="1434"/>
      <c r="F17" s="1525"/>
      <c r="G17" s="184" t="s">
        <v>290</v>
      </c>
      <c r="H17" s="1747"/>
      <c r="I17" s="1761"/>
      <c r="J17" s="1825"/>
      <c r="K17" s="1826"/>
      <c r="L17" s="1816"/>
      <c r="M17" s="1817"/>
      <c r="N17" s="1747"/>
      <c r="O17" s="1820"/>
      <c r="P17" s="1746"/>
      <c r="Q17" s="1747"/>
      <c r="R17" s="1821"/>
      <c r="S17" s="1820"/>
      <c r="T17" s="1746"/>
      <c r="U17" s="1747"/>
      <c r="V17" s="1821"/>
      <c r="W17" s="1820"/>
      <c r="X17" s="1699"/>
      <c r="Y17" s="238"/>
      <c r="Z17" s="1411"/>
      <c r="AA17" s="1411"/>
      <c r="AB17" s="1411"/>
      <c r="AC17" s="1411"/>
      <c r="AD17" s="1421"/>
      <c r="AF17" s="1411"/>
      <c r="AG17" s="1411"/>
      <c r="AH17" s="1413"/>
      <c r="AI17" s="1413"/>
      <c r="AJ17" s="1419"/>
    </row>
    <row r="18" spans="1:36" ht="18.600000000000001" customHeight="1" thickBot="1" x14ac:dyDescent="0.3">
      <c r="A18" s="1411"/>
      <c r="B18" s="1435"/>
      <c r="C18" s="1526"/>
      <c r="D18" s="1435"/>
      <c r="E18" s="1434"/>
      <c r="F18" s="1525"/>
      <c r="G18" s="184" t="s">
        <v>291</v>
      </c>
      <c r="H18" s="1715"/>
      <c r="I18" s="1762"/>
      <c r="J18" s="1827"/>
      <c r="K18" s="1828"/>
      <c r="L18" s="1818"/>
      <c r="M18" s="1819"/>
      <c r="N18" s="1715"/>
      <c r="O18" s="1719"/>
      <c r="P18" s="1721"/>
      <c r="Q18" s="1715"/>
      <c r="R18" s="1718"/>
      <c r="S18" s="1719"/>
      <c r="T18" s="1721"/>
      <c r="U18" s="1715"/>
      <c r="V18" s="1718"/>
      <c r="W18" s="1719"/>
      <c r="X18" s="1699"/>
      <c r="Y18" s="238"/>
      <c r="Z18" s="1411"/>
      <c r="AA18" s="1411"/>
      <c r="AB18" s="1411"/>
      <c r="AC18" s="1411"/>
      <c r="AD18" s="1421"/>
      <c r="AF18" s="1411"/>
      <c r="AG18" s="1411"/>
      <c r="AH18" s="1413"/>
      <c r="AI18" s="1413"/>
      <c r="AJ18" s="1419"/>
    </row>
    <row r="19" spans="1:36" ht="16.149999999999999" hidden="1" customHeight="1" x14ac:dyDescent="0.3">
      <c r="A19" s="1416" t="s">
        <v>292</v>
      </c>
      <c r="B19" s="181"/>
      <c r="C19" s="186"/>
      <c r="D19" s="215"/>
      <c r="E19" s="216"/>
      <c r="F19" s="187"/>
      <c r="G19" s="188"/>
      <c r="H19" s="1688" t="s">
        <v>293</v>
      </c>
      <c r="I19" s="1695"/>
      <c r="J19" s="1688" t="s">
        <v>263</v>
      </c>
      <c r="K19" s="1690"/>
      <c r="L19" s="1687" t="s">
        <v>293</v>
      </c>
      <c r="M19" s="1695"/>
      <c r="N19" s="1688" t="s">
        <v>263</v>
      </c>
      <c r="O19" s="1690"/>
      <c r="P19" s="1780" t="s">
        <v>293</v>
      </c>
      <c r="Q19" s="1773"/>
      <c r="R19" s="1773" t="s">
        <v>263</v>
      </c>
      <c r="S19" s="1774"/>
      <c r="T19" s="1780" t="s">
        <v>293</v>
      </c>
      <c r="U19" s="1773"/>
      <c r="V19" s="1773" t="s">
        <v>263</v>
      </c>
      <c r="W19" s="1774"/>
      <c r="X19" s="128"/>
      <c r="Z19" s="1411" t="s">
        <v>293</v>
      </c>
      <c r="AA19" s="1411"/>
      <c r="AB19" s="1411" t="s">
        <v>263</v>
      </c>
      <c r="AC19" s="1411"/>
      <c r="AD19" s="179"/>
      <c r="AF19" s="1411" t="s">
        <v>293</v>
      </c>
      <c r="AG19" s="1411"/>
      <c r="AH19" s="1413" t="s">
        <v>263</v>
      </c>
      <c r="AI19" s="1413"/>
      <c r="AJ19" s="127"/>
    </row>
    <row r="20" spans="1:36" ht="15" customHeight="1" x14ac:dyDescent="0.25">
      <c r="A20" s="1416"/>
      <c r="B20" s="1435" t="s">
        <v>294</v>
      </c>
      <c r="C20" s="1421" t="s">
        <v>295</v>
      </c>
      <c r="D20" s="1435" t="s">
        <v>296</v>
      </c>
      <c r="E20" s="1434">
        <v>0.1</v>
      </c>
      <c r="F20" s="1521">
        <v>4.0000000000000001E-3</v>
      </c>
      <c r="G20" s="189" t="s">
        <v>297</v>
      </c>
      <c r="H20" s="1798">
        <v>4.0000000000000001E-3</v>
      </c>
      <c r="I20" s="1829"/>
      <c r="J20" s="1798">
        <v>1.8E-3</v>
      </c>
      <c r="K20" s="1799"/>
      <c r="L20" s="1804">
        <v>4.0000000000000001E-3</v>
      </c>
      <c r="M20" s="1805"/>
      <c r="N20" s="1798">
        <v>2E-3</v>
      </c>
      <c r="O20" s="1799"/>
      <c r="P20" s="1810">
        <v>4.0000000000000001E-3</v>
      </c>
      <c r="Q20" s="1778"/>
      <c r="R20" s="1778">
        <v>2.0999999999999999E-3</v>
      </c>
      <c r="S20" s="1779"/>
      <c r="T20" s="1810">
        <v>4.0000000000000001E-3</v>
      </c>
      <c r="U20" s="1778"/>
      <c r="V20" s="1778">
        <v>1.2999999999999999E-3</v>
      </c>
      <c r="W20" s="1779"/>
      <c r="X20" s="1728" t="s">
        <v>298</v>
      </c>
      <c r="Y20" s="237"/>
      <c r="Z20" s="1518">
        <v>4.0000000000000001E-3</v>
      </c>
      <c r="AA20" s="1518"/>
      <c r="AB20" s="1518">
        <v>3.7000000000000002E-3</v>
      </c>
      <c r="AC20" s="1518"/>
      <c r="AD20" s="1444" t="s">
        <v>468</v>
      </c>
      <c r="AF20" s="1518">
        <v>4.0000000000000001E-3</v>
      </c>
      <c r="AG20" s="1518"/>
      <c r="AH20" s="1513">
        <v>1.9E-3</v>
      </c>
      <c r="AI20" s="1513"/>
      <c r="AJ20" s="1444" t="s">
        <v>468</v>
      </c>
    </row>
    <row r="21" spans="1:36" ht="15" customHeight="1" x14ac:dyDescent="0.25">
      <c r="A21" s="1416"/>
      <c r="B21" s="1435"/>
      <c r="C21" s="1421"/>
      <c r="D21" s="1435"/>
      <c r="E21" s="1434"/>
      <c r="F21" s="1521"/>
      <c r="G21" s="189" t="s">
        <v>299</v>
      </c>
      <c r="H21" s="1800"/>
      <c r="I21" s="1830"/>
      <c r="J21" s="1800"/>
      <c r="K21" s="1801"/>
      <c r="L21" s="1806"/>
      <c r="M21" s="1807"/>
      <c r="N21" s="1800"/>
      <c r="O21" s="1801"/>
      <c r="P21" s="1810"/>
      <c r="Q21" s="1778"/>
      <c r="R21" s="1778"/>
      <c r="S21" s="1779"/>
      <c r="T21" s="1810"/>
      <c r="U21" s="1778"/>
      <c r="V21" s="1778"/>
      <c r="W21" s="1779"/>
      <c r="X21" s="1728"/>
      <c r="Y21" s="237"/>
      <c r="Z21" s="1518"/>
      <c r="AA21" s="1518"/>
      <c r="AB21" s="1518"/>
      <c r="AC21" s="1518"/>
      <c r="AD21" s="1444"/>
      <c r="AF21" s="1518"/>
      <c r="AG21" s="1518"/>
      <c r="AH21" s="1513"/>
      <c r="AI21" s="1513"/>
      <c r="AJ21" s="1444"/>
    </row>
    <row r="22" spans="1:36" ht="15" customHeight="1" x14ac:dyDescent="0.25">
      <c r="A22" s="1416"/>
      <c r="B22" s="1435"/>
      <c r="C22" s="1421" t="s">
        <v>300</v>
      </c>
      <c r="D22" s="1435"/>
      <c r="E22" s="1434"/>
      <c r="F22" s="1521"/>
      <c r="G22" s="184" t="s">
        <v>301</v>
      </c>
      <c r="H22" s="1800"/>
      <c r="I22" s="1830"/>
      <c r="J22" s="1800"/>
      <c r="K22" s="1801"/>
      <c r="L22" s="1806"/>
      <c r="M22" s="1807"/>
      <c r="N22" s="1800"/>
      <c r="O22" s="1801"/>
      <c r="P22" s="1810"/>
      <c r="Q22" s="1778"/>
      <c r="R22" s="1778"/>
      <c r="S22" s="1779"/>
      <c r="T22" s="1810"/>
      <c r="U22" s="1778"/>
      <c r="V22" s="1778"/>
      <c r="W22" s="1779"/>
      <c r="X22" s="1728"/>
      <c r="Y22" s="237"/>
      <c r="Z22" s="1518"/>
      <c r="AA22" s="1518"/>
      <c r="AB22" s="1518"/>
      <c r="AC22" s="1518"/>
      <c r="AD22" s="1444"/>
      <c r="AF22" s="1518"/>
      <c r="AG22" s="1518"/>
      <c r="AH22" s="1513"/>
      <c r="AI22" s="1513"/>
      <c r="AJ22" s="1444"/>
    </row>
    <row r="23" spans="1:36" ht="15" customHeight="1" x14ac:dyDescent="0.25">
      <c r="A23" s="1416"/>
      <c r="B23" s="1435"/>
      <c r="C23" s="1421"/>
      <c r="D23" s="1435"/>
      <c r="E23" s="1434"/>
      <c r="F23" s="1521"/>
      <c r="G23" s="184" t="s">
        <v>302</v>
      </c>
      <c r="H23" s="1800"/>
      <c r="I23" s="1830"/>
      <c r="J23" s="1800"/>
      <c r="K23" s="1801"/>
      <c r="L23" s="1806"/>
      <c r="M23" s="1807"/>
      <c r="N23" s="1800"/>
      <c r="O23" s="1801"/>
      <c r="P23" s="1810"/>
      <c r="Q23" s="1778"/>
      <c r="R23" s="1778"/>
      <c r="S23" s="1779"/>
      <c r="T23" s="1810"/>
      <c r="U23" s="1778"/>
      <c r="V23" s="1778"/>
      <c r="W23" s="1779"/>
      <c r="X23" s="1728"/>
      <c r="Y23" s="237"/>
      <c r="Z23" s="1518"/>
      <c r="AA23" s="1518"/>
      <c r="AB23" s="1518"/>
      <c r="AC23" s="1518"/>
      <c r="AD23" s="1444"/>
      <c r="AF23" s="1518"/>
      <c r="AG23" s="1518"/>
      <c r="AH23" s="1513"/>
      <c r="AI23" s="1513"/>
      <c r="AJ23" s="1444"/>
    </row>
    <row r="24" spans="1:36" ht="15" customHeight="1" thickBot="1" x14ac:dyDescent="0.35">
      <c r="A24" s="1416"/>
      <c r="B24" s="1435"/>
      <c r="C24" s="1421"/>
      <c r="D24" s="1435"/>
      <c r="E24" s="1434"/>
      <c r="F24" s="1521"/>
      <c r="G24" s="190" t="s">
        <v>303</v>
      </c>
      <c r="H24" s="1802"/>
      <c r="I24" s="1831"/>
      <c r="J24" s="1802"/>
      <c r="K24" s="1803"/>
      <c r="L24" s="1808"/>
      <c r="M24" s="1809"/>
      <c r="N24" s="1802"/>
      <c r="O24" s="1803"/>
      <c r="P24" s="1810"/>
      <c r="Q24" s="1778"/>
      <c r="R24" s="1778"/>
      <c r="S24" s="1779"/>
      <c r="T24" s="1810"/>
      <c r="U24" s="1778"/>
      <c r="V24" s="1778"/>
      <c r="W24" s="1779"/>
      <c r="X24" s="1728"/>
      <c r="Y24" s="237"/>
      <c r="Z24" s="1518"/>
      <c r="AA24" s="1518"/>
      <c r="AB24" s="1518"/>
      <c r="AC24" s="1518"/>
      <c r="AD24" s="1444"/>
      <c r="AF24" s="1518"/>
      <c r="AG24" s="1518"/>
      <c r="AH24" s="1513"/>
      <c r="AI24" s="1513"/>
      <c r="AJ24" s="1444"/>
    </row>
    <row r="25" spans="1:36" hidden="1" x14ac:dyDescent="0.3">
      <c r="A25" s="1416"/>
      <c r="B25" s="1435"/>
      <c r="C25" s="180"/>
      <c r="D25" s="215"/>
      <c r="E25" s="216"/>
      <c r="F25" s="191"/>
      <c r="G25" s="192"/>
      <c r="H25" s="1701" t="s">
        <v>304</v>
      </c>
      <c r="I25" s="1701"/>
      <c r="J25" s="1688" t="s">
        <v>263</v>
      </c>
      <c r="K25" s="1690"/>
      <c r="L25" s="1700" t="s">
        <v>304</v>
      </c>
      <c r="M25" s="1701"/>
      <c r="N25" s="1688" t="s">
        <v>263</v>
      </c>
      <c r="O25" s="1690"/>
      <c r="P25" s="1796" t="s">
        <v>304</v>
      </c>
      <c r="Q25" s="1797"/>
      <c r="R25" s="1773" t="s">
        <v>263</v>
      </c>
      <c r="S25" s="1774"/>
      <c r="T25" s="1796" t="s">
        <v>304</v>
      </c>
      <c r="U25" s="1797"/>
      <c r="V25" s="1773" t="s">
        <v>263</v>
      </c>
      <c r="W25" s="1774"/>
      <c r="X25" s="128"/>
      <c r="Z25" s="1425" t="s">
        <v>304</v>
      </c>
      <c r="AA25" s="1425"/>
      <c r="AB25" s="1411" t="s">
        <v>263</v>
      </c>
      <c r="AC25" s="1411"/>
      <c r="AD25" s="179"/>
      <c r="AF25" s="1424" t="s">
        <v>304</v>
      </c>
      <c r="AG25" s="1424"/>
      <c r="AH25" s="1413" t="s">
        <v>263</v>
      </c>
      <c r="AI25" s="1413"/>
      <c r="AJ25" s="127"/>
    </row>
    <row r="26" spans="1:36" ht="16.149999999999999" customHeight="1" x14ac:dyDescent="0.25">
      <c r="A26" s="1416"/>
      <c r="B26" s="1412" t="s">
        <v>305</v>
      </c>
      <c r="C26" s="1439" t="s">
        <v>306</v>
      </c>
      <c r="D26" s="1435" t="s">
        <v>307</v>
      </c>
      <c r="E26" s="1434">
        <v>0.2</v>
      </c>
      <c r="F26" s="1447">
        <v>0.05</v>
      </c>
      <c r="G26" s="193" t="s">
        <v>308</v>
      </c>
      <c r="H26" s="1781">
        <v>0.05</v>
      </c>
      <c r="I26" s="1781"/>
      <c r="J26" s="1798">
        <v>3.8E-3</v>
      </c>
      <c r="K26" s="1799"/>
      <c r="L26" s="1811">
        <v>0.05</v>
      </c>
      <c r="M26" s="1781"/>
      <c r="N26" s="1798">
        <v>3.0999999999999999E-3</v>
      </c>
      <c r="O26" s="1799"/>
      <c r="P26" s="1787">
        <v>0.05</v>
      </c>
      <c r="Q26" s="1495"/>
      <c r="R26" s="1778">
        <v>5.4999999999999997E-3</v>
      </c>
      <c r="S26" s="1779"/>
      <c r="T26" s="1787">
        <v>0.05</v>
      </c>
      <c r="U26" s="1495"/>
      <c r="V26" s="1778">
        <v>2E-3</v>
      </c>
      <c r="W26" s="1779"/>
      <c r="X26" s="1699" t="s">
        <v>309</v>
      </c>
      <c r="Y26" s="238"/>
      <c r="Z26" s="1448">
        <v>0.05</v>
      </c>
      <c r="AA26" s="1448"/>
      <c r="AB26" s="1518">
        <v>6.4000000000000003E-3</v>
      </c>
      <c r="AC26" s="1518"/>
      <c r="AD26" s="1421" t="s">
        <v>309</v>
      </c>
      <c r="AF26" s="1445">
        <v>0.05</v>
      </c>
      <c r="AG26" s="1445"/>
      <c r="AH26" s="1520" t="s">
        <v>476</v>
      </c>
      <c r="AI26" s="1513"/>
      <c r="AJ26" s="1419" t="s">
        <v>463</v>
      </c>
    </row>
    <row r="27" spans="1:36" ht="14.45" customHeight="1" x14ac:dyDescent="0.3">
      <c r="A27" s="1416"/>
      <c r="B27" s="1412"/>
      <c r="C27" s="1439"/>
      <c r="D27" s="1435"/>
      <c r="E27" s="1434"/>
      <c r="F27" s="1412"/>
      <c r="G27" s="190" t="s">
        <v>310</v>
      </c>
      <c r="H27" s="1783"/>
      <c r="I27" s="1783"/>
      <c r="J27" s="1800"/>
      <c r="K27" s="1801"/>
      <c r="L27" s="1812"/>
      <c r="M27" s="1783"/>
      <c r="N27" s="1800"/>
      <c r="O27" s="1801"/>
      <c r="P27" s="1787"/>
      <c r="Q27" s="1495"/>
      <c r="R27" s="1778"/>
      <c r="S27" s="1779"/>
      <c r="T27" s="1787"/>
      <c r="U27" s="1495"/>
      <c r="V27" s="1778"/>
      <c r="W27" s="1779"/>
      <c r="X27" s="1699"/>
      <c r="Y27" s="238"/>
      <c r="Z27" s="1448"/>
      <c r="AA27" s="1448"/>
      <c r="AB27" s="1518"/>
      <c r="AC27" s="1518"/>
      <c r="AD27" s="1421"/>
      <c r="AF27" s="1445"/>
      <c r="AG27" s="1445"/>
      <c r="AH27" s="1513"/>
      <c r="AI27" s="1513"/>
      <c r="AJ27" s="1419"/>
    </row>
    <row r="28" spans="1:36" ht="14.45" customHeight="1" x14ac:dyDescent="0.25">
      <c r="A28" s="1416"/>
      <c r="B28" s="1412"/>
      <c r="C28" s="1439"/>
      <c r="D28" s="1435"/>
      <c r="E28" s="1434"/>
      <c r="F28" s="1412"/>
      <c r="G28" s="184" t="s">
        <v>311</v>
      </c>
      <c r="H28" s="1783"/>
      <c r="I28" s="1783"/>
      <c r="J28" s="1800"/>
      <c r="K28" s="1801"/>
      <c r="L28" s="1812"/>
      <c r="M28" s="1783"/>
      <c r="N28" s="1800"/>
      <c r="O28" s="1801"/>
      <c r="P28" s="1787"/>
      <c r="Q28" s="1495"/>
      <c r="R28" s="1778"/>
      <c r="S28" s="1779"/>
      <c r="T28" s="1787"/>
      <c r="U28" s="1495"/>
      <c r="V28" s="1778"/>
      <c r="W28" s="1779"/>
      <c r="X28" s="1699"/>
      <c r="Y28" s="238"/>
      <c r="Z28" s="1448"/>
      <c r="AA28" s="1448"/>
      <c r="AB28" s="1518"/>
      <c r="AC28" s="1518"/>
      <c r="AD28" s="1421"/>
      <c r="AF28" s="1445"/>
      <c r="AG28" s="1445"/>
      <c r="AH28" s="1513"/>
      <c r="AI28" s="1513"/>
      <c r="AJ28" s="1419"/>
    </row>
    <row r="29" spans="1:36" ht="15" customHeight="1" thickBot="1" x14ac:dyDescent="0.35">
      <c r="A29" s="1416"/>
      <c r="B29" s="1412"/>
      <c r="C29" s="1439"/>
      <c r="D29" s="1435"/>
      <c r="E29" s="1434"/>
      <c r="F29" s="1412"/>
      <c r="G29" s="190" t="s">
        <v>312</v>
      </c>
      <c r="H29" s="1785"/>
      <c r="I29" s="1785"/>
      <c r="J29" s="1802"/>
      <c r="K29" s="1803"/>
      <c r="L29" s="1813"/>
      <c r="M29" s="1785"/>
      <c r="N29" s="1802"/>
      <c r="O29" s="1803"/>
      <c r="P29" s="1787"/>
      <c r="Q29" s="1495"/>
      <c r="R29" s="1778"/>
      <c r="S29" s="1779"/>
      <c r="T29" s="1787"/>
      <c r="U29" s="1495"/>
      <c r="V29" s="1778"/>
      <c r="W29" s="1779"/>
      <c r="X29" s="1699"/>
      <c r="Y29" s="238"/>
      <c r="Z29" s="1448"/>
      <c r="AA29" s="1448"/>
      <c r="AB29" s="1518"/>
      <c r="AC29" s="1518"/>
      <c r="AD29" s="1421"/>
      <c r="AF29" s="1445"/>
      <c r="AG29" s="1445"/>
      <c r="AH29" s="1513"/>
      <c r="AI29" s="1513"/>
      <c r="AJ29" s="1419"/>
    </row>
    <row r="30" spans="1:36" hidden="1" x14ac:dyDescent="0.3">
      <c r="A30" s="1416"/>
      <c r="B30" s="1412"/>
      <c r="C30" s="189"/>
      <c r="D30" s="181"/>
      <c r="E30" s="182"/>
      <c r="F30" s="194"/>
      <c r="G30" s="190"/>
      <c r="H30" s="1688" t="s">
        <v>313</v>
      </c>
      <c r="I30" s="1688"/>
      <c r="J30" s="1688" t="s">
        <v>263</v>
      </c>
      <c r="K30" s="1690"/>
      <c r="L30" s="1687" t="s">
        <v>313</v>
      </c>
      <c r="M30" s="1688"/>
      <c r="N30" s="1688" t="s">
        <v>263</v>
      </c>
      <c r="O30" s="1690"/>
      <c r="P30" s="1780" t="s">
        <v>313</v>
      </c>
      <c r="Q30" s="1773"/>
      <c r="R30" s="1773" t="s">
        <v>263</v>
      </c>
      <c r="S30" s="1774"/>
      <c r="T30" s="1780" t="s">
        <v>313</v>
      </c>
      <c r="U30" s="1773"/>
      <c r="V30" s="1773" t="s">
        <v>263</v>
      </c>
      <c r="W30" s="1774"/>
      <c r="X30" s="128"/>
      <c r="Z30" s="1411" t="s">
        <v>313</v>
      </c>
      <c r="AA30" s="1411"/>
      <c r="AB30" s="1411" t="s">
        <v>263</v>
      </c>
      <c r="AC30" s="1411"/>
      <c r="AD30" s="179"/>
      <c r="AF30" s="1413" t="s">
        <v>313</v>
      </c>
      <c r="AG30" s="1413"/>
      <c r="AH30" s="1413" t="s">
        <v>263</v>
      </c>
      <c r="AI30" s="1413"/>
      <c r="AJ30" s="127"/>
    </row>
    <row r="31" spans="1:36" ht="15.6" customHeight="1" x14ac:dyDescent="0.25">
      <c r="A31" s="1416"/>
      <c r="B31" s="1412"/>
      <c r="C31" s="1439" t="s">
        <v>314</v>
      </c>
      <c r="D31" s="1438" t="s">
        <v>315</v>
      </c>
      <c r="E31" s="1451">
        <v>0.1</v>
      </c>
      <c r="F31" s="1422" t="s">
        <v>316</v>
      </c>
      <c r="G31" s="184" t="s">
        <v>317</v>
      </c>
      <c r="H31" s="1714" t="s">
        <v>316</v>
      </c>
      <c r="I31" s="1714"/>
      <c r="J31" s="1781">
        <v>0.99</v>
      </c>
      <c r="K31" s="1782"/>
      <c r="L31" s="1720" t="s">
        <v>316</v>
      </c>
      <c r="M31" s="1714"/>
      <c r="N31" s="1781">
        <v>0.99</v>
      </c>
      <c r="O31" s="1782"/>
      <c r="P31" s="1788" t="s">
        <v>316</v>
      </c>
      <c r="Q31" s="1789"/>
      <c r="R31" s="1792">
        <f>100%-R26</f>
        <v>0.99450000000000005</v>
      </c>
      <c r="S31" s="1793"/>
      <c r="T31" s="1788" t="s">
        <v>316</v>
      </c>
      <c r="U31" s="1789"/>
      <c r="V31" s="1792">
        <v>0.99</v>
      </c>
      <c r="W31" s="1793"/>
      <c r="X31" s="1728" t="s">
        <v>318</v>
      </c>
      <c r="Y31" s="237"/>
      <c r="Z31" s="1411" t="s">
        <v>316</v>
      </c>
      <c r="AA31" s="1411"/>
      <c r="AB31" s="1518">
        <v>0.99</v>
      </c>
      <c r="AC31" s="1518"/>
      <c r="AD31" s="1444" t="s">
        <v>318</v>
      </c>
      <c r="AF31" s="1411" t="s">
        <v>316</v>
      </c>
      <c r="AG31" s="1411"/>
      <c r="AH31" s="1513">
        <f>100%-1.16%</f>
        <v>0.98839999999999995</v>
      </c>
      <c r="AI31" s="1513"/>
      <c r="AJ31" s="1442" t="s">
        <v>477</v>
      </c>
    </row>
    <row r="32" spans="1:36" ht="15.6" customHeight="1" x14ac:dyDescent="0.3">
      <c r="A32" s="1416"/>
      <c r="B32" s="1412"/>
      <c r="C32" s="1439"/>
      <c r="D32" s="1438"/>
      <c r="E32" s="1451"/>
      <c r="F32" s="1422"/>
      <c r="G32" s="190" t="s">
        <v>319</v>
      </c>
      <c r="H32" s="1747"/>
      <c r="I32" s="1747"/>
      <c r="J32" s="1783"/>
      <c r="K32" s="1784"/>
      <c r="L32" s="1746"/>
      <c r="M32" s="1747"/>
      <c r="N32" s="1783"/>
      <c r="O32" s="1784"/>
      <c r="P32" s="1758"/>
      <c r="Q32" s="1790"/>
      <c r="R32" s="1778"/>
      <c r="S32" s="1779"/>
      <c r="T32" s="1758"/>
      <c r="U32" s="1790"/>
      <c r="V32" s="1778"/>
      <c r="W32" s="1779"/>
      <c r="X32" s="1728"/>
      <c r="Y32" s="237"/>
      <c r="Z32" s="1411"/>
      <c r="AA32" s="1411"/>
      <c r="AB32" s="1518"/>
      <c r="AC32" s="1518"/>
      <c r="AD32" s="1444"/>
      <c r="AF32" s="1411"/>
      <c r="AG32" s="1411"/>
      <c r="AH32" s="1513"/>
      <c r="AI32" s="1513"/>
      <c r="AJ32" s="1517"/>
    </row>
    <row r="33" spans="1:36" ht="16.149999999999999" customHeight="1" thickBot="1" x14ac:dyDescent="0.35">
      <c r="A33" s="1416"/>
      <c r="B33" s="1412"/>
      <c r="C33" s="1439"/>
      <c r="D33" s="1438"/>
      <c r="E33" s="1451"/>
      <c r="F33" s="1422"/>
      <c r="G33" s="190" t="s">
        <v>320</v>
      </c>
      <c r="H33" s="1715"/>
      <c r="I33" s="1715"/>
      <c r="J33" s="1785"/>
      <c r="K33" s="1786"/>
      <c r="L33" s="1721"/>
      <c r="M33" s="1715"/>
      <c r="N33" s="1785"/>
      <c r="O33" s="1786"/>
      <c r="P33" s="1759"/>
      <c r="Q33" s="1791"/>
      <c r="R33" s="1794"/>
      <c r="S33" s="1795"/>
      <c r="T33" s="1759"/>
      <c r="U33" s="1791"/>
      <c r="V33" s="1794"/>
      <c r="W33" s="1795"/>
      <c r="X33" s="1728"/>
      <c r="Y33" s="237"/>
      <c r="Z33" s="1411"/>
      <c r="AA33" s="1411"/>
      <c r="AB33" s="1518"/>
      <c r="AC33" s="1518"/>
      <c r="AD33" s="1444"/>
      <c r="AF33" s="1411"/>
      <c r="AG33" s="1411"/>
      <c r="AH33" s="1513"/>
      <c r="AI33" s="1513"/>
      <c r="AJ33" s="1443"/>
    </row>
    <row r="34" spans="1:36" ht="16.149999999999999" hidden="1" customHeight="1" x14ac:dyDescent="0.3">
      <c r="A34" s="1416"/>
      <c r="B34" s="1435" t="s">
        <v>321</v>
      </c>
      <c r="C34" s="189"/>
      <c r="D34" s="183"/>
      <c r="E34" s="200"/>
      <c r="F34" s="195"/>
      <c r="G34" s="190"/>
      <c r="Z34" s="199" t="s">
        <v>469</v>
      </c>
      <c r="AA34" s="199" t="s">
        <v>470</v>
      </c>
      <c r="AB34" s="199" t="s">
        <v>471</v>
      </c>
      <c r="AC34" s="199" t="s">
        <v>263</v>
      </c>
      <c r="AD34" s="179"/>
      <c r="AF34" s="127"/>
      <c r="AG34" s="127"/>
      <c r="AH34" s="127"/>
      <c r="AI34" s="127"/>
      <c r="AJ34" s="127"/>
    </row>
    <row r="35" spans="1:36" ht="14.45" customHeight="1" x14ac:dyDescent="0.25">
      <c r="A35" s="1416"/>
      <c r="B35" s="1435"/>
      <c r="C35" s="1439" t="s">
        <v>322</v>
      </c>
      <c r="D35" s="1438" t="s">
        <v>323</v>
      </c>
      <c r="E35" s="1451">
        <v>0.1</v>
      </c>
      <c r="F35" s="1490" t="s">
        <v>324</v>
      </c>
      <c r="G35" s="189" t="s">
        <v>325</v>
      </c>
      <c r="H35" s="175">
        <v>0.95</v>
      </c>
      <c r="I35" s="129">
        <v>1.2E-2</v>
      </c>
      <c r="J35" s="129">
        <v>1.55E-2</v>
      </c>
      <c r="K35" s="217">
        <f>J35/I35</f>
        <v>1.2916666666666667</v>
      </c>
      <c r="L35" s="130">
        <v>0.95</v>
      </c>
      <c r="M35" s="129">
        <v>1.2E-2</v>
      </c>
      <c r="N35" s="129">
        <v>1.6469999999999999E-2</v>
      </c>
      <c r="O35" s="217">
        <f>N35/M35</f>
        <v>1.3724999999999998</v>
      </c>
      <c r="P35" s="133">
        <v>0.95</v>
      </c>
      <c r="Q35" s="129">
        <v>1.2E-2</v>
      </c>
      <c r="R35" s="218">
        <v>1.7680000000000001E-2</v>
      </c>
      <c r="S35" s="219">
        <f>R35/Q35</f>
        <v>1.4733333333333334</v>
      </c>
      <c r="T35" s="133">
        <v>0.95</v>
      </c>
      <c r="U35" s="131">
        <v>1.2E-2</v>
      </c>
      <c r="V35" s="220">
        <v>1.975E-2</v>
      </c>
      <c r="W35" s="219">
        <f>V35/U35</f>
        <v>1.6458333333333333</v>
      </c>
      <c r="X35" s="1728" t="s">
        <v>326</v>
      </c>
      <c r="Y35" s="237"/>
      <c r="Z35" s="1448">
        <v>0.95</v>
      </c>
      <c r="AA35" s="1468">
        <v>1.2E-2</v>
      </c>
      <c r="AB35" s="1477">
        <v>1.8339999999999999E-2</v>
      </c>
      <c r="AC35" s="1448">
        <f>AB35/AA35</f>
        <v>1.5283333333333331</v>
      </c>
      <c r="AD35" s="1444" t="s">
        <v>472</v>
      </c>
      <c r="AF35" s="1448">
        <v>0.95</v>
      </c>
      <c r="AG35" s="1468">
        <v>1.2E-2</v>
      </c>
      <c r="AH35" s="1875"/>
      <c r="AI35" s="1875"/>
      <c r="AJ35" s="1870" t="s">
        <v>326</v>
      </c>
    </row>
    <row r="36" spans="1:36" ht="15.6" customHeight="1" x14ac:dyDescent="0.25">
      <c r="A36" s="1416"/>
      <c r="B36" s="1435"/>
      <c r="C36" s="1439"/>
      <c r="D36" s="1438"/>
      <c r="E36" s="1438"/>
      <c r="F36" s="1490"/>
      <c r="G36" s="189" t="s">
        <v>327</v>
      </c>
      <c r="H36" s="176"/>
      <c r="I36" s="132"/>
      <c r="J36" s="132"/>
      <c r="K36" s="219"/>
      <c r="L36" s="133"/>
      <c r="M36" s="132"/>
      <c r="N36" s="132"/>
      <c r="O36" s="219"/>
      <c r="P36" s="133"/>
      <c r="Q36" s="132"/>
      <c r="R36" s="221"/>
      <c r="S36" s="219"/>
      <c r="T36" s="133"/>
      <c r="U36" s="134"/>
      <c r="V36" s="222"/>
      <c r="W36" s="219"/>
      <c r="X36" s="1728"/>
      <c r="Y36" s="237"/>
      <c r="Z36" s="1448"/>
      <c r="AA36" s="1468"/>
      <c r="AB36" s="1477"/>
      <c r="AC36" s="1448"/>
      <c r="AD36" s="1444"/>
      <c r="AF36" s="1448"/>
      <c r="AG36" s="1468"/>
      <c r="AH36" s="1876"/>
      <c r="AI36" s="1876"/>
      <c r="AJ36" s="1870"/>
    </row>
    <row r="37" spans="1:36" ht="15.6" customHeight="1" x14ac:dyDescent="0.3">
      <c r="A37" s="1416"/>
      <c r="B37" s="1435"/>
      <c r="C37" s="1439"/>
      <c r="D37" s="1438"/>
      <c r="E37" s="1438"/>
      <c r="F37" s="1490"/>
      <c r="G37" s="179" t="s">
        <v>328</v>
      </c>
      <c r="H37" s="176"/>
      <c r="I37" s="132"/>
      <c r="J37" s="132"/>
      <c r="K37" s="219"/>
      <c r="L37" s="133"/>
      <c r="M37" s="132"/>
      <c r="N37" s="132"/>
      <c r="O37" s="219"/>
      <c r="P37" s="133"/>
      <c r="Q37" s="132"/>
      <c r="R37" s="221"/>
      <c r="S37" s="219"/>
      <c r="T37" s="133"/>
      <c r="U37" s="134"/>
      <c r="V37" s="222"/>
      <c r="W37" s="219"/>
      <c r="X37" s="1728"/>
      <c r="Y37" s="237"/>
      <c r="Z37" s="1448"/>
      <c r="AA37" s="1468"/>
      <c r="AB37" s="1477"/>
      <c r="AC37" s="1448"/>
      <c r="AD37" s="1444"/>
      <c r="AF37" s="1448"/>
      <c r="AG37" s="1468"/>
      <c r="AH37" s="1876"/>
      <c r="AI37" s="1876"/>
      <c r="AJ37" s="1870"/>
    </row>
    <row r="38" spans="1:36" ht="15.6" customHeight="1" x14ac:dyDescent="0.25">
      <c r="A38" s="1416"/>
      <c r="B38" s="1435"/>
      <c r="C38" s="1439"/>
      <c r="D38" s="1438"/>
      <c r="E38" s="1438"/>
      <c r="F38" s="1490"/>
      <c r="G38" s="189" t="s">
        <v>329</v>
      </c>
      <c r="H38" s="176"/>
      <c r="I38" s="132"/>
      <c r="J38" s="132"/>
      <c r="K38" s="219"/>
      <c r="L38" s="133"/>
      <c r="M38" s="132"/>
      <c r="N38" s="132"/>
      <c r="O38" s="219"/>
      <c r="P38" s="133"/>
      <c r="Q38" s="132"/>
      <c r="R38" s="221"/>
      <c r="S38" s="219"/>
      <c r="T38" s="133"/>
      <c r="U38" s="134"/>
      <c r="V38" s="222"/>
      <c r="W38" s="219"/>
      <c r="X38" s="1728"/>
      <c r="Y38" s="237"/>
      <c r="Z38" s="1448"/>
      <c r="AA38" s="1468"/>
      <c r="AB38" s="1477"/>
      <c r="AC38" s="1448"/>
      <c r="AD38" s="1444"/>
      <c r="AF38" s="1448"/>
      <c r="AG38" s="1468"/>
      <c r="AH38" s="1876"/>
      <c r="AI38" s="1876"/>
      <c r="AJ38" s="1870"/>
    </row>
    <row r="39" spans="1:36" ht="15.6" customHeight="1" x14ac:dyDescent="0.25">
      <c r="A39" s="1416"/>
      <c r="B39" s="1435"/>
      <c r="C39" s="1439"/>
      <c r="D39" s="1438"/>
      <c r="E39" s="1438"/>
      <c r="F39" s="1490"/>
      <c r="G39" s="189" t="s">
        <v>330</v>
      </c>
      <c r="H39" s="176"/>
      <c r="I39" s="132"/>
      <c r="J39" s="132"/>
      <c r="K39" s="219"/>
      <c r="L39" s="133"/>
      <c r="M39" s="132"/>
      <c r="N39" s="132"/>
      <c r="O39" s="219"/>
      <c r="P39" s="133"/>
      <c r="Q39" s="132"/>
      <c r="R39" s="221"/>
      <c r="S39" s="219"/>
      <c r="T39" s="133"/>
      <c r="U39" s="134"/>
      <c r="V39" s="222"/>
      <c r="W39" s="219"/>
      <c r="X39" s="1728"/>
      <c r="Y39" s="237"/>
      <c r="Z39" s="1448"/>
      <c r="AA39" s="1468"/>
      <c r="AB39" s="1477"/>
      <c r="AC39" s="1448"/>
      <c r="AD39" s="1444"/>
      <c r="AF39" s="1448"/>
      <c r="AG39" s="1468"/>
      <c r="AH39" s="1876"/>
      <c r="AI39" s="1876"/>
      <c r="AJ39" s="1870"/>
    </row>
    <row r="40" spans="1:36" ht="15.6" customHeight="1" x14ac:dyDescent="0.25">
      <c r="A40" s="1416"/>
      <c r="B40" s="1435"/>
      <c r="C40" s="1439"/>
      <c r="D40" s="1438"/>
      <c r="E40" s="1438"/>
      <c r="F40" s="1490"/>
      <c r="G40" s="189" t="s">
        <v>331</v>
      </c>
      <c r="H40" s="176"/>
      <c r="I40" s="132"/>
      <c r="J40" s="132"/>
      <c r="K40" s="219"/>
      <c r="L40" s="133"/>
      <c r="M40" s="132"/>
      <c r="N40" s="132"/>
      <c r="O40" s="219"/>
      <c r="P40" s="133"/>
      <c r="Q40" s="132"/>
      <c r="R40" s="221"/>
      <c r="S40" s="219"/>
      <c r="T40" s="133"/>
      <c r="U40" s="134"/>
      <c r="V40" s="222"/>
      <c r="W40" s="219"/>
      <c r="X40" s="1728"/>
      <c r="Y40" s="237"/>
      <c r="Z40" s="1448"/>
      <c r="AA40" s="1468"/>
      <c r="AB40" s="1477"/>
      <c r="AC40" s="1448"/>
      <c r="AD40" s="1444"/>
      <c r="AF40" s="1448"/>
      <c r="AG40" s="1468"/>
      <c r="AH40" s="1876"/>
      <c r="AI40" s="1876"/>
      <c r="AJ40" s="1870"/>
    </row>
    <row r="41" spans="1:36" ht="16.149999999999999" customHeight="1" thickBot="1" x14ac:dyDescent="0.3">
      <c r="A41" s="1416"/>
      <c r="B41" s="1435"/>
      <c r="C41" s="1439"/>
      <c r="D41" s="1438"/>
      <c r="E41" s="1438"/>
      <c r="F41" s="1490"/>
      <c r="G41" s="189" t="s">
        <v>332</v>
      </c>
      <c r="H41" s="177"/>
      <c r="I41" s="135"/>
      <c r="J41" s="135"/>
      <c r="K41" s="223"/>
      <c r="L41" s="136"/>
      <c r="M41" s="135"/>
      <c r="N41" s="135"/>
      <c r="O41" s="223"/>
      <c r="P41" s="136"/>
      <c r="Q41" s="135"/>
      <c r="R41" s="224"/>
      <c r="S41" s="223"/>
      <c r="T41" s="136"/>
      <c r="U41" s="137"/>
      <c r="V41" s="225"/>
      <c r="W41" s="223"/>
      <c r="X41" s="1728"/>
      <c r="Y41" s="237"/>
      <c r="Z41" s="1448"/>
      <c r="AA41" s="1468"/>
      <c r="AB41" s="1477"/>
      <c r="AC41" s="1448"/>
      <c r="AD41" s="1444"/>
      <c r="AF41" s="1448"/>
      <c r="AG41" s="1468"/>
      <c r="AH41" s="1877"/>
      <c r="AI41" s="1877"/>
      <c r="AJ41" s="1870"/>
    </row>
    <row r="42" spans="1:36" ht="30" hidden="1" customHeight="1" x14ac:dyDescent="0.3">
      <c r="A42" s="1416"/>
      <c r="B42" s="1435"/>
      <c r="C42" s="189"/>
      <c r="D42" s="183"/>
      <c r="E42" s="1438"/>
      <c r="F42" s="196"/>
      <c r="G42" s="189"/>
      <c r="H42" s="226" t="s">
        <v>333</v>
      </c>
      <c r="I42" s="227" t="s">
        <v>334</v>
      </c>
      <c r="J42" s="138" t="s">
        <v>335</v>
      </c>
      <c r="K42" s="213" t="s">
        <v>263</v>
      </c>
      <c r="L42" s="228" t="s">
        <v>333</v>
      </c>
      <c r="M42" s="227" t="s">
        <v>334</v>
      </c>
      <c r="N42" s="138" t="s">
        <v>335</v>
      </c>
      <c r="O42" s="213" t="s">
        <v>263</v>
      </c>
      <c r="P42" s="228" t="s">
        <v>333</v>
      </c>
      <c r="Q42" s="227" t="s">
        <v>334</v>
      </c>
      <c r="R42" s="138" t="s">
        <v>335</v>
      </c>
      <c r="S42" s="213" t="s">
        <v>263</v>
      </c>
      <c r="T42" s="228" t="s">
        <v>333</v>
      </c>
      <c r="U42" s="227" t="s">
        <v>334</v>
      </c>
      <c r="V42" s="138" t="s">
        <v>335</v>
      </c>
      <c r="W42" s="213" t="s">
        <v>263</v>
      </c>
      <c r="X42" s="128"/>
      <c r="Z42" s="215" t="s">
        <v>333</v>
      </c>
      <c r="AA42" s="215" t="s">
        <v>334</v>
      </c>
      <c r="AB42" s="215" t="s">
        <v>335</v>
      </c>
      <c r="AC42" s="199" t="s">
        <v>263</v>
      </c>
      <c r="AD42" s="179"/>
      <c r="AF42" s="215" t="s">
        <v>333</v>
      </c>
      <c r="AG42" s="215" t="s">
        <v>334</v>
      </c>
      <c r="AH42" s="236" t="s">
        <v>335</v>
      </c>
      <c r="AI42" s="235" t="s">
        <v>263</v>
      </c>
      <c r="AJ42" s="232"/>
    </row>
    <row r="43" spans="1:36" ht="14.45" customHeight="1" x14ac:dyDescent="0.25">
      <c r="A43" s="1416"/>
      <c r="B43" s="1435"/>
      <c r="C43" s="1439" t="s">
        <v>336</v>
      </c>
      <c r="D43" s="1438" t="s">
        <v>337</v>
      </c>
      <c r="E43" s="1438"/>
      <c r="F43" s="1438" t="s">
        <v>338</v>
      </c>
      <c r="G43" s="189" t="s">
        <v>339</v>
      </c>
      <c r="H43" s="1760">
        <v>0.95</v>
      </c>
      <c r="I43" s="1770">
        <v>3.3000000000000002E-2</v>
      </c>
      <c r="J43" s="1500">
        <v>2.8700000000000002E-3</v>
      </c>
      <c r="K43" s="1754">
        <f>J43/I43</f>
        <v>8.6969696969696975E-2</v>
      </c>
      <c r="L43" s="1757">
        <v>0.95</v>
      </c>
      <c r="M43" s="1770">
        <v>3.3000000000000002E-2</v>
      </c>
      <c r="N43" s="1500">
        <v>3.14E-3</v>
      </c>
      <c r="O43" s="1754">
        <f>N43/M43</f>
        <v>9.5151515151515154E-2</v>
      </c>
      <c r="P43" s="1757">
        <v>0.95</v>
      </c>
      <c r="Q43" s="1770">
        <v>3.3000000000000002E-2</v>
      </c>
      <c r="R43" s="1500">
        <v>3.14E-3</v>
      </c>
      <c r="S43" s="1754">
        <f>R43/Q43</f>
        <v>9.5151515151515154E-2</v>
      </c>
      <c r="T43" s="1757">
        <v>0.95</v>
      </c>
      <c r="U43" s="1770">
        <v>3.3000000000000002E-2</v>
      </c>
      <c r="V43" s="1500">
        <v>3.29E-3</v>
      </c>
      <c r="W43" s="1754">
        <f>V43/U43</f>
        <v>9.9696969696969687E-2</v>
      </c>
      <c r="X43" s="1728" t="s">
        <v>340</v>
      </c>
      <c r="Y43" s="237"/>
      <c r="Z43" s="1448">
        <v>0.95</v>
      </c>
      <c r="AA43" s="1476">
        <v>3.3000000000000002E-2</v>
      </c>
      <c r="AB43" s="1477">
        <v>3.13E-3</v>
      </c>
      <c r="AC43" s="1676">
        <f>AB43/AA43</f>
        <v>9.4848484848484849E-2</v>
      </c>
      <c r="AD43" s="1444" t="s">
        <v>473</v>
      </c>
      <c r="AF43" s="1448">
        <v>0.95</v>
      </c>
      <c r="AG43" s="1478">
        <v>3.3000000000000002E-2</v>
      </c>
      <c r="AH43" s="1871"/>
      <c r="AI43" s="1872"/>
      <c r="AJ43" s="1870" t="s">
        <v>340</v>
      </c>
    </row>
    <row r="44" spans="1:36" ht="15.6" customHeight="1" x14ac:dyDescent="0.25">
      <c r="A44" s="1416"/>
      <c r="B44" s="1435"/>
      <c r="C44" s="1439"/>
      <c r="D44" s="1438"/>
      <c r="E44" s="1438"/>
      <c r="F44" s="1438"/>
      <c r="G44" s="189" t="s">
        <v>341</v>
      </c>
      <c r="H44" s="1761"/>
      <c r="I44" s="1771"/>
      <c r="J44" s="1501"/>
      <c r="K44" s="1755"/>
      <c r="L44" s="1758"/>
      <c r="M44" s="1771"/>
      <c r="N44" s="1501"/>
      <c r="O44" s="1755"/>
      <c r="P44" s="1758"/>
      <c r="Q44" s="1771"/>
      <c r="R44" s="1501"/>
      <c r="S44" s="1755"/>
      <c r="T44" s="1758"/>
      <c r="U44" s="1771"/>
      <c r="V44" s="1501"/>
      <c r="W44" s="1755"/>
      <c r="X44" s="1728"/>
      <c r="Y44" s="237"/>
      <c r="Z44" s="1411"/>
      <c r="AA44" s="1476"/>
      <c r="AB44" s="1477"/>
      <c r="AC44" s="1676"/>
      <c r="AD44" s="1444"/>
      <c r="AF44" s="1411"/>
      <c r="AG44" s="1479"/>
      <c r="AH44" s="1871"/>
      <c r="AI44" s="1872"/>
      <c r="AJ44" s="1870"/>
    </row>
    <row r="45" spans="1:36" ht="15.6" customHeight="1" x14ac:dyDescent="0.25">
      <c r="A45" s="1416"/>
      <c r="B45" s="1435"/>
      <c r="C45" s="1439"/>
      <c r="D45" s="1438"/>
      <c r="E45" s="1438"/>
      <c r="F45" s="1438"/>
      <c r="G45" s="189" t="s">
        <v>342</v>
      </c>
      <c r="H45" s="1761"/>
      <c r="I45" s="1771"/>
      <c r="J45" s="1501"/>
      <c r="K45" s="1755"/>
      <c r="L45" s="1758"/>
      <c r="M45" s="1771"/>
      <c r="N45" s="1501"/>
      <c r="O45" s="1755"/>
      <c r="P45" s="1758"/>
      <c r="Q45" s="1771"/>
      <c r="R45" s="1501"/>
      <c r="S45" s="1755"/>
      <c r="T45" s="1758"/>
      <c r="U45" s="1771"/>
      <c r="V45" s="1501"/>
      <c r="W45" s="1755"/>
      <c r="X45" s="1728"/>
      <c r="Y45" s="237"/>
      <c r="Z45" s="1411"/>
      <c r="AA45" s="1476"/>
      <c r="AB45" s="1477"/>
      <c r="AC45" s="1676"/>
      <c r="AD45" s="1444"/>
      <c r="AF45" s="1411"/>
      <c r="AG45" s="1479"/>
      <c r="AH45" s="1871"/>
      <c r="AI45" s="1872"/>
      <c r="AJ45" s="1870"/>
    </row>
    <row r="46" spans="1:36" ht="16.149999999999999" customHeight="1" thickBot="1" x14ac:dyDescent="0.3">
      <c r="A46" s="1416"/>
      <c r="B46" s="1435"/>
      <c r="C46" s="1439"/>
      <c r="D46" s="1438"/>
      <c r="E46" s="1438"/>
      <c r="F46" s="1438"/>
      <c r="G46" s="189" t="s">
        <v>343</v>
      </c>
      <c r="H46" s="1762"/>
      <c r="I46" s="1772"/>
      <c r="J46" s="1769"/>
      <c r="K46" s="1756"/>
      <c r="L46" s="1759"/>
      <c r="M46" s="1772"/>
      <c r="N46" s="1769"/>
      <c r="O46" s="1756"/>
      <c r="P46" s="1759"/>
      <c r="Q46" s="1772"/>
      <c r="R46" s="1769"/>
      <c r="S46" s="1756"/>
      <c r="T46" s="1759"/>
      <c r="U46" s="1772"/>
      <c r="V46" s="1769"/>
      <c r="W46" s="1756"/>
      <c r="X46" s="1728"/>
      <c r="Y46" s="237"/>
      <c r="Z46" s="1411"/>
      <c r="AA46" s="1476"/>
      <c r="AB46" s="1477"/>
      <c r="AC46" s="1676"/>
      <c r="AD46" s="1444"/>
      <c r="AF46" s="1411"/>
      <c r="AG46" s="1480"/>
      <c r="AH46" s="1871"/>
      <c r="AI46" s="1872"/>
      <c r="AJ46" s="1870"/>
    </row>
    <row r="47" spans="1:36" ht="16.5" hidden="1" customHeight="1" x14ac:dyDescent="0.3">
      <c r="A47" s="1416"/>
      <c r="B47" s="1435"/>
      <c r="C47" s="189"/>
      <c r="D47" s="183"/>
      <c r="E47" s="1438"/>
      <c r="F47" s="183"/>
      <c r="G47" s="189"/>
      <c r="H47" s="229" t="s">
        <v>344</v>
      </c>
      <c r="I47" s="230" t="s">
        <v>345</v>
      </c>
      <c r="J47" s="231" t="s">
        <v>346</v>
      </c>
      <c r="K47" s="209" t="s">
        <v>263</v>
      </c>
      <c r="L47" s="211" t="s">
        <v>347</v>
      </c>
      <c r="M47" s="230" t="s">
        <v>345</v>
      </c>
      <c r="N47" s="231" t="s">
        <v>346</v>
      </c>
      <c r="O47" s="209" t="s">
        <v>263</v>
      </c>
      <c r="P47" s="211" t="s">
        <v>347</v>
      </c>
      <c r="Q47" s="230" t="s">
        <v>345</v>
      </c>
      <c r="R47" s="231" t="s">
        <v>346</v>
      </c>
      <c r="S47" s="213" t="s">
        <v>263</v>
      </c>
      <c r="T47" s="211" t="s">
        <v>347</v>
      </c>
      <c r="U47" s="230" t="s">
        <v>345</v>
      </c>
      <c r="V47" s="231" t="s">
        <v>346</v>
      </c>
      <c r="W47" s="213" t="s">
        <v>263</v>
      </c>
      <c r="X47" s="128"/>
      <c r="Z47" s="199" t="s">
        <v>347</v>
      </c>
      <c r="AA47" s="199" t="s">
        <v>345</v>
      </c>
      <c r="AB47" s="199" t="s">
        <v>346</v>
      </c>
      <c r="AC47" s="199" t="s">
        <v>263</v>
      </c>
      <c r="AD47" s="179"/>
      <c r="AF47" s="199" t="s">
        <v>347</v>
      </c>
      <c r="AG47" s="199" t="s">
        <v>345</v>
      </c>
      <c r="AH47" s="235"/>
      <c r="AI47" s="235"/>
      <c r="AJ47" s="232"/>
    </row>
    <row r="48" spans="1:36" ht="15.6" customHeight="1" x14ac:dyDescent="0.25">
      <c r="A48" s="1416"/>
      <c r="B48" s="1435"/>
      <c r="C48" s="1439" t="s">
        <v>348</v>
      </c>
      <c r="D48" s="1438" t="s">
        <v>349</v>
      </c>
      <c r="E48" s="1438"/>
      <c r="F48" s="1438" t="s">
        <v>350</v>
      </c>
      <c r="G48" s="189" t="s">
        <v>351</v>
      </c>
      <c r="H48" s="1760">
        <v>0.95</v>
      </c>
      <c r="I48" s="1766">
        <v>0.06</v>
      </c>
      <c r="J48" s="1775">
        <v>4.6899999999999997E-2</v>
      </c>
      <c r="K48" s="1754">
        <f>J48/I48</f>
        <v>0.78166666666666662</v>
      </c>
      <c r="L48" s="1757">
        <v>0.95</v>
      </c>
      <c r="M48" s="1766">
        <v>0.06</v>
      </c>
      <c r="N48" s="1766">
        <v>6.6000000000000003E-2</v>
      </c>
      <c r="O48" s="1754">
        <f>N48/M48</f>
        <v>1.1000000000000001</v>
      </c>
      <c r="P48" s="1757">
        <v>0.95</v>
      </c>
      <c r="Q48" s="1766">
        <v>0.06</v>
      </c>
      <c r="R48" s="1766">
        <v>7.8E-2</v>
      </c>
      <c r="S48" s="1754">
        <f>R48/Q48</f>
        <v>1.3</v>
      </c>
      <c r="T48" s="1757">
        <v>0.95</v>
      </c>
      <c r="U48" s="1766">
        <v>0.06</v>
      </c>
      <c r="V48" s="1766">
        <v>3.6850000000000001E-2</v>
      </c>
      <c r="W48" s="1754">
        <f>V48/U48</f>
        <v>0.61416666666666675</v>
      </c>
      <c r="X48" s="1699" t="s">
        <v>352</v>
      </c>
      <c r="Y48" s="238"/>
      <c r="Z48" s="1448">
        <v>0.95</v>
      </c>
      <c r="AA48" s="1675">
        <v>0.06</v>
      </c>
      <c r="AB48" s="1675">
        <v>4.4970000000000003E-2</v>
      </c>
      <c r="AC48" s="1676">
        <f>AB48/AA48</f>
        <v>0.74950000000000006</v>
      </c>
      <c r="AD48" s="1421" t="s">
        <v>352</v>
      </c>
      <c r="AF48" s="1448">
        <v>0.95</v>
      </c>
      <c r="AG48" s="1468">
        <v>0.06</v>
      </c>
      <c r="AH48" s="1873"/>
      <c r="AI48" s="1872"/>
      <c r="AJ48" s="1874" t="s">
        <v>352</v>
      </c>
    </row>
    <row r="49" spans="1:36" ht="15.6" customHeight="1" x14ac:dyDescent="0.25">
      <c r="A49" s="1416"/>
      <c r="B49" s="1435"/>
      <c r="C49" s="1439"/>
      <c r="D49" s="1438"/>
      <c r="E49" s="1438"/>
      <c r="F49" s="1438"/>
      <c r="G49" s="189" t="s">
        <v>353</v>
      </c>
      <c r="H49" s="1761"/>
      <c r="I49" s="1767"/>
      <c r="J49" s="1776"/>
      <c r="K49" s="1755"/>
      <c r="L49" s="1758"/>
      <c r="M49" s="1767"/>
      <c r="N49" s="1767"/>
      <c r="O49" s="1755"/>
      <c r="P49" s="1758"/>
      <c r="Q49" s="1767"/>
      <c r="R49" s="1767"/>
      <c r="S49" s="1755"/>
      <c r="T49" s="1758"/>
      <c r="U49" s="1767"/>
      <c r="V49" s="1767"/>
      <c r="W49" s="1755"/>
      <c r="X49" s="1699"/>
      <c r="Y49" s="238"/>
      <c r="Z49" s="1411"/>
      <c r="AA49" s="1675"/>
      <c r="AB49" s="1675"/>
      <c r="AC49" s="1676"/>
      <c r="AD49" s="1421"/>
      <c r="AF49" s="1411"/>
      <c r="AG49" s="1468"/>
      <c r="AH49" s="1873"/>
      <c r="AI49" s="1872"/>
      <c r="AJ49" s="1874"/>
    </row>
    <row r="50" spans="1:36" ht="15.6" customHeight="1" x14ac:dyDescent="0.25">
      <c r="A50" s="1416"/>
      <c r="B50" s="1435"/>
      <c r="C50" s="1439"/>
      <c r="D50" s="1438"/>
      <c r="E50" s="1438"/>
      <c r="F50" s="1438"/>
      <c r="G50" s="189" t="s">
        <v>354</v>
      </c>
      <c r="H50" s="1761"/>
      <c r="I50" s="1767"/>
      <c r="J50" s="1776"/>
      <c r="K50" s="1755"/>
      <c r="L50" s="1758"/>
      <c r="M50" s="1767"/>
      <c r="N50" s="1767"/>
      <c r="O50" s="1755"/>
      <c r="P50" s="1758"/>
      <c r="Q50" s="1767"/>
      <c r="R50" s="1767"/>
      <c r="S50" s="1755"/>
      <c r="T50" s="1758"/>
      <c r="U50" s="1767"/>
      <c r="V50" s="1767"/>
      <c r="W50" s="1755"/>
      <c r="X50" s="1699"/>
      <c r="Y50" s="238"/>
      <c r="Z50" s="1411"/>
      <c r="AA50" s="1675"/>
      <c r="AB50" s="1675"/>
      <c r="AC50" s="1676"/>
      <c r="AD50" s="1421"/>
      <c r="AF50" s="1411"/>
      <c r="AG50" s="1468"/>
      <c r="AH50" s="1873"/>
      <c r="AI50" s="1872"/>
      <c r="AJ50" s="1874"/>
    </row>
    <row r="51" spans="1:36" ht="16.149999999999999" customHeight="1" thickBot="1" x14ac:dyDescent="0.3">
      <c r="A51" s="1416"/>
      <c r="B51" s="1435"/>
      <c r="C51" s="1439"/>
      <c r="D51" s="1438"/>
      <c r="E51" s="1438"/>
      <c r="F51" s="1438"/>
      <c r="G51" s="189" t="s">
        <v>355</v>
      </c>
      <c r="H51" s="1762"/>
      <c r="I51" s="1768"/>
      <c r="J51" s="1777"/>
      <c r="K51" s="1756"/>
      <c r="L51" s="1759"/>
      <c r="M51" s="1768"/>
      <c r="N51" s="1768"/>
      <c r="O51" s="1756"/>
      <c r="P51" s="1759"/>
      <c r="Q51" s="1768"/>
      <c r="R51" s="1768"/>
      <c r="S51" s="1756"/>
      <c r="T51" s="1759"/>
      <c r="U51" s="1768"/>
      <c r="V51" s="1768"/>
      <c r="W51" s="1756"/>
      <c r="X51" s="1699"/>
      <c r="Y51" s="238"/>
      <c r="Z51" s="1411"/>
      <c r="AA51" s="1675"/>
      <c r="AB51" s="1675"/>
      <c r="AC51" s="1676"/>
      <c r="AD51" s="1421"/>
      <c r="AF51" s="1411"/>
      <c r="AG51" s="1468"/>
      <c r="AH51" s="1873"/>
      <c r="AI51" s="1872"/>
      <c r="AJ51" s="1874"/>
    </row>
    <row r="52" spans="1:36" ht="33" hidden="1" customHeight="1" x14ac:dyDescent="0.3">
      <c r="A52" s="1416"/>
      <c r="B52" s="1435"/>
      <c r="C52" s="189"/>
      <c r="D52" s="183"/>
      <c r="E52" s="1438"/>
      <c r="F52" s="183"/>
      <c r="G52" s="189"/>
      <c r="H52" s="229" t="s">
        <v>356</v>
      </c>
      <c r="I52" s="230" t="s">
        <v>357</v>
      </c>
      <c r="J52" s="231" t="s">
        <v>358</v>
      </c>
      <c r="K52" s="209" t="s">
        <v>281</v>
      </c>
      <c r="L52" s="211" t="s">
        <v>356</v>
      </c>
      <c r="M52" s="230" t="s">
        <v>359</v>
      </c>
      <c r="N52" s="231" t="s">
        <v>358</v>
      </c>
      <c r="O52" s="209" t="s">
        <v>281</v>
      </c>
      <c r="P52" s="211" t="s">
        <v>360</v>
      </c>
      <c r="Q52" s="227" t="s">
        <v>361</v>
      </c>
      <c r="R52" s="231" t="s">
        <v>362</v>
      </c>
      <c r="S52" s="213" t="s">
        <v>281</v>
      </c>
      <c r="T52" s="211" t="s">
        <v>360</v>
      </c>
      <c r="U52" s="227" t="s">
        <v>361</v>
      </c>
      <c r="V52" s="231" t="s">
        <v>362</v>
      </c>
      <c r="W52" s="213" t="s">
        <v>281</v>
      </c>
      <c r="X52" s="128"/>
      <c r="Z52" s="199" t="s">
        <v>360</v>
      </c>
      <c r="AA52" s="215" t="s">
        <v>361</v>
      </c>
      <c r="AB52" s="199" t="s">
        <v>362</v>
      </c>
      <c r="AC52" s="199" t="s">
        <v>281</v>
      </c>
      <c r="AD52" s="179"/>
      <c r="AF52" s="199" t="s">
        <v>360</v>
      </c>
      <c r="AG52" s="215" t="s">
        <v>361</v>
      </c>
      <c r="AH52" s="235"/>
      <c r="AI52" s="235"/>
      <c r="AJ52" s="232"/>
    </row>
    <row r="53" spans="1:36" ht="14.45" customHeight="1" x14ac:dyDescent="0.25">
      <c r="A53" s="1416"/>
      <c r="B53" s="1435"/>
      <c r="C53" s="1439" t="s">
        <v>11</v>
      </c>
      <c r="D53" s="1438" t="s">
        <v>363</v>
      </c>
      <c r="E53" s="1438"/>
      <c r="F53" s="1438" t="s">
        <v>364</v>
      </c>
      <c r="G53" s="189" t="s">
        <v>365</v>
      </c>
      <c r="H53" s="1760">
        <v>0.95</v>
      </c>
      <c r="I53" s="1751">
        <v>5.0000000000000001E-4</v>
      </c>
      <c r="J53" s="1763">
        <v>1.8000000000000001E-4</v>
      </c>
      <c r="K53" s="1754">
        <f>J53/I53</f>
        <v>0.36000000000000004</v>
      </c>
      <c r="L53" s="1757">
        <v>0.95</v>
      </c>
      <c r="M53" s="1748">
        <v>5.0000000000000001E-4</v>
      </c>
      <c r="N53" s="1751">
        <v>1E-4</v>
      </c>
      <c r="O53" s="1754">
        <f>N53/M53</f>
        <v>0.2</v>
      </c>
      <c r="P53" s="1757">
        <v>0.95</v>
      </c>
      <c r="Q53" s="1748">
        <v>5.0000000000000001E-4</v>
      </c>
      <c r="R53" s="1751">
        <v>1.4999999999999999E-4</v>
      </c>
      <c r="S53" s="1754">
        <f>R53/Q53</f>
        <v>0.3</v>
      </c>
      <c r="T53" s="1757">
        <v>0.95</v>
      </c>
      <c r="U53" s="1748">
        <v>5.0000000000000001E-4</v>
      </c>
      <c r="V53" s="1751">
        <v>1.4999999999999999E-4</v>
      </c>
      <c r="W53" s="1754">
        <f>V53/U53</f>
        <v>0.3</v>
      </c>
      <c r="X53" s="1728" t="s">
        <v>366</v>
      </c>
      <c r="Y53" s="237"/>
      <c r="Z53" s="1448">
        <v>0.95</v>
      </c>
      <c r="AA53" s="1677">
        <v>5.0000000000000001E-4</v>
      </c>
      <c r="AB53" s="1678">
        <v>6.9999999999999994E-5</v>
      </c>
      <c r="AC53" s="1676">
        <f>AB53/AA53</f>
        <v>0.13999999999999999</v>
      </c>
      <c r="AD53" s="1444" t="s">
        <v>366</v>
      </c>
      <c r="AF53" s="1448">
        <v>0.95</v>
      </c>
      <c r="AG53" s="1466">
        <v>5.0000000000000001E-4</v>
      </c>
      <c r="AH53" s="1878"/>
      <c r="AI53" s="1872"/>
      <c r="AJ53" s="1870" t="s">
        <v>366</v>
      </c>
    </row>
    <row r="54" spans="1:36" ht="14.45" customHeight="1" x14ac:dyDescent="0.25">
      <c r="A54" s="1416"/>
      <c r="B54" s="1435"/>
      <c r="C54" s="1439"/>
      <c r="D54" s="1438"/>
      <c r="E54" s="1438"/>
      <c r="F54" s="1438"/>
      <c r="G54" s="189" t="s">
        <v>117</v>
      </c>
      <c r="H54" s="1761"/>
      <c r="I54" s="1752"/>
      <c r="J54" s="1764"/>
      <c r="K54" s="1755"/>
      <c r="L54" s="1758"/>
      <c r="M54" s="1749"/>
      <c r="N54" s="1752"/>
      <c r="O54" s="1755"/>
      <c r="P54" s="1758"/>
      <c r="Q54" s="1749"/>
      <c r="R54" s="1752"/>
      <c r="S54" s="1755"/>
      <c r="T54" s="1758"/>
      <c r="U54" s="1749"/>
      <c r="V54" s="1752"/>
      <c r="W54" s="1755"/>
      <c r="X54" s="1728"/>
      <c r="Y54" s="237"/>
      <c r="Z54" s="1411"/>
      <c r="AA54" s="1677"/>
      <c r="AB54" s="1678"/>
      <c r="AC54" s="1676"/>
      <c r="AD54" s="1444"/>
      <c r="AF54" s="1411"/>
      <c r="AG54" s="1466"/>
      <c r="AH54" s="1878"/>
      <c r="AI54" s="1872"/>
      <c r="AJ54" s="1870"/>
    </row>
    <row r="55" spans="1:36" ht="15" customHeight="1" thickBot="1" x14ac:dyDescent="0.35">
      <c r="A55" s="1416"/>
      <c r="B55" s="1435"/>
      <c r="C55" s="1439"/>
      <c r="D55" s="1438"/>
      <c r="E55" s="1438"/>
      <c r="F55" s="1438"/>
      <c r="G55" s="179" t="s">
        <v>118</v>
      </c>
      <c r="H55" s="1762"/>
      <c r="I55" s="1753"/>
      <c r="J55" s="1765"/>
      <c r="K55" s="1756"/>
      <c r="L55" s="1759"/>
      <c r="M55" s="1750"/>
      <c r="N55" s="1753"/>
      <c r="O55" s="1756"/>
      <c r="P55" s="1759"/>
      <c r="Q55" s="1750"/>
      <c r="R55" s="1753"/>
      <c r="S55" s="1756"/>
      <c r="T55" s="1759"/>
      <c r="U55" s="1750"/>
      <c r="V55" s="1753"/>
      <c r="W55" s="1756"/>
      <c r="X55" s="1728"/>
      <c r="Y55" s="237"/>
      <c r="Z55" s="1411"/>
      <c r="AA55" s="1677"/>
      <c r="AB55" s="1678"/>
      <c r="AC55" s="1676"/>
      <c r="AD55" s="1444"/>
      <c r="AF55" s="1411"/>
      <c r="AG55" s="1466"/>
      <c r="AH55" s="1878"/>
      <c r="AI55" s="1872"/>
      <c r="AJ55" s="1870"/>
    </row>
    <row r="56" spans="1:36" ht="16.149999999999999" hidden="1" customHeight="1" x14ac:dyDescent="0.3">
      <c r="A56" s="1416"/>
      <c r="B56" s="1435"/>
      <c r="C56" s="189"/>
      <c r="D56" s="183"/>
      <c r="E56" s="1438"/>
      <c r="F56" s="183"/>
      <c r="G56" s="179"/>
      <c r="H56" s="1693" t="s">
        <v>367</v>
      </c>
      <c r="I56" s="1693"/>
      <c r="J56" s="1689" t="s">
        <v>368</v>
      </c>
      <c r="K56" s="1690"/>
      <c r="L56" s="1694" t="s">
        <v>367</v>
      </c>
      <c r="M56" s="1693"/>
      <c r="N56" s="1689" t="s">
        <v>368</v>
      </c>
      <c r="O56" s="1690"/>
      <c r="P56" s="1694" t="s">
        <v>367</v>
      </c>
      <c r="Q56" s="1693"/>
      <c r="R56" s="1689" t="s">
        <v>368</v>
      </c>
      <c r="S56" s="1690"/>
      <c r="T56" s="1694" t="s">
        <v>367</v>
      </c>
      <c r="U56" s="1693"/>
      <c r="V56" s="1689" t="s">
        <v>368</v>
      </c>
      <c r="W56" s="1690"/>
      <c r="X56" s="128"/>
      <c r="Z56" s="1416" t="s">
        <v>367</v>
      </c>
      <c r="AA56" s="1416"/>
      <c r="AB56" s="1411" t="s">
        <v>368</v>
      </c>
      <c r="AC56" s="1411"/>
      <c r="AD56" s="179"/>
      <c r="AF56" s="1418" t="s">
        <v>367</v>
      </c>
      <c r="AG56" s="1418"/>
      <c r="AH56" s="1413" t="s">
        <v>368</v>
      </c>
      <c r="AI56" s="1413"/>
      <c r="AJ56" s="127"/>
    </row>
    <row r="57" spans="1:36" ht="14.45" customHeight="1" x14ac:dyDescent="0.25">
      <c r="A57" s="1416"/>
      <c r="B57" s="1435"/>
      <c r="C57" s="1439" t="s">
        <v>12</v>
      </c>
      <c r="D57" s="1438" t="s">
        <v>369</v>
      </c>
      <c r="E57" s="1438"/>
      <c r="F57" s="1438" t="s">
        <v>370</v>
      </c>
      <c r="G57" s="189" t="s">
        <v>371</v>
      </c>
      <c r="H57" s="1714" t="s">
        <v>372</v>
      </c>
      <c r="I57" s="1714"/>
      <c r="J57" s="1735" t="s">
        <v>372</v>
      </c>
      <c r="K57" s="1705"/>
      <c r="L57" s="1720" t="s">
        <v>370</v>
      </c>
      <c r="M57" s="1714"/>
      <c r="N57" s="1735" t="s">
        <v>370</v>
      </c>
      <c r="O57" s="1705"/>
      <c r="P57" s="1720" t="s">
        <v>370</v>
      </c>
      <c r="Q57" s="1714"/>
      <c r="R57" s="1735" t="s">
        <v>370</v>
      </c>
      <c r="S57" s="1705"/>
      <c r="T57" s="1720" t="s">
        <v>370</v>
      </c>
      <c r="U57" s="1714"/>
      <c r="V57" s="1735" t="s">
        <v>372</v>
      </c>
      <c r="W57" s="1705"/>
      <c r="X57" s="1699" t="s">
        <v>373</v>
      </c>
      <c r="Y57" s="238"/>
      <c r="Z57" s="1411" t="s">
        <v>370</v>
      </c>
      <c r="AA57" s="1411"/>
      <c r="AB57" s="1416" t="s">
        <v>372</v>
      </c>
      <c r="AC57" s="1416"/>
      <c r="AD57" s="1421" t="s">
        <v>373</v>
      </c>
      <c r="AF57" s="1413" t="s">
        <v>370</v>
      </c>
      <c r="AG57" s="1413"/>
      <c r="AH57" s="1418" t="s">
        <v>372</v>
      </c>
      <c r="AI57" s="1418"/>
      <c r="AJ57" s="1419" t="s">
        <v>373</v>
      </c>
    </row>
    <row r="58" spans="1:36" ht="14.45" customHeight="1" x14ac:dyDescent="0.25">
      <c r="A58" s="1416"/>
      <c r="B58" s="1435"/>
      <c r="C58" s="1439"/>
      <c r="D58" s="1438"/>
      <c r="E58" s="1438"/>
      <c r="F58" s="1438"/>
      <c r="G58" s="189" t="s">
        <v>374</v>
      </c>
      <c r="H58" s="1747"/>
      <c r="I58" s="1747"/>
      <c r="J58" s="1736"/>
      <c r="K58" s="1737"/>
      <c r="L58" s="1746"/>
      <c r="M58" s="1747"/>
      <c r="N58" s="1736"/>
      <c r="O58" s="1737"/>
      <c r="P58" s="1746"/>
      <c r="Q58" s="1747"/>
      <c r="R58" s="1736"/>
      <c r="S58" s="1737"/>
      <c r="T58" s="1746"/>
      <c r="U58" s="1747"/>
      <c r="V58" s="1736"/>
      <c r="W58" s="1737"/>
      <c r="X58" s="1699"/>
      <c r="Y58" s="238"/>
      <c r="Z58" s="1411"/>
      <c r="AA58" s="1411"/>
      <c r="AB58" s="1416"/>
      <c r="AC58" s="1416"/>
      <c r="AD58" s="1421"/>
      <c r="AF58" s="1413"/>
      <c r="AG58" s="1413"/>
      <c r="AH58" s="1418"/>
      <c r="AI58" s="1418"/>
      <c r="AJ58" s="1419"/>
    </row>
    <row r="59" spans="1:36" ht="15" customHeight="1" thickBot="1" x14ac:dyDescent="0.3">
      <c r="A59" s="1416"/>
      <c r="B59" s="1435"/>
      <c r="C59" s="1439"/>
      <c r="D59" s="1438"/>
      <c r="E59" s="1438"/>
      <c r="F59" s="1438"/>
      <c r="G59" s="189" t="s">
        <v>375</v>
      </c>
      <c r="H59" s="1715"/>
      <c r="I59" s="1715"/>
      <c r="J59" s="1706"/>
      <c r="K59" s="1707"/>
      <c r="L59" s="1721"/>
      <c r="M59" s="1715"/>
      <c r="N59" s="1706"/>
      <c r="O59" s="1707"/>
      <c r="P59" s="1721"/>
      <c r="Q59" s="1715"/>
      <c r="R59" s="1706"/>
      <c r="S59" s="1707"/>
      <c r="T59" s="1721"/>
      <c r="U59" s="1715"/>
      <c r="V59" s="1706"/>
      <c r="W59" s="1707"/>
      <c r="X59" s="1699"/>
      <c r="Y59" s="238"/>
      <c r="Z59" s="1411"/>
      <c r="AA59" s="1411"/>
      <c r="AB59" s="1416"/>
      <c r="AC59" s="1416"/>
      <c r="AD59" s="1421"/>
      <c r="AF59" s="1413"/>
      <c r="AG59" s="1413"/>
      <c r="AH59" s="1418"/>
      <c r="AI59" s="1418"/>
      <c r="AJ59" s="1419"/>
    </row>
    <row r="60" spans="1:36" ht="16.149999999999999" hidden="1" customHeight="1" x14ac:dyDescent="0.3">
      <c r="A60" s="1416"/>
      <c r="B60" s="1435" t="s">
        <v>376</v>
      </c>
      <c r="C60" s="189"/>
      <c r="D60" s="183"/>
      <c r="E60" s="183"/>
      <c r="F60" s="183"/>
      <c r="G60" s="189"/>
      <c r="H60" s="1693" t="s">
        <v>377</v>
      </c>
      <c r="I60" s="1693"/>
      <c r="J60" s="1689" t="s">
        <v>281</v>
      </c>
      <c r="K60" s="1690"/>
      <c r="L60" s="1694" t="s">
        <v>377</v>
      </c>
      <c r="M60" s="1693"/>
      <c r="N60" s="1689" t="s">
        <v>281</v>
      </c>
      <c r="O60" s="1690"/>
      <c r="P60" s="1694" t="s">
        <v>377</v>
      </c>
      <c r="Q60" s="1693"/>
      <c r="R60" s="1689" t="s">
        <v>281</v>
      </c>
      <c r="S60" s="1690"/>
      <c r="T60" s="1694" t="s">
        <v>377</v>
      </c>
      <c r="U60" s="1693"/>
      <c r="V60" s="1689" t="s">
        <v>281</v>
      </c>
      <c r="W60" s="1690"/>
      <c r="X60" s="128"/>
      <c r="Z60" s="1416" t="s">
        <v>377</v>
      </c>
      <c r="AA60" s="1416"/>
      <c r="AB60" s="1411" t="s">
        <v>281</v>
      </c>
      <c r="AC60" s="1411"/>
      <c r="AD60" s="179"/>
      <c r="AF60" s="1418" t="s">
        <v>377</v>
      </c>
      <c r="AG60" s="1418"/>
      <c r="AH60" s="1413" t="s">
        <v>281</v>
      </c>
      <c r="AI60" s="1413"/>
      <c r="AJ60" s="127"/>
    </row>
    <row r="61" spans="1:36" ht="15.6" customHeight="1" x14ac:dyDescent="0.25">
      <c r="A61" s="1416"/>
      <c r="B61" s="1435"/>
      <c r="C61" s="1435" t="s">
        <v>378</v>
      </c>
      <c r="D61" s="1435" t="s">
        <v>379</v>
      </c>
      <c r="E61" s="1434">
        <v>0.1</v>
      </c>
      <c r="F61" s="1456" t="s">
        <v>380</v>
      </c>
      <c r="G61" s="189" t="s">
        <v>381</v>
      </c>
      <c r="H61" s="1740" t="s">
        <v>380</v>
      </c>
      <c r="I61" s="1740"/>
      <c r="J61" s="1735" t="s">
        <v>382</v>
      </c>
      <c r="K61" s="1705"/>
      <c r="L61" s="1743" t="s">
        <v>380</v>
      </c>
      <c r="M61" s="1740"/>
      <c r="N61" s="1735" t="s">
        <v>382</v>
      </c>
      <c r="O61" s="1705"/>
      <c r="P61" s="1743" t="s">
        <v>380</v>
      </c>
      <c r="Q61" s="1740"/>
      <c r="R61" s="1735" t="s">
        <v>382</v>
      </c>
      <c r="S61" s="1705"/>
      <c r="T61" s="1743" t="s">
        <v>380</v>
      </c>
      <c r="U61" s="1740"/>
      <c r="V61" s="1735" t="s">
        <v>382</v>
      </c>
      <c r="W61" s="1705"/>
      <c r="X61" s="1699" t="s">
        <v>383</v>
      </c>
      <c r="Y61" s="238"/>
      <c r="Z61" s="1416" t="s">
        <v>380</v>
      </c>
      <c r="AA61" s="1416"/>
      <c r="AB61" s="1416" t="s">
        <v>382</v>
      </c>
      <c r="AC61" s="1416"/>
      <c r="AD61" s="1421" t="s">
        <v>383</v>
      </c>
      <c r="AF61" s="1418" t="s">
        <v>380</v>
      </c>
      <c r="AG61" s="1418"/>
      <c r="AH61" s="1418" t="s">
        <v>382</v>
      </c>
      <c r="AI61" s="1418"/>
      <c r="AJ61" s="1419" t="s">
        <v>383</v>
      </c>
    </row>
    <row r="62" spans="1:36" ht="15.6" customHeight="1" x14ac:dyDescent="0.25">
      <c r="A62" s="1416"/>
      <c r="B62" s="1435"/>
      <c r="C62" s="1435"/>
      <c r="D62" s="1435"/>
      <c r="E62" s="1434"/>
      <c r="F62" s="1456"/>
      <c r="G62" s="189" t="s">
        <v>384</v>
      </c>
      <c r="H62" s="1741"/>
      <c r="I62" s="1741"/>
      <c r="J62" s="1736"/>
      <c r="K62" s="1737"/>
      <c r="L62" s="1744"/>
      <c r="M62" s="1741"/>
      <c r="N62" s="1736"/>
      <c r="O62" s="1737"/>
      <c r="P62" s="1744"/>
      <c r="Q62" s="1741"/>
      <c r="R62" s="1736"/>
      <c r="S62" s="1737"/>
      <c r="T62" s="1744"/>
      <c r="U62" s="1741"/>
      <c r="V62" s="1736"/>
      <c r="W62" s="1737"/>
      <c r="X62" s="1699"/>
      <c r="Y62" s="238"/>
      <c r="Z62" s="1416"/>
      <c r="AA62" s="1416"/>
      <c r="AB62" s="1416"/>
      <c r="AC62" s="1416"/>
      <c r="AD62" s="1421"/>
      <c r="AF62" s="1418"/>
      <c r="AG62" s="1418"/>
      <c r="AH62" s="1418"/>
      <c r="AI62" s="1418"/>
      <c r="AJ62" s="1419"/>
    </row>
    <row r="63" spans="1:36" ht="16.149999999999999" customHeight="1" thickBot="1" x14ac:dyDescent="0.3">
      <c r="A63" s="1416"/>
      <c r="B63" s="1435"/>
      <c r="C63" s="1435"/>
      <c r="D63" s="1435"/>
      <c r="E63" s="1434"/>
      <c r="F63" s="1456"/>
      <c r="G63" s="184" t="s">
        <v>385</v>
      </c>
      <c r="H63" s="1742"/>
      <c r="I63" s="1742"/>
      <c r="J63" s="1706"/>
      <c r="K63" s="1707"/>
      <c r="L63" s="1745"/>
      <c r="M63" s="1742"/>
      <c r="N63" s="1706"/>
      <c r="O63" s="1707"/>
      <c r="P63" s="1745"/>
      <c r="Q63" s="1742"/>
      <c r="R63" s="1706"/>
      <c r="S63" s="1707"/>
      <c r="T63" s="1745"/>
      <c r="U63" s="1742"/>
      <c r="V63" s="1706"/>
      <c r="W63" s="1707"/>
      <c r="X63" s="1699"/>
      <c r="Y63" s="238"/>
      <c r="Z63" s="1416"/>
      <c r="AA63" s="1416"/>
      <c r="AB63" s="1416"/>
      <c r="AC63" s="1416"/>
      <c r="AD63" s="1421"/>
      <c r="AF63" s="1418"/>
      <c r="AG63" s="1418"/>
      <c r="AH63" s="1418"/>
      <c r="AI63" s="1418"/>
      <c r="AJ63" s="1419"/>
    </row>
    <row r="64" spans="1:36" hidden="1" x14ac:dyDescent="0.3">
      <c r="A64" s="1416"/>
      <c r="B64" s="1435"/>
      <c r="C64" s="181"/>
      <c r="D64" s="181"/>
      <c r="E64" s="1434"/>
      <c r="F64" s="197"/>
      <c r="G64" s="184"/>
      <c r="H64" s="1688" t="s">
        <v>386</v>
      </c>
      <c r="I64" s="1688"/>
      <c r="J64" s="1689" t="s">
        <v>387</v>
      </c>
      <c r="K64" s="1690"/>
      <c r="L64" s="1687" t="s">
        <v>386</v>
      </c>
      <c r="M64" s="1688"/>
      <c r="N64" s="1689" t="s">
        <v>387</v>
      </c>
      <c r="O64" s="1690"/>
      <c r="P64" s="1687" t="s">
        <v>386</v>
      </c>
      <c r="Q64" s="1688"/>
      <c r="R64" s="1689" t="s">
        <v>387</v>
      </c>
      <c r="S64" s="1690"/>
      <c r="T64" s="1687" t="s">
        <v>386</v>
      </c>
      <c r="U64" s="1688"/>
      <c r="V64" s="1689" t="s">
        <v>387</v>
      </c>
      <c r="W64" s="1690"/>
      <c r="X64" s="128"/>
      <c r="Z64" s="1411" t="s">
        <v>386</v>
      </c>
      <c r="AA64" s="1411"/>
      <c r="AB64" s="1411" t="s">
        <v>387</v>
      </c>
      <c r="AC64" s="1411"/>
      <c r="AD64" s="179"/>
      <c r="AF64" s="1413" t="s">
        <v>386</v>
      </c>
      <c r="AG64" s="1413"/>
      <c r="AH64" s="1413" t="s">
        <v>387</v>
      </c>
      <c r="AI64" s="1413"/>
      <c r="AJ64" s="127"/>
    </row>
    <row r="65" spans="1:36" ht="33.75" thickBot="1" x14ac:dyDescent="0.3">
      <c r="A65" s="1416"/>
      <c r="B65" s="1435"/>
      <c r="C65" s="180" t="s">
        <v>388</v>
      </c>
      <c r="D65" s="181" t="s">
        <v>389</v>
      </c>
      <c r="E65" s="1434"/>
      <c r="F65" s="197" t="s">
        <v>390</v>
      </c>
      <c r="G65" s="184" t="s">
        <v>391</v>
      </c>
      <c r="H65" s="1738" t="s">
        <v>392</v>
      </c>
      <c r="I65" s="1738"/>
      <c r="J65" s="1680" t="s">
        <v>393</v>
      </c>
      <c r="K65" s="1681"/>
      <c r="L65" s="1739" t="s">
        <v>392</v>
      </c>
      <c r="M65" s="1738"/>
      <c r="N65" s="1680">
        <v>27</v>
      </c>
      <c r="O65" s="1681"/>
      <c r="P65" s="1739" t="s">
        <v>392</v>
      </c>
      <c r="Q65" s="1738"/>
      <c r="R65" s="1680" t="s">
        <v>394</v>
      </c>
      <c r="S65" s="1681"/>
      <c r="T65" s="1739" t="s">
        <v>392</v>
      </c>
      <c r="U65" s="1738"/>
      <c r="V65" s="1680" t="s">
        <v>395</v>
      </c>
      <c r="W65" s="1681"/>
      <c r="X65" s="139" t="s">
        <v>396</v>
      </c>
      <c r="Y65" s="239"/>
      <c r="Z65" s="1411" t="s">
        <v>392</v>
      </c>
      <c r="AA65" s="1411"/>
      <c r="AB65" s="1411" t="s">
        <v>395</v>
      </c>
      <c r="AC65" s="1411"/>
      <c r="AD65" s="198" t="s">
        <v>396</v>
      </c>
      <c r="AF65" s="1413" t="s">
        <v>392</v>
      </c>
      <c r="AG65" s="1413"/>
      <c r="AH65" s="1413" t="s">
        <v>395</v>
      </c>
      <c r="AI65" s="1413"/>
      <c r="AJ65" s="174" t="s">
        <v>396</v>
      </c>
    </row>
    <row r="66" spans="1:36" hidden="1" x14ac:dyDescent="0.3">
      <c r="A66" s="1416"/>
      <c r="B66" s="1435"/>
      <c r="C66" s="180"/>
      <c r="D66" s="181"/>
      <c r="E66" s="1434"/>
      <c r="F66" s="197"/>
      <c r="G66" s="190"/>
      <c r="H66" s="1688" t="s">
        <v>397</v>
      </c>
      <c r="I66" s="1688"/>
      <c r="J66" s="1689" t="s">
        <v>398</v>
      </c>
      <c r="K66" s="1690"/>
      <c r="L66" s="1687" t="s">
        <v>397</v>
      </c>
      <c r="M66" s="1688"/>
      <c r="N66" s="1689" t="s">
        <v>398</v>
      </c>
      <c r="O66" s="1690"/>
      <c r="P66" s="1687" t="s">
        <v>397</v>
      </c>
      <c r="Q66" s="1688"/>
      <c r="R66" s="1689" t="s">
        <v>398</v>
      </c>
      <c r="S66" s="1690"/>
      <c r="T66" s="1687" t="s">
        <v>397</v>
      </c>
      <c r="U66" s="1688"/>
      <c r="V66" s="1689" t="s">
        <v>398</v>
      </c>
      <c r="W66" s="1690"/>
      <c r="X66" s="128"/>
      <c r="Z66" s="1411" t="s">
        <v>397</v>
      </c>
      <c r="AA66" s="1411"/>
      <c r="AB66" s="1411" t="s">
        <v>398</v>
      </c>
      <c r="AC66" s="1411"/>
      <c r="AD66" s="179"/>
      <c r="AF66" s="1413" t="s">
        <v>397</v>
      </c>
      <c r="AG66" s="1413"/>
      <c r="AH66" s="1413" t="s">
        <v>398</v>
      </c>
      <c r="AI66" s="1413"/>
      <c r="AJ66" s="127"/>
    </row>
    <row r="67" spans="1:36" ht="33.75" thickBot="1" x14ac:dyDescent="0.3">
      <c r="A67" s="1416"/>
      <c r="B67" s="1435"/>
      <c r="C67" s="186" t="s">
        <v>399</v>
      </c>
      <c r="D67" s="181" t="s">
        <v>400</v>
      </c>
      <c r="E67" s="1434"/>
      <c r="F67" s="197" t="s">
        <v>69</v>
      </c>
      <c r="G67" s="198" t="s">
        <v>401</v>
      </c>
      <c r="H67" s="1731">
        <v>44927</v>
      </c>
      <c r="I67" s="1731"/>
      <c r="J67" s="1732" t="s">
        <v>382</v>
      </c>
      <c r="K67" s="1733"/>
      <c r="L67" s="1734">
        <v>44927</v>
      </c>
      <c r="M67" s="1731"/>
      <c r="N67" s="1732" t="s">
        <v>382</v>
      </c>
      <c r="O67" s="1733"/>
      <c r="P67" s="1734">
        <v>44927</v>
      </c>
      <c r="Q67" s="1731"/>
      <c r="R67" s="1732" t="s">
        <v>382</v>
      </c>
      <c r="S67" s="1733"/>
      <c r="T67" s="1734">
        <v>44927</v>
      </c>
      <c r="U67" s="1731"/>
      <c r="V67" s="1732" t="s">
        <v>402</v>
      </c>
      <c r="W67" s="1733"/>
      <c r="X67" s="139" t="s">
        <v>403</v>
      </c>
      <c r="Y67" s="239"/>
      <c r="Z67" s="1453">
        <v>44927</v>
      </c>
      <c r="AA67" s="1453"/>
      <c r="AB67" s="1454" t="s">
        <v>402</v>
      </c>
      <c r="AC67" s="1454"/>
      <c r="AD67" s="198" t="s">
        <v>403</v>
      </c>
      <c r="AF67" s="1450">
        <v>44927</v>
      </c>
      <c r="AG67" s="1450"/>
      <c r="AH67" s="1449" t="s">
        <v>402</v>
      </c>
      <c r="AI67" s="1449"/>
      <c r="AJ67" s="174" t="s">
        <v>403</v>
      </c>
    </row>
    <row r="68" spans="1:36" hidden="1" x14ac:dyDescent="0.3">
      <c r="A68" s="199"/>
      <c r="B68" s="1420" t="s">
        <v>404</v>
      </c>
      <c r="C68" s="186"/>
      <c r="D68" s="181"/>
      <c r="E68" s="182"/>
      <c r="F68" s="197"/>
      <c r="G68" s="198"/>
      <c r="H68" s="1688" t="s">
        <v>405</v>
      </c>
      <c r="I68" s="1688"/>
      <c r="J68" s="1689" t="s">
        <v>281</v>
      </c>
      <c r="K68" s="1690"/>
      <c r="L68" s="1687" t="s">
        <v>405</v>
      </c>
      <c r="M68" s="1688"/>
      <c r="N68" s="1689" t="s">
        <v>281</v>
      </c>
      <c r="O68" s="1690"/>
      <c r="P68" s="1687" t="s">
        <v>405</v>
      </c>
      <c r="Q68" s="1688"/>
      <c r="R68" s="1689" t="s">
        <v>281</v>
      </c>
      <c r="S68" s="1690"/>
      <c r="T68" s="1687" t="s">
        <v>405</v>
      </c>
      <c r="U68" s="1688"/>
      <c r="V68" s="1689" t="s">
        <v>281</v>
      </c>
      <c r="W68" s="1690"/>
      <c r="X68" s="128"/>
      <c r="Z68" s="1411" t="s">
        <v>405</v>
      </c>
      <c r="AA68" s="1411"/>
      <c r="AB68" s="1411" t="s">
        <v>281</v>
      </c>
      <c r="AC68" s="1411"/>
      <c r="AD68" s="179"/>
      <c r="AF68" s="1413" t="s">
        <v>405</v>
      </c>
      <c r="AG68" s="1413"/>
      <c r="AH68" s="1413" t="s">
        <v>281</v>
      </c>
      <c r="AI68" s="1413"/>
      <c r="AJ68" s="127"/>
    </row>
    <row r="69" spans="1:36" x14ac:dyDescent="0.25">
      <c r="A69" s="1416" t="s">
        <v>406</v>
      </c>
      <c r="B69" s="1420"/>
      <c r="C69" s="1439" t="s">
        <v>46</v>
      </c>
      <c r="D69" s="189" t="s">
        <v>13</v>
      </c>
      <c r="E69" s="200">
        <v>0.05</v>
      </c>
      <c r="F69" s="182" t="s">
        <v>14</v>
      </c>
      <c r="G69" s="198" t="s">
        <v>131</v>
      </c>
      <c r="H69" s="1710" t="s">
        <v>407</v>
      </c>
      <c r="I69" s="1710"/>
      <c r="J69" s="1729">
        <v>1</v>
      </c>
      <c r="K69" s="1730"/>
      <c r="L69" s="1713" t="s">
        <v>407</v>
      </c>
      <c r="M69" s="1710"/>
      <c r="N69" s="1729">
        <v>1</v>
      </c>
      <c r="O69" s="1730"/>
      <c r="P69" s="1713" t="s">
        <v>407</v>
      </c>
      <c r="Q69" s="1710"/>
      <c r="R69" s="1729">
        <v>3</v>
      </c>
      <c r="S69" s="1730"/>
      <c r="T69" s="1713" t="s">
        <v>407</v>
      </c>
      <c r="U69" s="1710"/>
      <c r="V69" s="1729">
        <v>3</v>
      </c>
      <c r="W69" s="1730"/>
      <c r="X69" s="1699" t="s">
        <v>408</v>
      </c>
      <c r="Y69" s="238"/>
      <c r="Z69" s="1412" t="s">
        <v>407</v>
      </c>
      <c r="AA69" s="1412"/>
      <c r="AB69" s="1411">
        <v>3</v>
      </c>
      <c r="AC69" s="1411"/>
      <c r="AD69" s="1421" t="s">
        <v>408</v>
      </c>
      <c r="AF69" s="1415" t="s">
        <v>407</v>
      </c>
      <c r="AG69" s="1415"/>
      <c r="AH69" s="1413">
        <v>3</v>
      </c>
      <c r="AI69" s="1413"/>
      <c r="AJ69" s="1419" t="s">
        <v>408</v>
      </c>
    </row>
    <row r="70" spans="1:36" ht="17.25" thickBot="1" x14ac:dyDescent="0.3">
      <c r="A70" s="1416"/>
      <c r="B70" s="1420"/>
      <c r="C70" s="1439"/>
      <c r="D70" s="189" t="s">
        <v>15</v>
      </c>
      <c r="E70" s="1451">
        <v>0.05</v>
      </c>
      <c r="F70" s="182">
        <v>0.75</v>
      </c>
      <c r="G70" s="198" t="s">
        <v>132</v>
      </c>
      <c r="H70" s="1722">
        <v>0.75</v>
      </c>
      <c r="I70" s="1722"/>
      <c r="J70" s="1723"/>
      <c r="K70" s="1724"/>
      <c r="L70" s="1725">
        <v>0.75</v>
      </c>
      <c r="M70" s="1722"/>
      <c r="N70" s="1723"/>
      <c r="O70" s="1724"/>
      <c r="P70" s="1725">
        <v>0.75</v>
      </c>
      <c r="Q70" s="1722"/>
      <c r="R70" s="1726">
        <v>0.75</v>
      </c>
      <c r="S70" s="1727"/>
      <c r="T70" s="1725">
        <v>0.75</v>
      </c>
      <c r="U70" s="1722"/>
      <c r="V70" s="1726">
        <v>0.75</v>
      </c>
      <c r="W70" s="1727"/>
      <c r="X70" s="1699"/>
      <c r="Y70" s="238"/>
      <c r="Z70" s="1447">
        <v>0.75</v>
      </c>
      <c r="AA70" s="1447"/>
      <c r="AB70" s="1448">
        <v>0.75</v>
      </c>
      <c r="AC70" s="1448"/>
      <c r="AD70" s="1421"/>
      <c r="AF70" s="1446">
        <v>0.75</v>
      </c>
      <c r="AG70" s="1446"/>
      <c r="AH70" s="1445">
        <v>0.75</v>
      </c>
      <c r="AI70" s="1445"/>
      <c r="AJ70" s="1419"/>
    </row>
    <row r="71" spans="1:36" hidden="1" x14ac:dyDescent="0.3">
      <c r="A71" s="1416"/>
      <c r="B71" s="1420"/>
      <c r="C71" s="189"/>
      <c r="D71" s="189"/>
      <c r="E71" s="1451"/>
      <c r="F71" s="182"/>
      <c r="G71" s="198"/>
      <c r="H71" s="1701" t="s">
        <v>409</v>
      </c>
      <c r="I71" s="1701"/>
      <c r="J71" s="1689" t="s">
        <v>281</v>
      </c>
      <c r="K71" s="1690"/>
      <c r="L71" s="1700" t="s">
        <v>409</v>
      </c>
      <c r="M71" s="1701"/>
      <c r="N71" s="1689" t="s">
        <v>281</v>
      </c>
      <c r="O71" s="1690"/>
      <c r="P71" s="1700" t="s">
        <v>409</v>
      </c>
      <c r="Q71" s="1701"/>
      <c r="R71" s="1689" t="s">
        <v>281</v>
      </c>
      <c r="S71" s="1690"/>
      <c r="T71" s="1700" t="s">
        <v>409</v>
      </c>
      <c r="U71" s="1701"/>
      <c r="V71" s="1689" t="s">
        <v>281</v>
      </c>
      <c r="W71" s="1690"/>
      <c r="X71" s="128"/>
      <c r="Z71" s="1425" t="s">
        <v>409</v>
      </c>
      <c r="AA71" s="1425"/>
      <c r="AB71" s="1411" t="s">
        <v>281</v>
      </c>
      <c r="AC71" s="1411"/>
      <c r="AD71" s="179"/>
      <c r="AF71" s="1424" t="s">
        <v>409</v>
      </c>
      <c r="AG71" s="1424"/>
      <c r="AH71" s="1413" t="s">
        <v>281</v>
      </c>
      <c r="AI71" s="1413"/>
      <c r="AJ71" s="127"/>
    </row>
    <row r="72" spans="1:36" ht="14.45" customHeight="1" x14ac:dyDescent="0.25">
      <c r="A72" s="1416"/>
      <c r="B72" s="1420"/>
      <c r="C72" s="1439" t="s">
        <v>48</v>
      </c>
      <c r="D72" s="1439" t="s">
        <v>16</v>
      </c>
      <c r="E72" s="1438"/>
      <c r="F72" s="1434" t="s">
        <v>17</v>
      </c>
      <c r="G72" s="198" t="s">
        <v>410</v>
      </c>
      <c r="H72" s="1714" t="s">
        <v>411</v>
      </c>
      <c r="I72" s="1714"/>
      <c r="J72" s="1716" t="s">
        <v>411</v>
      </c>
      <c r="K72" s="1717"/>
      <c r="L72" s="1720" t="s">
        <v>411</v>
      </c>
      <c r="M72" s="1714"/>
      <c r="N72" s="1716" t="s">
        <v>411</v>
      </c>
      <c r="O72" s="1717"/>
      <c r="P72" s="1720" t="s">
        <v>411</v>
      </c>
      <c r="Q72" s="1714"/>
      <c r="R72" s="1716" t="s">
        <v>411</v>
      </c>
      <c r="S72" s="1717"/>
      <c r="T72" s="1720" t="s">
        <v>411</v>
      </c>
      <c r="U72" s="1714"/>
      <c r="V72" s="1716" t="s">
        <v>411</v>
      </c>
      <c r="W72" s="1717"/>
      <c r="X72" s="1728" t="s">
        <v>412</v>
      </c>
      <c r="Y72" s="237"/>
      <c r="Z72" s="1411" t="s">
        <v>411</v>
      </c>
      <c r="AA72" s="1411"/>
      <c r="AB72" s="1411" t="s">
        <v>411</v>
      </c>
      <c r="AC72" s="1411"/>
      <c r="AD72" s="1444" t="s">
        <v>412</v>
      </c>
      <c r="AF72" s="1413" t="s">
        <v>411</v>
      </c>
      <c r="AG72" s="1413"/>
      <c r="AH72" s="1413" t="s">
        <v>459</v>
      </c>
      <c r="AI72" s="1413"/>
      <c r="AJ72" s="1442" t="s">
        <v>460</v>
      </c>
    </row>
    <row r="73" spans="1:36" ht="15" customHeight="1" thickBot="1" x14ac:dyDescent="0.3">
      <c r="A73" s="1416"/>
      <c r="B73" s="1420"/>
      <c r="C73" s="1439"/>
      <c r="D73" s="1439"/>
      <c r="E73" s="1438"/>
      <c r="F73" s="1434"/>
      <c r="G73" s="198" t="s">
        <v>413</v>
      </c>
      <c r="H73" s="1715"/>
      <c r="I73" s="1715"/>
      <c r="J73" s="1718"/>
      <c r="K73" s="1719"/>
      <c r="L73" s="1721"/>
      <c r="M73" s="1715"/>
      <c r="N73" s="1718"/>
      <c r="O73" s="1719"/>
      <c r="P73" s="1721"/>
      <c r="Q73" s="1715"/>
      <c r="R73" s="1718"/>
      <c r="S73" s="1719"/>
      <c r="T73" s="1721"/>
      <c r="U73" s="1715"/>
      <c r="V73" s="1718"/>
      <c r="W73" s="1719"/>
      <c r="X73" s="1728"/>
      <c r="Y73" s="237"/>
      <c r="Z73" s="1411"/>
      <c r="AA73" s="1411"/>
      <c r="AB73" s="1411"/>
      <c r="AC73" s="1411"/>
      <c r="AD73" s="1444"/>
      <c r="AF73" s="1413"/>
      <c r="AG73" s="1413"/>
      <c r="AH73" s="1413"/>
      <c r="AI73" s="1413"/>
      <c r="AJ73" s="1443"/>
    </row>
    <row r="74" spans="1:36" hidden="1" x14ac:dyDescent="0.3">
      <c r="A74" s="1416"/>
      <c r="B74" s="1420"/>
      <c r="C74" s="189"/>
      <c r="D74" s="189"/>
      <c r="E74" s="1438"/>
      <c r="F74" s="182"/>
      <c r="G74" s="198"/>
      <c r="H74" s="1701" t="s">
        <v>414</v>
      </c>
      <c r="I74" s="1701"/>
      <c r="J74" s="1696" t="s">
        <v>281</v>
      </c>
      <c r="K74" s="1697"/>
      <c r="L74" s="1700" t="s">
        <v>414</v>
      </c>
      <c r="M74" s="1701"/>
      <c r="N74" s="1696" t="s">
        <v>281</v>
      </c>
      <c r="O74" s="1697"/>
      <c r="P74" s="1700" t="s">
        <v>414</v>
      </c>
      <c r="Q74" s="1701"/>
      <c r="R74" s="1696" t="s">
        <v>281</v>
      </c>
      <c r="S74" s="1697"/>
      <c r="T74" s="1700" t="s">
        <v>414</v>
      </c>
      <c r="U74" s="1701"/>
      <c r="V74" s="1696" t="s">
        <v>281</v>
      </c>
      <c r="W74" s="1697"/>
      <c r="X74" s="128"/>
      <c r="Z74" s="1425" t="s">
        <v>414</v>
      </c>
      <c r="AA74" s="1425"/>
      <c r="AB74" s="1425" t="s">
        <v>281</v>
      </c>
      <c r="AC74" s="1425"/>
      <c r="AD74" s="179"/>
      <c r="AF74" s="1424" t="s">
        <v>414</v>
      </c>
      <c r="AG74" s="1424"/>
      <c r="AH74" s="1424" t="s">
        <v>281</v>
      </c>
      <c r="AI74" s="1424"/>
      <c r="AJ74" s="127"/>
    </row>
    <row r="75" spans="1:36" ht="19.899999999999999" customHeight="1" x14ac:dyDescent="0.25">
      <c r="A75" s="1416"/>
      <c r="B75" s="1420"/>
      <c r="C75" s="1438" t="s">
        <v>49</v>
      </c>
      <c r="D75" s="1439" t="s">
        <v>50</v>
      </c>
      <c r="E75" s="1438"/>
      <c r="F75" s="1434" t="s">
        <v>415</v>
      </c>
      <c r="G75" s="201" t="s">
        <v>416</v>
      </c>
      <c r="H75" s="1702" t="s">
        <v>417</v>
      </c>
      <c r="I75" s="1702"/>
      <c r="J75" s="1704">
        <v>0.86</v>
      </c>
      <c r="K75" s="1705"/>
      <c r="L75" s="1708" t="s">
        <v>417</v>
      </c>
      <c r="M75" s="1702"/>
      <c r="N75" s="1704">
        <v>0.86</v>
      </c>
      <c r="O75" s="1705"/>
      <c r="P75" s="1708" t="s">
        <v>417</v>
      </c>
      <c r="Q75" s="1702"/>
      <c r="R75" s="1704">
        <v>0.86</v>
      </c>
      <c r="S75" s="1705"/>
      <c r="T75" s="1708" t="s">
        <v>417</v>
      </c>
      <c r="U75" s="1702"/>
      <c r="V75" s="1704">
        <v>0.86</v>
      </c>
      <c r="W75" s="1705"/>
      <c r="X75" s="1699" t="s">
        <v>418</v>
      </c>
      <c r="Y75" s="238"/>
      <c r="Z75" s="1435" t="s">
        <v>417</v>
      </c>
      <c r="AA75" s="1435"/>
      <c r="AB75" s="1437">
        <v>0.86</v>
      </c>
      <c r="AC75" s="1416"/>
      <c r="AD75" s="1421" t="s">
        <v>418</v>
      </c>
      <c r="AF75" s="1435" t="s">
        <v>417</v>
      </c>
      <c r="AG75" s="1435"/>
      <c r="AH75" s="1879"/>
      <c r="AI75" s="1880"/>
      <c r="AJ75" s="1874" t="s">
        <v>461</v>
      </c>
    </row>
    <row r="76" spans="1:36" ht="19.899999999999999" customHeight="1" thickBot="1" x14ac:dyDescent="0.3">
      <c r="A76" s="1416"/>
      <c r="B76" s="1420"/>
      <c r="C76" s="1438"/>
      <c r="D76" s="1439"/>
      <c r="E76" s="1438"/>
      <c r="F76" s="1434"/>
      <c r="G76" s="180" t="s">
        <v>419</v>
      </c>
      <c r="H76" s="1703"/>
      <c r="I76" s="1703"/>
      <c r="J76" s="1706"/>
      <c r="K76" s="1707"/>
      <c r="L76" s="1709"/>
      <c r="M76" s="1703"/>
      <c r="N76" s="1706"/>
      <c r="O76" s="1707"/>
      <c r="P76" s="1709"/>
      <c r="Q76" s="1703"/>
      <c r="R76" s="1706"/>
      <c r="S76" s="1707"/>
      <c r="T76" s="1709"/>
      <c r="U76" s="1703"/>
      <c r="V76" s="1706"/>
      <c r="W76" s="1707"/>
      <c r="X76" s="1699"/>
      <c r="Y76" s="238"/>
      <c r="Z76" s="1435"/>
      <c r="AA76" s="1435"/>
      <c r="AB76" s="1416"/>
      <c r="AC76" s="1416"/>
      <c r="AD76" s="1421"/>
      <c r="AF76" s="1435"/>
      <c r="AG76" s="1435"/>
      <c r="AH76" s="1880"/>
      <c r="AI76" s="1880"/>
      <c r="AJ76" s="1874"/>
    </row>
    <row r="77" spans="1:36" ht="16.5" hidden="1" customHeight="1" x14ac:dyDescent="0.3">
      <c r="A77" s="1416"/>
      <c r="B77" s="1420"/>
      <c r="C77" s="1438"/>
      <c r="D77" s="189"/>
      <c r="E77" s="1438"/>
      <c r="F77" s="182"/>
      <c r="G77" s="180"/>
      <c r="H77" s="1688" t="s">
        <v>420</v>
      </c>
      <c r="I77" s="1688"/>
      <c r="J77" s="1689" t="s">
        <v>281</v>
      </c>
      <c r="K77" s="1690"/>
      <c r="L77" s="1687" t="s">
        <v>420</v>
      </c>
      <c r="M77" s="1688"/>
      <c r="N77" s="1689" t="s">
        <v>281</v>
      </c>
      <c r="O77" s="1690"/>
      <c r="P77" s="1687" t="s">
        <v>420</v>
      </c>
      <c r="Q77" s="1688"/>
      <c r="R77" s="1689" t="s">
        <v>281</v>
      </c>
      <c r="S77" s="1690"/>
      <c r="T77" s="1687" t="s">
        <v>420</v>
      </c>
      <c r="U77" s="1688"/>
      <c r="V77" s="1689" t="s">
        <v>281</v>
      </c>
      <c r="W77" s="1690"/>
      <c r="X77" s="128"/>
      <c r="Z77" s="1411" t="s">
        <v>420</v>
      </c>
      <c r="AA77" s="1411"/>
      <c r="AB77" s="1411" t="s">
        <v>281</v>
      </c>
      <c r="AC77" s="1411"/>
      <c r="AD77" s="179"/>
      <c r="AF77" s="1411" t="s">
        <v>420</v>
      </c>
      <c r="AG77" s="1411"/>
      <c r="AH77" s="1413" t="s">
        <v>281</v>
      </c>
      <c r="AI77" s="1413"/>
      <c r="AJ77" s="127"/>
    </row>
    <row r="78" spans="1:36" x14ac:dyDescent="0.3">
      <c r="A78" s="1416"/>
      <c r="B78" s="1420"/>
      <c r="C78" s="1438"/>
      <c r="D78" s="1439" t="s">
        <v>51</v>
      </c>
      <c r="E78" s="1438"/>
      <c r="F78" s="194" t="s">
        <v>52</v>
      </c>
      <c r="G78" s="201" t="s">
        <v>421</v>
      </c>
      <c r="H78" s="1710" t="s">
        <v>422</v>
      </c>
      <c r="I78" s="1710"/>
      <c r="J78" s="1711"/>
      <c r="K78" s="1712"/>
      <c r="L78" s="1713" t="s">
        <v>422</v>
      </c>
      <c r="M78" s="1710"/>
      <c r="N78" s="1711"/>
      <c r="O78" s="1712"/>
      <c r="P78" s="1713" t="s">
        <v>422</v>
      </c>
      <c r="Q78" s="1710"/>
      <c r="R78" s="1711" t="s">
        <v>382</v>
      </c>
      <c r="S78" s="1712"/>
      <c r="T78" s="1713" t="s">
        <v>422</v>
      </c>
      <c r="U78" s="1710"/>
      <c r="V78" s="1711" t="s">
        <v>382</v>
      </c>
      <c r="W78" s="1712"/>
      <c r="X78" s="140" t="s">
        <v>423</v>
      </c>
      <c r="Z78" s="1412" t="s">
        <v>422</v>
      </c>
      <c r="AA78" s="1412"/>
      <c r="AB78" s="1412" t="s">
        <v>474</v>
      </c>
      <c r="AC78" s="1412"/>
      <c r="AD78" s="179" t="s">
        <v>475</v>
      </c>
      <c r="AF78" s="1412" t="s">
        <v>422</v>
      </c>
      <c r="AG78" s="1412"/>
      <c r="AH78" s="1881"/>
      <c r="AI78" s="1881"/>
      <c r="AJ78" s="232" t="s">
        <v>462</v>
      </c>
    </row>
    <row r="79" spans="1:36" ht="17.25" thickBot="1" x14ac:dyDescent="0.35">
      <c r="A79" s="1416"/>
      <c r="B79" s="1420"/>
      <c r="C79" s="1438"/>
      <c r="D79" s="1439"/>
      <c r="E79" s="1438"/>
      <c r="F79" s="194" t="s">
        <v>53</v>
      </c>
      <c r="G79" s="201" t="s">
        <v>424</v>
      </c>
      <c r="H79" s="1679" t="s">
        <v>425</v>
      </c>
      <c r="I79" s="1679"/>
      <c r="J79" s="1691"/>
      <c r="K79" s="1692"/>
      <c r="L79" s="1682" t="s">
        <v>425</v>
      </c>
      <c r="M79" s="1679"/>
      <c r="N79" s="1691"/>
      <c r="O79" s="1692"/>
      <c r="P79" s="1682" t="s">
        <v>425</v>
      </c>
      <c r="Q79" s="1679"/>
      <c r="R79" s="1691"/>
      <c r="S79" s="1692"/>
      <c r="T79" s="1682" t="s">
        <v>425</v>
      </c>
      <c r="U79" s="1679"/>
      <c r="V79" s="1691"/>
      <c r="W79" s="1692"/>
      <c r="X79" s="140"/>
      <c r="Z79" s="1412" t="s">
        <v>425</v>
      </c>
      <c r="AA79" s="1412"/>
      <c r="AB79" s="1412"/>
      <c r="AC79" s="1412"/>
      <c r="AD79" s="179"/>
      <c r="AF79" s="1412" t="s">
        <v>425</v>
      </c>
      <c r="AG79" s="1412"/>
      <c r="AH79" s="1881"/>
      <c r="AI79" s="1881"/>
      <c r="AJ79" s="232" t="s">
        <v>462</v>
      </c>
    </row>
    <row r="80" spans="1:36" ht="16.5" hidden="1" customHeight="1" x14ac:dyDescent="0.3">
      <c r="A80" s="1416"/>
      <c r="B80" s="1420"/>
      <c r="C80" s="202"/>
      <c r="D80" s="189"/>
      <c r="E80" s="1438"/>
      <c r="F80" s="194"/>
      <c r="G80" s="201"/>
      <c r="H80" s="1688" t="s">
        <v>426</v>
      </c>
      <c r="I80" s="1695"/>
      <c r="J80" s="1696" t="s">
        <v>281</v>
      </c>
      <c r="K80" s="1697"/>
      <c r="L80" s="1694" t="s">
        <v>426</v>
      </c>
      <c r="M80" s="1698"/>
      <c r="N80" s="1696" t="s">
        <v>281</v>
      </c>
      <c r="O80" s="1697"/>
      <c r="P80" s="1694" t="s">
        <v>426</v>
      </c>
      <c r="Q80" s="1698"/>
      <c r="R80" s="1696" t="s">
        <v>281</v>
      </c>
      <c r="S80" s="1697"/>
      <c r="T80" s="1694" t="s">
        <v>426</v>
      </c>
      <c r="U80" s="1698"/>
      <c r="V80" s="1696" t="s">
        <v>281</v>
      </c>
      <c r="W80" s="1697"/>
      <c r="X80" s="128"/>
      <c r="Z80" s="1416" t="s">
        <v>426</v>
      </c>
      <c r="AA80" s="1416"/>
      <c r="AB80" s="1425" t="s">
        <v>281</v>
      </c>
      <c r="AC80" s="1425"/>
      <c r="AD80" s="179"/>
      <c r="AF80" s="1416" t="s">
        <v>426</v>
      </c>
      <c r="AG80" s="1416"/>
      <c r="AH80" s="1424" t="s">
        <v>281</v>
      </c>
      <c r="AI80" s="1424"/>
      <c r="AJ80" s="127"/>
    </row>
    <row r="81" spans="1:36" ht="33.75" thickBot="1" x14ac:dyDescent="0.35">
      <c r="A81" s="1416"/>
      <c r="B81" s="1420"/>
      <c r="C81" s="202" t="s">
        <v>54</v>
      </c>
      <c r="D81" s="189" t="s">
        <v>18</v>
      </c>
      <c r="E81" s="1438"/>
      <c r="F81" s="182" t="s">
        <v>427</v>
      </c>
      <c r="G81" s="198" t="s">
        <v>141</v>
      </c>
      <c r="H81" s="1679" t="s">
        <v>428</v>
      </c>
      <c r="I81" s="1679"/>
      <c r="J81" s="1691"/>
      <c r="K81" s="1692"/>
      <c r="L81" s="1682" t="s">
        <v>428</v>
      </c>
      <c r="M81" s="1679"/>
      <c r="N81" s="1691"/>
      <c r="O81" s="1692"/>
      <c r="P81" s="1682" t="s">
        <v>428</v>
      </c>
      <c r="Q81" s="1679"/>
      <c r="R81" s="1691"/>
      <c r="S81" s="1692"/>
      <c r="T81" s="1682" t="s">
        <v>428</v>
      </c>
      <c r="U81" s="1679"/>
      <c r="V81" s="1691"/>
      <c r="W81" s="1692"/>
      <c r="X81" s="140"/>
      <c r="Z81" s="1412" t="s">
        <v>428</v>
      </c>
      <c r="AA81" s="1412"/>
      <c r="AB81" s="1412"/>
      <c r="AC81" s="1412"/>
      <c r="AD81" s="179"/>
      <c r="AF81" s="1412" t="s">
        <v>428</v>
      </c>
      <c r="AG81" s="1412"/>
      <c r="AH81" s="1881"/>
      <c r="AI81" s="1881"/>
      <c r="AJ81" s="1874" t="s">
        <v>461</v>
      </c>
    </row>
    <row r="82" spans="1:36" ht="16.5" hidden="1" customHeight="1" x14ac:dyDescent="0.3">
      <c r="A82" s="1416"/>
      <c r="B82" s="1420" t="s">
        <v>429</v>
      </c>
      <c r="C82" s="183"/>
      <c r="D82" s="183"/>
      <c r="E82" s="183"/>
      <c r="F82" s="182"/>
      <c r="G82" s="194"/>
      <c r="H82" s="1688" t="s">
        <v>430</v>
      </c>
      <c r="I82" s="1688"/>
      <c r="J82" s="1689" t="s">
        <v>281</v>
      </c>
      <c r="K82" s="1690"/>
      <c r="L82" s="1687" t="s">
        <v>430</v>
      </c>
      <c r="M82" s="1688"/>
      <c r="N82" s="1689" t="s">
        <v>281</v>
      </c>
      <c r="O82" s="1690"/>
      <c r="P82" s="1687" t="s">
        <v>430</v>
      </c>
      <c r="Q82" s="1688"/>
      <c r="R82" s="1689" t="s">
        <v>281</v>
      </c>
      <c r="S82" s="1690"/>
      <c r="T82" s="1687" t="s">
        <v>430</v>
      </c>
      <c r="U82" s="1688"/>
      <c r="V82" s="1689" t="s">
        <v>281</v>
      </c>
      <c r="W82" s="1690"/>
      <c r="X82" s="128"/>
      <c r="Z82" s="1411" t="s">
        <v>430</v>
      </c>
      <c r="AA82" s="1411"/>
      <c r="AB82" s="1411" t="s">
        <v>281</v>
      </c>
      <c r="AC82" s="1411"/>
      <c r="AD82" s="179"/>
      <c r="AF82" s="1411" t="s">
        <v>430</v>
      </c>
      <c r="AG82" s="1411"/>
      <c r="AH82" s="1413" t="s">
        <v>281</v>
      </c>
      <c r="AI82" s="1413"/>
      <c r="AJ82" s="1874"/>
    </row>
    <row r="83" spans="1:36" ht="25.15" customHeight="1" thickBot="1" x14ac:dyDescent="0.35">
      <c r="A83" s="1416"/>
      <c r="B83" s="1420"/>
      <c r="C83" s="1421" t="s">
        <v>55</v>
      </c>
      <c r="D83" s="189" t="s">
        <v>56</v>
      </c>
      <c r="E83" s="1422">
        <v>0.05</v>
      </c>
      <c r="F83" s="197" t="s">
        <v>57</v>
      </c>
      <c r="G83" s="198" t="s">
        <v>142</v>
      </c>
      <c r="H83" s="1679">
        <v>0</v>
      </c>
      <c r="I83" s="1679"/>
      <c r="J83" s="1691" t="s">
        <v>431</v>
      </c>
      <c r="K83" s="1692"/>
      <c r="L83" s="1682">
        <v>0</v>
      </c>
      <c r="M83" s="1679"/>
      <c r="N83" s="1691"/>
      <c r="O83" s="1692"/>
      <c r="P83" s="1682">
        <v>0</v>
      </c>
      <c r="Q83" s="1679"/>
      <c r="R83" s="1691"/>
      <c r="S83" s="1692"/>
      <c r="T83" s="1682">
        <v>0</v>
      </c>
      <c r="U83" s="1679"/>
      <c r="V83" s="1691"/>
      <c r="W83" s="1692"/>
      <c r="X83" s="140"/>
      <c r="Z83" s="1412">
        <v>0</v>
      </c>
      <c r="AA83" s="1412"/>
      <c r="AB83" s="1412"/>
      <c r="AC83" s="1412"/>
      <c r="AD83" s="179"/>
      <c r="AF83" s="1412">
        <v>0</v>
      </c>
      <c r="AG83" s="1412"/>
      <c r="AH83" s="1415"/>
      <c r="AI83" s="1415"/>
      <c r="AJ83" s="174" t="s">
        <v>464</v>
      </c>
    </row>
    <row r="84" spans="1:36" ht="16.149999999999999" hidden="1" customHeight="1" x14ac:dyDescent="0.3">
      <c r="A84" s="1416"/>
      <c r="B84" s="1420"/>
      <c r="C84" s="1421"/>
      <c r="D84" s="189"/>
      <c r="E84" s="1422"/>
      <c r="F84" s="197"/>
      <c r="G84" s="198"/>
      <c r="H84" s="1693" t="s">
        <v>432</v>
      </c>
      <c r="I84" s="1693"/>
      <c r="J84" s="1689" t="s">
        <v>281</v>
      </c>
      <c r="K84" s="1690"/>
      <c r="L84" s="1694" t="s">
        <v>432</v>
      </c>
      <c r="M84" s="1693"/>
      <c r="N84" s="1689" t="s">
        <v>281</v>
      </c>
      <c r="O84" s="1690"/>
      <c r="P84" s="1694" t="s">
        <v>432</v>
      </c>
      <c r="Q84" s="1693"/>
      <c r="R84" s="1689" t="s">
        <v>281</v>
      </c>
      <c r="S84" s="1690"/>
      <c r="T84" s="1694" t="s">
        <v>432</v>
      </c>
      <c r="U84" s="1693"/>
      <c r="V84" s="1689" t="s">
        <v>281</v>
      </c>
      <c r="W84" s="1690"/>
      <c r="X84" s="128"/>
      <c r="Z84" s="1416" t="s">
        <v>432</v>
      </c>
      <c r="AA84" s="1416"/>
      <c r="AB84" s="1411" t="s">
        <v>281</v>
      </c>
      <c r="AC84" s="1411"/>
      <c r="AD84" s="179"/>
      <c r="AF84" s="1416" t="s">
        <v>432</v>
      </c>
      <c r="AG84" s="1416"/>
      <c r="AH84" s="1413" t="s">
        <v>281</v>
      </c>
      <c r="AI84" s="1413"/>
      <c r="AJ84" s="127"/>
    </row>
    <row r="85" spans="1:36" ht="25.15" customHeight="1" thickBot="1" x14ac:dyDescent="0.35">
      <c r="A85" s="1416"/>
      <c r="B85" s="1420"/>
      <c r="C85" s="1421"/>
      <c r="D85" s="189" t="s">
        <v>58</v>
      </c>
      <c r="E85" s="1422"/>
      <c r="F85" s="197" t="s">
        <v>59</v>
      </c>
      <c r="G85" s="198" t="s">
        <v>143</v>
      </c>
      <c r="H85" s="1679" t="s">
        <v>433</v>
      </c>
      <c r="I85" s="1679"/>
      <c r="J85" s="1680" t="s">
        <v>434</v>
      </c>
      <c r="K85" s="1681"/>
      <c r="L85" s="1682" t="s">
        <v>433</v>
      </c>
      <c r="M85" s="1679"/>
      <c r="N85" s="1680" t="s">
        <v>434</v>
      </c>
      <c r="O85" s="1681"/>
      <c r="P85" s="1682" t="s">
        <v>433</v>
      </c>
      <c r="Q85" s="1679"/>
      <c r="R85" s="1680" t="s">
        <v>434</v>
      </c>
      <c r="S85" s="1681"/>
      <c r="T85" s="1682" t="s">
        <v>433</v>
      </c>
      <c r="U85" s="1679"/>
      <c r="V85" s="1680" t="s">
        <v>434</v>
      </c>
      <c r="W85" s="1681"/>
      <c r="X85" s="140"/>
      <c r="Z85" s="1412" t="s">
        <v>433</v>
      </c>
      <c r="AA85" s="1412"/>
      <c r="AB85" s="1411" t="s">
        <v>434</v>
      </c>
      <c r="AC85" s="1411"/>
      <c r="AD85" s="179"/>
      <c r="AF85" s="1412" t="s">
        <v>433</v>
      </c>
      <c r="AG85" s="1412"/>
      <c r="AH85" s="1413"/>
      <c r="AI85" s="1413"/>
      <c r="AJ85" s="174" t="s">
        <v>464</v>
      </c>
    </row>
    <row r="86" spans="1:36" ht="16.149999999999999" hidden="1" customHeight="1" x14ac:dyDescent="0.3">
      <c r="A86" s="1416"/>
      <c r="B86" s="1420"/>
      <c r="C86" s="180"/>
      <c r="D86" s="189"/>
      <c r="E86" s="1422"/>
      <c r="F86" s="197"/>
      <c r="G86" s="198"/>
      <c r="H86" s="1688" t="s">
        <v>435</v>
      </c>
      <c r="I86" s="1688"/>
      <c r="J86" s="1689" t="s">
        <v>281</v>
      </c>
      <c r="K86" s="1690"/>
      <c r="L86" s="1687" t="s">
        <v>435</v>
      </c>
      <c r="M86" s="1688"/>
      <c r="N86" s="1689" t="s">
        <v>281</v>
      </c>
      <c r="O86" s="1690"/>
      <c r="P86" s="1687" t="s">
        <v>435</v>
      </c>
      <c r="Q86" s="1688"/>
      <c r="R86" s="1689" t="s">
        <v>281</v>
      </c>
      <c r="S86" s="1690"/>
      <c r="T86" s="1687" t="s">
        <v>435</v>
      </c>
      <c r="U86" s="1688"/>
      <c r="V86" s="1689" t="s">
        <v>281</v>
      </c>
      <c r="W86" s="1690"/>
      <c r="X86" s="128"/>
      <c r="Z86" s="1411" t="s">
        <v>435</v>
      </c>
      <c r="AA86" s="1411"/>
      <c r="AB86" s="1411" t="s">
        <v>281</v>
      </c>
      <c r="AC86" s="1411"/>
      <c r="AD86" s="179"/>
      <c r="AF86" s="1411" t="s">
        <v>435</v>
      </c>
      <c r="AG86" s="1411"/>
      <c r="AH86" s="1413"/>
      <c r="AI86" s="1413"/>
      <c r="AJ86" s="174" t="s">
        <v>464</v>
      </c>
    </row>
    <row r="87" spans="1:36" ht="30" customHeight="1" thickBot="1" x14ac:dyDescent="0.35">
      <c r="A87" s="1416"/>
      <c r="B87" s="1420"/>
      <c r="C87" s="203" t="s">
        <v>60</v>
      </c>
      <c r="D87" s="189" t="s">
        <v>19</v>
      </c>
      <c r="E87" s="1422"/>
      <c r="F87" s="197" t="s">
        <v>20</v>
      </c>
      <c r="G87" s="198" t="s">
        <v>144</v>
      </c>
      <c r="H87" s="1684" t="s">
        <v>20</v>
      </c>
      <c r="I87" s="1684"/>
      <c r="J87" s="1685" t="s">
        <v>382</v>
      </c>
      <c r="K87" s="1686"/>
      <c r="L87" s="1683" t="s">
        <v>20</v>
      </c>
      <c r="M87" s="1684"/>
      <c r="N87" s="1685" t="s">
        <v>382</v>
      </c>
      <c r="O87" s="1686"/>
      <c r="P87" s="1683" t="s">
        <v>20</v>
      </c>
      <c r="Q87" s="1684"/>
      <c r="R87" s="1685" t="s">
        <v>382</v>
      </c>
      <c r="S87" s="1686"/>
      <c r="T87" s="1683" t="s">
        <v>20</v>
      </c>
      <c r="U87" s="1684"/>
      <c r="V87" s="1685" t="s">
        <v>382</v>
      </c>
      <c r="W87" s="1686"/>
      <c r="X87" s="142"/>
      <c r="Z87" s="1412" t="s">
        <v>20</v>
      </c>
      <c r="AA87" s="1412"/>
      <c r="AB87" s="1411" t="s">
        <v>382</v>
      </c>
      <c r="AC87" s="1411"/>
      <c r="AD87" s="179"/>
      <c r="AF87" s="1412" t="s">
        <v>20</v>
      </c>
      <c r="AG87" s="1412"/>
      <c r="AH87" s="1413"/>
      <c r="AI87" s="1413"/>
      <c r="AJ87" s="174" t="s">
        <v>464</v>
      </c>
    </row>
    <row r="88" spans="1:36" ht="17.25" thickTop="1" x14ac:dyDescent="0.3"/>
    <row r="91" spans="1:36" x14ac:dyDescent="0.3">
      <c r="I91" s="4"/>
    </row>
  </sheetData>
  <mergeCells count="667">
    <mergeCell ref="AF87:AG87"/>
    <mergeCell ref="AH87:AI87"/>
    <mergeCell ref="AJ81:AJ82"/>
    <mergeCell ref="AF82:AG82"/>
    <mergeCell ref="AH82:AI82"/>
    <mergeCell ref="AF83:AG83"/>
    <mergeCell ref="AH83:AI83"/>
    <mergeCell ref="AF84:AG84"/>
    <mergeCell ref="AH84:AI84"/>
    <mergeCell ref="AF85:AG85"/>
    <mergeCell ref="AH85:AI85"/>
    <mergeCell ref="AF86:AG86"/>
    <mergeCell ref="AH86:AI86"/>
    <mergeCell ref="AF77:AG77"/>
    <mergeCell ref="AH77:AI77"/>
    <mergeCell ref="AF78:AG78"/>
    <mergeCell ref="AH78:AI78"/>
    <mergeCell ref="AF79:AG79"/>
    <mergeCell ref="AH79:AI79"/>
    <mergeCell ref="AF80:AG80"/>
    <mergeCell ref="AH80:AI80"/>
    <mergeCell ref="AF81:AG81"/>
    <mergeCell ref="AH81:AI81"/>
    <mergeCell ref="AF71:AG71"/>
    <mergeCell ref="AH71:AI71"/>
    <mergeCell ref="AF72:AG73"/>
    <mergeCell ref="AH72:AI73"/>
    <mergeCell ref="AJ72:AJ73"/>
    <mergeCell ref="AF74:AG74"/>
    <mergeCell ref="AH74:AI74"/>
    <mergeCell ref="AF75:AG76"/>
    <mergeCell ref="AH75:AI76"/>
    <mergeCell ref="AJ75:AJ76"/>
    <mergeCell ref="AF66:AG66"/>
    <mergeCell ref="AH66:AI66"/>
    <mergeCell ref="AF67:AG67"/>
    <mergeCell ref="AH67:AI67"/>
    <mergeCell ref="AF68:AG68"/>
    <mergeCell ref="AH68:AI68"/>
    <mergeCell ref="AF69:AG69"/>
    <mergeCell ref="AH69:AI69"/>
    <mergeCell ref="AJ69:AJ70"/>
    <mergeCell ref="AF70:AG70"/>
    <mergeCell ref="AH70:AI70"/>
    <mergeCell ref="AF60:AG60"/>
    <mergeCell ref="AH60:AI60"/>
    <mergeCell ref="AF61:AG63"/>
    <mergeCell ref="AH61:AI63"/>
    <mergeCell ref="AJ61:AJ63"/>
    <mergeCell ref="AF64:AG64"/>
    <mergeCell ref="AH64:AI64"/>
    <mergeCell ref="AF65:AG65"/>
    <mergeCell ref="AH65:AI65"/>
    <mergeCell ref="AF53:AF55"/>
    <mergeCell ref="AG53:AG55"/>
    <mergeCell ref="AH53:AH55"/>
    <mergeCell ref="AI53:AI55"/>
    <mergeCell ref="AJ53:AJ55"/>
    <mergeCell ref="AF56:AG56"/>
    <mergeCell ref="AH56:AI56"/>
    <mergeCell ref="AF57:AG59"/>
    <mergeCell ref="AH57:AI59"/>
    <mergeCell ref="AJ57:AJ59"/>
    <mergeCell ref="AJ35:AJ41"/>
    <mergeCell ref="AF43:AF46"/>
    <mergeCell ref="AG43:AG46"/>
    <mergeCell ref="AH43:AH46"/>
    <mergeCell ref="AI43:AI46"/>
    <mergeCell ref="AJ43:AJ46"/>
    <mergeCell ref="AF48:AF51"/>
    <mergeCell ref="AG48:AG51"/>
    <mergeCell ref="AH48:AH51"/>
    <mergeCell ref="AI48:AI51"/>
    <mergeCell ref="AJ48:AJ51"/>
    <mergeCell ref="AF35:AF41"/>
    <mergeCell ref="AG35:AG41"/>
    <mergeCell ref="AH35:AH41"/>
    <mergeCell ref="AI35:AI41"/>
    <mergeCell ref="AF25:AG25"/>
    <mergeCell ref="AH25:AI25"/>
    <mergeCell ref="AF26:AG29"/>
    <mergeCell ref="AH26:AI29"/>
    <mergeCell ref="AJ26:AJ29"/>
    <mergeCell ref="AF30:AG30"/>
    <mergeCell ref="AH30:AI30"/>
    <mergeCell ref="AF31:AG33"/>
    <mergeCell ref="AH31:AI33"/>
    <mergeCell ref="AJ31:AJ33"/>
    <mergeCell ref="AF15:AG15"/>
    <mergeCell ref="AH15:AI15"/>
    <mergeCell ref="AF16:AG18"/>
    <mergeCell ref="AH16:AI18"/>
    <mergeCell ref="AJ16:AJ18"/>
    <mergeCell ref="AF19:AG19"/>
    <mergeCell ref="AH19:AI19"/>
    <mergeCell ref="AF20:AG24"/>
    <mergeCell ref="AH20:AI24"/>
    <mergeCell ref="AJ20:AJ24"/>
    <mergeCell ref="AF6:AI6"/>
    <mergeCell ref="AJ6:AJ7"/>
    <mergeCell ref="AF8:AF10"/>
    <mergeCell ref="AG8:AG10"/>
    <mergeCell ref="AH8:AH10"/>
    <mergeCell ref="AI8:AI10"/>
    <mergeCell ref="AJ8:AJ10"/>
    <mergeCell ref="AF12:AF14"/>
    <mergeCell ref="AG12:AG14"/>
    <mergeCell ref="AH12:AH14"/>
    <mergeCell ref="AI12:AI14"/>
    <mergeCell ref="AJ12:AJ14"/>
    <mergeCell ref="H5:O5"/>
    <mergeCell ref="A6:A7"/>
    <mergeCell ref="B6:C7"/>
    <mergeCell ref="D6:D7"/>
    <mergeCell ref="E6:E7"/>
    <mergeCell ref="F6:F7"/>
    <mergeCell ref="G6:G7"/>
    <mergeCell ref="H6:K6"/>
    <mergeCell ref="L6:O6"/>
    <mergeCell ref="P6:S6"/>
    <mergeCell ref="T6:W6"/>
    <mergeCell ref="X6:X7"/>
    <mergeCell ref="A8:A14"/>
    <mergeCell ref="B8:B10"/>
    <mergeCell ref="C8:C10"/>
    <mergeCell ref="D8:D10"/>
    <mergeCell ref="E8:E10"/>
    <mergeCell ref="F8:F10"/>
    <mergeCell ref="H8:H10"/>
    <mergeCell ref="U8:U10"/>
    <mergeCell ref="V8:V10"/>
    <mergeCell ref="W8:W10"/>
    <mergeCell ref="X8:X10"/>
    <mergeCell ref="B12:B14"/>
    <mergeCell ref="C12:C14"/>
    <mergeCell ref="D12:D14"/>
    <mergeCell ref="E12:E14"/>
    <mergeCell ref="F12:F14"/>
    <mergeCell ref="H12:H14"/>
    <mergeCell ref="O8:O10"/>
    <mergeCell ref="P8:P10"/>
    <mergeCell ref="Q8:Q10"/>
    <mergeCell ref="R8:R10"/>
    <mergeCell ref="S8:S10"/>
    <mergeCell ref="T8:T10"/>
    <mergeCell ref="I8:I10"/>
    <mergeCell ref="J8:J10"/>
    <mergeCell ref="K8:K10"/>
    <mergeCell ref="L8:L10"/>
    <mergeCell ref="M8:M10"/>
    <mergeCell ref="N8:N10"/>
    <mergeCell ref="U12:U14"/>
    <mergeCell ref="V12:V14"/>
    <mergeCell ref="W12:W14"/>
    <mergeCell ref="X12:X14"/>
    <mergeCell ref="A15:A18"/>
    <mergeCell ref="H15:I15"/>
    <mergeCell ref="J15:K15"/>
    <mergeCell ref="L15:M15"/>
    <mergeCell ref="N15:O15"/>
    <mergeCell ref="P15:Q15"/>
    <mergeCell ref="O12:O14"/>
    <mergeCell ref="P12:P14"/>
    <mergeCell ref="Q12:Q14"/>
    <mergeCell ref="R12:R14"/>
    <mergeCell ref="S12:S14"/>
    <mergeCell ref="T12:T14"/>
    <mergeCell ref="I12:I14"/>
    <mergeCell ref="J12:J14"/>
    <mergeCell ref="K12:K14"/>
    <mergeCell ref="L12:L14"/>
    <mergeCell ref="M12:M14"/>
    <mergeCell ref="N12:N14"/>
    <mergeCell ref="R15:S15"/>
    <mergeCell ref="T15:U15"/>
    <mergeCell ref="V15:W15"/>
    <mergeCell ref="B16:B18"/>
    <mergeCell ref="C16:C18"/>
    <mergeCell ref="D16:D18"/>
    <mergeCell ref="E16:E18"/>
    <mergeCell ref="F16:F18"/>
    <mergeCell ref="H16:I18"/>
    <mergeCell ref="J16:K18"/>
    <mergeCell ref="B20:B25"/>
    <mergeCell ref="C20:C21"/>
    <mergeCell ref="D20:D24"/>
    <mergeCell ref="E20:E24"/>
    <mergeCell ref="F20:F24"/>
    <mergeCell ref="H20:I24"/>
    <mergeCell ref="X16:X18"/>
    <mergeCell ref="A19:A67"/>
    <mergeCell ref="H19:I19"/>
    <mergeCell ref="J19:K19"/>
    <mergeCell ref="L19:M19"/>
    <mergeCell ref="N19:O19"/>
    <mergeCell ref="P19:Q19"/>
    <mergeCell ref="R19:S19"/>
    <mergeCell ref="T19:U19"/>
    <mergeCell ref="V19:W19"/>
    <mergeCell ref="L16:M18"/>
    <mergeCell ref="N16:O18"/>
    <mergeCell ref="P16:Q18"/>
    <mergeCell ref="R16:S18"/>
    <mergeCell ref="T16:U18"/>
    <mergeCell ref="V16:W18"/>
    <mergeCell ref="V20:W24"/>
    <mergeCell ref="X20:X24"/>
    <mergeCell ref="C22:C24"/>
    <mergeCell ref="H25:I25"/>
    <mergeCell ref="J25:K25"/>
    <mergeCell ref="L25:M25"/>
    <mergeCell ref="N25:O25"/>
    <mergeCell ref="P25:Q25"/>
    <mergeCell ref="R25:S25"/>
    <mergeCell ref="T25:U25"/>
    <mergeCell ref="J20:K24"/>
    <mergeCell ref="L20:M24"/>
    <mergeCell ref="N20:O24"/>
    <mergeCell ref="P20:Q24"/>
    <mergeCell ref="R20:S24"/>
    <mergeCell ref="T20:U24"/>
    <mergeCell ref="B26:B33"/>
    <mergeCell ref="C26:C29"/>
    <mergeCell ref="D26:D29"/>
    <mergeCell ref="E26:E29"/>
    <mergeCell ref="F26:F29"/>
    <mergeCell ref="H26:I29"/>
    <mergeCell ref="J26:K29"/>
    <mergeCell ref="L26:M29"/>
    <mergeCell ref="N26:O29"/>
    <mergeCell ref="T26:U29"/>
    <mergeCell ref="T30:U30"/>
    <mergeCell ref="V26:W29"/>
    <mergeCell ref="X26:X29"/>
    <mergeCell ref="H30:I30"/>
    <mergeCell ref="J30:K30"/>
    <mergeCell ref="L30:M30"/>
    <mergeCell ref="N30:O30"/>
    <mergeCell ref="P30:Q30"/>
    <mergeCell ref="V25:W25"/>
    <mergeCell ref="C31:C33"/>
    <mergeCell ref="D31:D33"/>
    <mergeCell ref="E31:E33"/>
    <mergeCell ref="F31:F33"/>
    <mergeCell ref="H31:I33"/>
    <mergeCell ref="J31:K33"/>
    <mergeCell ref="L31:M33"/>
    <mergeCell ref="P26:Q29"/>
    <mergeCell ref="R26:S29"/>
    <mergeCell ref="N31:O33"/>
    <mergeCell ref="P31:Q33"/>
    <mergeCell ref="R31:S33"/>
    <mergeCell ref="T31:U33"/>
    <mergeCell ref="V31:W33"/>
    <mergeCell ref="X31:X33"/>
    <mergeCell ref="R30:S30"/>
    <mergeCell ref="V30:W30"/>
    <mergeCell ref="B34:B59"/>
    <mergeCell ref="C35:C41"/>
    <mergeCell ref="D35:D41"/>
    <mergeCell ref="E35:E59"/>
    <mergeCell ref="F35:F41"/>
    <mergeCell ref="X35:X41"/>
    <mergeCell ref="C43:C46"/>
    <mergeCell ref="D43:D46"/>
    <mergeCell ref="F43:F46"/>
    <mergeCell ref="H43:H46"/>
    <mergeCell ref="U43:U46"/>
    <mergeCell ref="V43:V46"/>
    <mergeCell ref="W43:W46"/>
    <mergeCell ref="X43:X46"/>
    <mergeCell ref="C48:C51"/>
    <mergeCell ref="D48:D51"/>
    <mergeCell ref="F48:F51"/>
    <mergeCell ref="H48:H51"/>
    <mergeCell ref="I48:I51"/>
    <mergeCell ref="J48:J51"/>
    <mergeCell ref="O43:O46"/>
    <mergeCell ref="P43:P46"/>
    <mergeCell ref="Q43:Q46"/>
    <mergeCell ref="R43:R46"/>
    <mergeCell ref="S43:S46"/>
    <mergeCell ref="T43:T46"/>
    <mergeCell ref="I43:I46"/>
    <mergeCell ref="J43:J46"/>
    <mergeCell ref="K43:K46"/>
    <mergeCell ref="L43:L46"/>
    <mergeCell ref="M43:M46"/>
    <mergeCell ref="N43:N46"/>
    <mergeCell ref="W48:W51"/>
    <mergeCell ref="X48:X51"/>
    <mergeCell ref="C53:C55"/>
    <mergeCell ref="D53:D55"/>
    <mergeCell ref="F53:F55"/>
    <mergeCell ref="H53:H55"/>
    <mergeCell ref="I53:I55"/>
    <mergeCell ref="J53:J55"/>
    <mergeCell ref="K53:K55"/>
    <mergeCell ref="L53:L55"/>
    <mergeCell ref="Q48:Q51"/>
    <mergeCell ref="R48:R51"/>
    <mergeCell ref="S48:S51"/>
    <mergeCell ref="T48:T51"/>
    <mergeCell ref="U48:U51"/>
    <mergeCell ref="V48:V51"/>
    <mergeCell ref="K48:K51"/>
    <mergeCell ref="L48:L51"/>
    <mergeCell ref="M48:M51"/>
    <mergeCell ref="N48:N51"/>
    <mergeCell ref="O48:O51"/>
    <mergeCell ref="P48:P51"/>
    <mergeCell ref="S53:S55"/>
    <mergeCell ref="T53:T55"/>
    <mergeCell ref="U53:U55"/>
    <mergeCell ref="V53:V55"/>
    <mergeCell ref="W53:W55"/>
    <mergeCell ref="X53:X55"/>
    <mergeCell ref="M53:M55"/>
    <mergeCell ref="N53:N55"/>
    <mergeCell ref="O53:O55"/>
    <mergeCell ref="P53:P55"/>
    <mergeCell ref="Q53:Q55"/>
    <mergeCell ref="R53:R55"/>
    <mergeCell ref="V57:W59"/>
    <mergeCell ref="X57:X59"/>
    <mergeCell ref="B60:B67"/>
    <mergeCell ref="H60:I60"/>
    <mergeCell ref="J60:K60"/>
    <mergeCell ref="L60:M60"/>
    <mergeCell ref="N60:O60"/>
    <mergeCell ref="P60:Q60"/>
    <mergeCell ref="T56:U56"/>
    <mergeCell ref="V56:W56"/>
    <mergeCell ref="C57:C59"/>
    <mergeCell ref="D57:D59"/>
    <mergeCell ref="F57:F59"/>
    <mergeCell ref="H57:I59"/>
    <mergeCell ref="J57:K59"/>
    <mergeCell ref="L57:M59"/>
    <mergeCell ref="N57:O59"/>
    <mergeCell ref="P57:Q59"/>
    <mergeCell ref="H56:I56"/>
    <mergeCell ref="J56:K56"/>
    <mergeCell ref="L56:M56"/>
    <mergeCell ref="N56:O56"/>
    <mergeCell ref="P56:Q56"/>
    <mergeCell ref="R56:S56"/>
    <mergeCell ref="C61:C63"/>
    <mergeCell ref="D61:D63"/>
    <mergeCell ref="E61:E67"/>
    <mergeCell ref="F61:F63"/>
    <mergeCell ref="H61:I63"/>
    <mergeCell ref="J61:K63"/>
    <mergeCell ref="L61:M63"/>
    <mergeCell ref="R57:S59"/>
    <mergeCell ref="T57:U59"/>
    <mergeCell ref="N61:O63"/>
    <mergeCell ref="P61:Q63"/>
    <mergeCell ref="R61:S63"/>
    <mergeCell ref="T61:U63"/>
    <mergeCell ref="T66:U66"/>
    <mergeCell ref="V61:W63"/>
    <mergeCell ref="X61:X63"/>
    <mergeCell ref="R60:S60"/>
    <mergeCell ref="T60:U60"/>
    <mergeCell ref="V60:W60"/>
    <mergeCell ref="T64:U64"/>
    <mergeCell ref="V64:W64"/>
    <mergeCell ref="H65:I65"/>
    <mergeCell ref="J65:K65"/>
    <mergeCell ref="L65:M65"/>
    <mergeCell ref="N65:O65"/>
    <mergeCell ref="P65:Q65"/>
    <mergeCell ref="R65:S65"/>
    <mergeCell ref="T65:U65"/>
    <mergeCell ref="V65:W65"/>
    <mergeCell ref="H64:I64"/>
    <mergeCell ref="J64:K64"/>
    <mergeCell ref="L64:M64"/>
    <mergeCell ref="N64:O64"/>
    <mergeCell ref="P64:Q64"/>
    <mergeCell ref="R64:S64"/>
    <mergeCell ref="V66:W66"/>
    <mergeCell ref="H67:I67"/>
    <mergeCell ref="J67:K67"/>
    <mergeCell ref="L67:M67"/>
    <mergeCell ref="N67:O67"/>
    <mergeCell ref="P67:Q67"/>
    <mergeCell ref="R67:S67"/>
    <mergeCell ref="T67:U67"/>
    <mergeCell ref="V67:W67"/>
    <mergeCell ref="H66:I66"/>
    <mergeCell ref="J66:K66"/>
    <mergeCell ref="L66:M66"/>
    <mergeCell ref="N66:O66"/>
    <mergeCell ref="P66:Q66"/>
    <mergeCell ref="R66:S66"/>
    <mergeCell ref="R68:S68"/>
    <mergeCell ref="T68:U68"/>
    <mergeCell ref="V68:W68"/>
    <mergeCell ref="A69:A87"/>
    <mergeCell ref="C69:C70"/>
    <mergeCell ref="H69:I69"/>
    <mergeCell ref="J69:K69"/>
    <mergeCell ref="L69:M69"/>
    <mergeCell ref="N69:O69"/>
    <mergeCell ref="P69:Q69"/>
    <mergeCell ref="B68:B81"/>
    <mergeCell ref="H68:I68"/>
    <mergeCell ref="J68:K68"/>
    <mergeCell ref="L68:M68"/>
    <mergeCell ref="N68:O68"/>
    <mergeCell ref="P68:Q68"/>
    <mergeCell ref="H79:I79"/>
    <mergeCell ref="J79:K79"/>
    <mergeCell ref="L79:M79"/>
    <mergeCell ref="N79:O79"/>
    <mergeCell ref="R69:S69"/>
    <mergeCell ref="T69:U69"/>
    <mergeCell ref="V69:W69"/>
    <mergeCell ref="C72:C73"/>
    <mergeCell ref="X69:X70"/>
    <mergeCell ref="E70:E81"/>
    <mergeCell ref="H70:I70"/>
    <mergeCell ref="J70:K70"/>
    <mergeCell ref="L70:M70"/>
    <mergeCell ref="N70:O70"/>
    <mergeCell ref="P70:Q70"/>
    <mergeCell ref="R70:S70"/>
    <mergeCell ref="T70:U70"/>
    <mergeCell ref="V70:W70"/>
    <mergeCell ref="H71:I71"/>
    <mergeCell ref="J71:K71"/>
    <mergeCell ref="L71:M71"/>
    <mergeCell ref="N71:O71"/>
    <mergeCell ref="P71:Q71"/>
    <mergeCell ref="R71:S71"/>
    <mergeCell ref="T71:U71"/>
    <mergeCell ref="V71:W71"/>
    <mergeCell ref="V72:W73"/>
    <mergeCell ref="X72:X73"/>
    <mergeCell ref="H74:I74"/>
    <mergeCell ref="J74:K74"/>
    <mergeCell ref="L74:M74"/>
    <mergeCell ref="N74:O74"/>
    <mergeCell ref="D72:D73"/>
    <mergeCell ref="F72:F73"/>
    <mergeCell ref="H72:I73"/>
    <mergeCell ref="J72:K73"/>
    <mergeCell ref="L72:M73"/>
    <mergeCell ref="N72:O73"/>
    <mergeCell ref="P72:Q73"/>
    <mergeCell ref="R72:S73"/>
    <mergeCell ref="T72:U73"/>
    <mergeCell ref="P74:Q74"/>
    <mergeCell ref="R74:S74"/>
    <mergeCell ref="T74:U74"/>
    <mergeCell ref="V74:W74"/>
    <mergeCell ref="C75:C79"/>
    <mergeCell ref="D75:D76"/>
    <mergeCell ref="F75:F76"/>
    <mergeCell ref="H75:I76"/>
    <mergeCell ref="J75:K76"/>
    <mergeCell ref="L75:M76"/>
    <mergeCell ref="N75:O76"/>
    <mergeCell ref="P75:Q76"/>
    <mergeCell ref="R75:S76"/>
    <mergeCell ref="T75:U76"/>
    <mergeCell ref="V75:W76"/>
    <mergeCell ref="D78:D79"/>
    <mergeCell ref="H78:I78"/>
    <mergeCell ref="J78:K78"/>
    <mergeCell ref="L78:M78"/>
    <mergeCell ref="N78:O78"/>
    <mergeCell ref="P78:Q78"/>
    <mergeCell ref="R78:S78"/>
    <mergeCell ref="T78:U78"/>
    <mergeCell ref="V78:W78"/>
    <mergeCell ref="X75:X76"/>
    <mergeCell ref="H77:I77"/>
    <mergeCell ref="J77:K77"/>
    <mergeCell ref="L77:M77"/>
    <mergeCell ref="N77:O77"/>
    <mergeCell ref="P77:Q77"/>
    <mergeCell ref="R77:S77"/>
    <mergeCell ref="T77:U77"/>
    <mergeCell ref="V77:W77"/>
    <mergeCell ref="P79:Q79"/>
    <mergeCell ref="R79:S79"/>
    <mergeCell ref="T79:U79"/>
    <mergeCell ref="V79:W79"/>
    <mergeCell ref="H80:I80"/>
    <mergeCell ref="J80:K80"/>
    <mergeCell ref="L80:M80"/>
    <mergeCell ref="N80:O80"/>
    <mergeCell ref="P80:Q80"/>
    <mergeCell ref="R80:S80"/>
    <mergeCell ref="T80:U80"/>
    <mergeCell ref="V80:W80"/>
    <mergeCell ref="H81:I81"/>
    <mergeCell ref="J81:K81"/>
    <mergeCell ref="L81:M81"/>
    <mergeCell ref="N81:O81"/>
    <mergeCell ref="P81:Q81"/>
    <mergeCell ref="R81:S81"/>
    <mergeCell ref="T81:U81"/>
    <mergeCell ref="V81:W81"/>
    <mergeCell ref="B82:B87"/>
    <mergeCell ref="H82:I82"/>
    <mergeCell ref="J82:K82"/>
    <mergeCell ref="L82:M82"/>
    <mergeCell ref="N82:O82"/>
    <mergeCell ref="P82:Q82"/>
    <mergeCell ref="H86:I86"/>
    <mergeCell ref="J86:K86"/>
    <mergeCell ref="L86:M86"/>
    <mergeCell ref="N86:O86"/>
    <mergeCell ref="R82:S82"/>
    <mergeCell ref="T82:U82"/>
    <mergeCell ref="V82:W82"/>
    <mergeCell ref="C83:C85"/>
    <mergeCell ref="E83:E87"/>
    <mergeCell ref="H83:I83"/>
    <mergeCell ref="J83:K83"/>
    <mergeCell ref="L83:M83"/>
    <mergeCell ref="N83:O83"/>
    <mergeCell ref="P83:Q83"/>
    <mergeCell ref="R83:S83"/>
    <mergeCell ref="T83:U83"/>
    <mergeCell ref="V83:W83"/>
    <mergeCell ref="H84:I84"/>
    <mergeCell ref="J84:K84"/>
    <mergeCell ref="L84:M84"/>
    <mergeCell ref="N84:O84"/>
    <mergeCell ref="P84:Q84"/>
    <mergeCell ref="R84:S84"/>
    <mergeCell ref="T84:U84"/>
    <mergeCell ref="V84:W84"/>
    <mergeCell ref="H85:I85"/>
    <mergeCell ref="J85:K85"/>
    <mergeCell ref="L85:M85"/>
    <mergeCell ref="N85:O85"/>
    <mergeCell ref="P85:Q85"/>
    <mergeCell ref="R85:S85"/>
    <mergeCell ref="T85:U85"/>
    <mergeCell ref="V85:W85"/>
    <mergeCell ref="T87:U87"/>
    <mergeCell ref="V87:W87"/>
    <mergeCell ref="P86:Q86"/>
    <mergeCell ref="R86:S86"/>
    <mergeCell ref="T86:U86"/>
    <mergeCell ref="V86:W86"/>
    <mergeCell ref="H87:I87"/>
    <mergeCell ref="J87:K87"/>
    <mergeCell ref="L87:M87"/>
    <mergeCell ref="N87:O87"/>
    <mergeCell ref="P87:Q87"/>
    <mergeCell ref="R87:S87"/>
    <mergeCell ref="Z6:AC6"/>
    <mergeCell ref="AD6:AD7"/>
    <mergeCell ref="Z8:Z10"/>
    <mergeCell ref="AA8:AA10"/>
    <mergeCell ref="AB8:AB10"/>
    <mergeCell ref="AC8:AC10"/>
    <mergeCell ref="AD8:AD10"/>
    <mergeCell ref="Z12:Z14"/>
    <mergeCell ref="AA12:AA14"/>
    <mergeCell ref="AB12:AB14"/>
    <mergeCell ref="AC12:AC14"/>
    <mergeCell ref="AD12:AD14"/>
    <mergeCell ref="Z15:AA15"/>
    <mergeCell ref="AB15:AC15"/>
    <mergeCell ref="Z16:AA18"/>
    <mergeCell ref="AB16:AC18"/>
    <mergeCell ref="AD16:AD18"/>
    <mergeCell ref="Z19:AA19"/>
    <mergeCell ref="AB19:AC19"/>
    <mergeCell ref="Z20:AA24"/>
    <mergeCell ref="AB20:AC24"/>
    <mergeCell ref="AD20:AD24"/>
    <mergeCell ref="Z25:AA25"/>
    <mergeCell ref="AB25:AC25"/>
    <mergeCell ref="Z26:AA29"/>
    <mergeCell ref="AB26:AC29"/>
    <mergeCell ref="AD26:AD29"/>
    <mergeCell ref="Z30:AA30"/>
    <mergeCell ref="AB30:AC30"/>
    <mergeCell ref="Z31:AA33"/>
    <mergeCell ref="AB31:AC33"/>
    <mergeCell ref="AD31:AD33"/>
    <mergeCell ref="Z35:Z41"/>
    <mergeCell ref="AA35:AA41"/>
    <mergeCell ref="AB35:AB41"/>
    <mergeCell ref="AC35:AC41"/>
    <mergeCell ref="AD35:AD41"/>
    <mergeCell ref="Z43:Z46"/>
    <mergeCell ref="AA43:AA46"/>
    <mergeCell ref="AB43:AB46"/>
    <mergeCell ref="AC43:AC46"/>
    <mergeCell ref="AD43:AD46"/>
    <mergeCell ref="Z48:Z51"/>
    <mergeCell ref="AA48:AA51"/>
    <mergeCell ref="AB48:AB51"/>
    <mergeCell ref="AC48:AC51"/>
    <mergeCell ref="AD48:AD51"/>
    <mergeCell ref="Z53:Z55"/>
    <mergeCell ref="AA53:AA55"/>
    <mergeCell ref="AB53:AB55"/>
    <mergeCell ref="AC53:AC55"/>
    <mergeCell ref="AD53:AD55"/>
    <mergeCell ref="Z56:AA56"/>
    <mergeCell ref="AB56:AC56"/>
    <mergeCell ref="Z57:AA59"/>
    <mergeCell ref="AB57:AC59"/>
    <mergeCell ref="AD57:AD59"/>
    <mergeCell ref="Z60:AA60"/>
    <mergeCell ref="AB60:AC60"/>
    <mergeCell ref="Z61:AA63"/>
    <mergeCell ref="AB61:AC63"/>
    <mergeCell ref="AD61:AD63"/>
    <mergeCell ref="Z64:AA64"/>
    <mergeCell ref="AB64:AC64"/>
    <mergeCell ref="Z65:AA65"/>
    <mergeCell ref="AB65:AC65"/>
    <mergeCell ref="Z66:AA66"/>
    <mergeCell ref="AB66:AC66"/>
    <mergeCell ref="Z67:AA67"/>
    <mergeCell ref="AB67:AC67"/>
    <mergeCell ref="Z68:AA68"/>
    <mergeCell ref="AB68:AC68"/>
    <mergeCell ref="Z69:AA69"/>
    <mergeCell ref="AB69:AC69"/>
    <mergeCell ref="AD69:AD70"/>
    <mergeCell ref="Z70:AA70"/>
    <mergeCell ref="AB70:AC70"/>
    <mergeCell ref="Z71:AA71"/>
    <mergeCell ref="AB71:AC71"/>
    <mergeCell ref="Z72:AA73"/>
    <mergeCell ref="AB72:AC73"/>
    <mergeCell ref="AD72:AD73"/>
    <mergeCell ref="Z74:AA74"/>
    <mergeCell ref="AB74:AC74"/>
    <mergeCell ref="Z75:AA76"/>
    <mergeCell ref="AB75:AC76"/>
    <mergeCell ref="AD75:AD76"/>
    <mergeCell ref="Z77:AA77"/>
    <mergeCell ref="AB77:AC77"/>
    <mergeCell ref="Z78:AA78"/>
    <mergeCell ref="AB78:AC78"/>
    <mergeCell ref="Z84:AA84"/>
    <mergeCell ref="AB84:AC84"/>
    <mergeCell ref="Z85:AA85"/>
    <mergeCell ref="AB85:AC85"/>
    <mergeCell ref="Z86:AA86"/>
    <mergeCell ref="AB86:AC86"/>
    <mergeCell ref="Z87:AA87"/>
    <mergeCell ref="AB87:AC87"/>
    <mergeCell ref="Z79:AA79"/>
    <mergeCell ref="AB79:AC79"/>
    <mergeCell ref="Z80:AA80"/>
    <mergeCell ref="AB80:AC80"/>
    <mergeCell ref="Z81:AA81"/>
    <mergeCell ref="AB81:AC81"/>
    <mergeCell ref="Z82:AA82"/>
    <mergeCell ref="AB82:AC82"/>
    <mergeCell ref="Z83:AA83"/>
    <mergeCell ref="AB83:AC83"/>
  </mergeCells>
  <printOptions horizontalCentered="1"/>
  <pageMargins left="0" right="0" top="0" bottom="0" header="0.31496062992125984" footer="0.31496062992125984"/>
  <pageSetup paperSize="8" scale="57"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zoomScale="85" zoomScaleNormal="85" workbookViewId="0">
      <pane xSplit="4" ySplit="8" topLeftCell="E51" activePane="bottomRight" state="frozen"/>
      <selection pane="topRight" activeCell="E1" sqref="E1"/>
      <selection pane="bottomLeft" activeCell="A9" sqref="A9"/>
      <selection pane="bottomRight" activeCell="K56" sqref="K56"/>
    </sheetView>
  </sheetViews>
  <sheetFormatPr defaultColWidth="9.140625" defaultRowHeight="15" x14ac:dyDescent="0.25"/>
  <cols>
    <col min="1" max="1" width="4.42578125" style="512" customWidth="1"/>
    <col min="2" max="2" width="5.28515625" style="512" bestFit="1" customWidth="1"/>
    <col min="3" max="3" width="53.28515625" style="512" customWidth="1"/>
    <col min="4" max="4" width="16.85546875" style="512" bestFit="1" customWidth="1"/>
    <col min="5" max="5" width="12.85546875" style="512" customWidth="1"/>
    <col min="6" max="6" width="11.140625" style="512" bestFit="1" customWidth="1"/>
    <col min="7" max="7" width="16.42578125" style="512" bestFit="1" customWidth="1"/>
    <col min="8" max="8" width="22.140625" style="512" bestFit="1" customWidth="1"/>
    <col min="9" max="9" width="17.7109375" style="512" bestFit="1" customWidth="1"/>
    <col min="10" max="10" width="16.140625" style="512" customWidth="1"/>
    <col min="11" max="11" width="21" style="512" bestFit="1" customWidth="1"/>
    <col min="12" max="12" width="30.7109375" style="512" customWidth="1"/>
    <col min="13" max="13" width="15.28515625" style="512" bestFit="1" customWidth="1"/>
    <col min="14" max="14" width="15.140625" style="512" bestFit="1" customWidth="1"/>
    <col min="15" max="16384" width="9.140625" style="512"/>
  </cols>
  <sheetData>
    <row r="1" spans="1:14" x14ac:dyDescent="0.25">
      <c r="B1" s="1035" t="s">
        <v>253</v>
      </c>
      <c r="C1" s="1035"/>
      <c r="D1" s="998"/>
    </row>
    <row r="2" spans="1:14" x14ac:dyDescent="0.25">
      <c r="B2" s="1035" t="s">
        <v>817</v>
      </c>
      <c r="C2" s="1035"/>
      <c r="D2" s="998"/>
    </row>
    <row r="4" spans="1:14" ht="33.75" customHeight="1" x14ac:dyDescent="0.3">
      <c r="B4" s="1882" t="s">
        <v>818</v>
      </c>
      <c r="C4" s="1882"/>
      <c r="D4" s="1882"/>
      <c r="E4" s="1883"/>
      <c r="F4" s="1883"/>
      <c r="G4" s="1883"/>
      <c r="H4" s="1883"/>
      <c r="I4" s="1883"/>
      <c r="J4" s="1883"/>
      <c r="K4" s="1883"/>
      <c r="L4" s="1883"/>
    </row>
    <row r="6" spans="1:14" x14ac:dyDescent="0.25">
      <c r="B6" s="1037"/>
      <c r="C6" s="1038"/>
      <c r="D6" s="513"/>
    </row>
    <row r="7" spans="1:14" ht="30" x14ac:dyDescent="0.25">
      <c r="B7" s="514" t="s">
        <v>819</v>
      </c>
      <c r="C7" s="514" t="s">
        <v>820</v>
      </c>
      <c r="D7" s="515" t="s">
        <v>821</v>
      </c>
      <c r="E7" s="514" t="s">
        <v>822</v>
      </c>
      <c r="F7" s="515" t="s">
        <v>823</v>
      </c>
      <c r="G7" s="514" t="s">
        <v>824</v>
      </c>
      <c r="H7" s="515" t="s">
        <v>825</v>
      </c>
      <c r="I7" s="515" t="s">
        <v>826</v>
      </c>
      <c r="J7" s="514" t="s">
        <v>827</v>
      </c>
      <c r="K7" s="514" t="s">
        <v>828</v>
      </c>
      <c r="L7" s="514" t="s">
        <v>542</v>
      </c>
    </row>
    <row r="8" spans="1:14" x14ac:dyDescent="0.25">
      <c r="B8" s="1039"/>
      <c r="C8" s="1884"/>
      <c r="D8" s="1884"/>
      <c r="E8" s="1884"/>
      <c r="F8" s="1884"/>
      <c r="G8" s="1884"/>
      <c r="H8" s="1884"/>
      <c r="I8" s="1884"/>
      <c r="J8" s="1884"/>
      <c r="K8" s="1884"/>
      <c r="L8" s="1885"/>
    </row>
    <row r="9" spans="1:14" x14ac:dyDescent="0.25">
      <c r="B9" s="516" t="s">
        <v>829</v>
      </c>
      <c r="C9" s="517" t="s">
        <v>830</v>
      </c>
      <c r="D9" s="1886" t="s">
        <v>831</v>
      </c>
      <c r="E9" s="518"/>
      <c r="F9" s="518">
        <v>3</v>
      </c>
      <c r="G9" s="519">
        <v>7500000</v>
      </c>
      <c r="H9" s="519">
        <f t="shared" ref="H9:H36" si="0">F9*G9</f>
        <v>22500000</v>
      </c>
      <c r="I9" s="519" t="s">
        <v>832</v>
      </c>
      <c r="J9" s="518" t="s">
        <v>833</v>
      </c>
      <c r="K9" s="520"/>
      <c r="L9" s="517"/>
      <c r="M9" s="540">
        <f>SUM(H9:H36)</f>
        <v>2547500000</v>
      </c>
      <c r="N9" s="1887">
        <f>SUM(K9:K36)</f>
        <v>812637850</v>
      </c>
    </row>
    <row r="10" spans="1:14" x14ac:dyDescent="0.25">
      <c r="B10" s="516" t="s">
        <v>834</v>
      </c>
      <c r="C10" s="517" t="s">
        <v>835</v>
      </c>
      <c r="D10" s="1033"/>
      <c r="E10" s="518"/>
      <c r="F10" s="518">
        <v>1</v>
      </c>
      <c r="G10" s="519">
        <v>60000000</v>
      </c>
      <c r="H10" s="519">
        <f t="shared" si="0"/>
        <v>60000000</v>
      </c>
      <c r="I10" s="519" t="s">
        <v>438</v>
      </c>
      <c r="J10" s="518" t="s">
        <v>836</v>
      </c>
      <c r="K10" s="520"/>
      <c r="L10" s="517"/>
    </row>
    <row r="11" spans="1:14" x14ac:dyDescent="0.25">
      <c r="B11" s="516" t="s">
        <v>837</v>
      </c>
      <c r="C11" s="517" t="s">
        <v>838</v>
      </c>
      <c r="D11" s="1033"/>
      <c r="E11" s="518"/>
      <c r="F11" s="518">
        <v>1</v>
      </c>
      <c r="G11" s="519">
        <v>175000000</v>
      </c>
      <c r="H11" s="519">
        <f t="shared" si="0"/>
        <v>175000000</v>
      </c>
      <c r="I11" s="519" t="s">
        <v>832</v>
      </c>
      <c r="J11" s="518" t="s">
        <v>839</v>
      </c>
      <c r="K11" s="520"/>
      <c r="L11" s="517"/>
    </row>
    <row r="12" spans="1:14" ht="30" x14ac:dyDescent="0.25">
      <c r="B12" s="516"/>
      <c r="C12" s="534" t="s">
        <v>1821</v>
      </c>
      <c r="D12" s="1033"/>
      <c r="E12" s="518"/>
      <c r="F12" s="523"/>
      <c r="G12" s="524"/>
      <c r="H12" s="524"/>
      <c r="I12" s="948" t="s">
        <v>438</v>
      </c>
      <c r="J12" s="523"/>
      <c r="K12" s="780">
        <v>49752000</v>
      </c>
      <c r="L12" s="525" t="s">
        <v>1822</v>
      </c>
    </row>
    <row r="13" spans="1:14" s="526" customFormat="1" x14ac:dyDescent="0.25">
      <c r="A13" s="512"/>
      <c r="B13" s="521" t="s">
        <v>840</v>
      </c>
      <c r="C13" s="522" t="s">
        <v>841</v>
      </c>
      <c r="D13" s="1033"/>
      <c r="E13" s="523"/>
      <c r="F13" s="523">
        <v>1</v>
      </c>
      <c r="G13" s="524">
        <v>20000000</v>
      </c>
      <c r="H13" s="524">
        <f t="shared" si="0"/>
        <v>20000000</v>
      </c>
      <c r="I13" s="524" t="s">
        <v>438</v>
      </c>
      <c r="J13" s="523" t="s">
        <v>842</v>
      </c>
      <c r="K13" s="778">
        <v>16925000</v>
      </c>
      <c r="L13" s="525" t="s">
        <v>843</v>
      </c>
    </row>
    <row r="14" spans="1:14" x14ac:dyDescent="0.25">
      <c r="B14" s="516" t="s">
        <v>844</v>
      </c>
      <c r="C14" s="517" t="s">
        <v>845</v>
      </c>
      <c r="D14" s="1033"/>
      <c r="E14" s="518"/>
      <c r="F14" s="518">
        <v>1</v>
      </c>
      <c r="G14" s="519">
        <v>30000000</v>
      </c>
      <c r="H14" s="519">
        <f t="shared" si="0"/>
        <v>30000000</v>
      </c>
      <c r="I14" s="519" t="s">
        <v>846</v>
      </c>
      <c r="J14" s="518" t="s">
        <v>846</v>
      </c>
      <c r="K14" s="520"/>
      <c r="L14" s="517"/>
    </row>
    <row r="15" spans="1:14" x14ac:dyDescent="0.25">
      <c r="B15" s="516" t="s">
        <v>847</v>
      </c>
      <c r="C15" s="517" t="s">
        <v>848</v>
      </c>
      <c r="D15" s="1034"/>
      <c r="E15" s="518"/>
      <c r="F15" s="518">
        <v>1</v>
      </c>
      <c r="G15" s="519">
        <v>80000000</v>
      </c>
      <c r="H15" s="519">
        <f t="shared" si="0"/>
        <v>80000000</v>
      </c>
      <c r="I15" s="519" t="s">
        <v>849</v>
      </c>
      <c r="J15" s="518" t="s">
        <v>849</v>
      </c>
      <c r="K15" s="520"/>
      <c r="L15" s="517"/>
    </row>
    <row r="16" spans="1:14" ht="30" x14ac:dyDescent="0.25">
      <c r="B16" s="521" t="s">
        <v>850</v>
      </c>
      <c r="C16" s="522" t="s">
        <v>851</v>
      </c>
      <c r="D16" s="1888" t="s">
        <v>852</v>
      </c>
      <c r="E16" s="523"/>
      <c r="F16" s="523">
        <v>1</v>
      </c>
      <c r="G16" s="524">
        <v>500000000</v>
      </c>
      <c r="H16" s="524">
        <f t="shared" si="0"/>
        <v>500000000</v>
      </c>
      <c r="I16" s="524" t="s">
        <v>436</v>
      </c>
      <c r="J16" s="523" t="s">
        <v>853</v>
      </c>
      <c r="K16" s="779">
        <f>312500130+0</f>
        <v>312500130</v>
      </c>
      <c r="L16" s="522" t="s">
        <v>854</v>
      </c>
    </row>
    <row r="17" spans="1:12" x14ac:dyDescent="0.25">
      <c r="B17" s="516" t="s">
        <v>855</v>
      </c>
      <c r="C17" s="517" t="s">
        <v>856</v>
      </c>
      <c r="D17" s="1033"/>
      <c r="E17" s="518"/>
      <c r="F17" s="518">
        <v>2</v>
      </c>
      <c r="G17" s="519">
        <v>30000000</v>
      </c>
      <c r="H17" s="519">
        <f t="shared" si="0"/>
        <v>60000000</v>
      </c>
      <c r="I17" s="519" t="s">
        <v>832</v>
      </c>
      <c r="J17" s="518" t="s">
        <v>833</v>
      </c>
      <c r="K17" s="520"/>
      <c r="L17" s="517"/>
    </row>
    <row r="18" spans="1:12" s="526" customFormat="1" ht="30" x14ac:dyDescent="0.25">
      <c r="A18" s="512"/>
      <c r="B18" s="521" t="s">
        <v>857</v>
      </c>
      <c r="C18" s="522" t="s">
        <v>858</v>
      </c>
      <c r="D18" s="1033"/>
      <c r="E18" s="523"/>
      <c r="F18" s="523">
        <v>1</v>
      </c>
      <c r="G18" s="524">
        <v>50000000</v>
      </c>
      <c r="H18" s="524">
        <f t="shared" si="0"/>
        <v>50000000</v>
      </c>
      <c r="I18" s="524" t="s">
        <v>438</v>
      </c>
      <c r="J18" s="523" t="s">
        <v>842</v>
      </c>
      <c r="K18" s="778">
        <v>26190000</v>
      </c>
      <c r="L18" s="525" t="s">
        <v>843</v>
      </c>
    </row>
    <row r="19" spans="1:12" s="526" customFormat="1" ht="30" x14ac:dyDescent="0.25">
      <c r="A19" s="512"/>
      <c r="B19" s="521" t="s">
        <v>859</v>
      </c>
      <c r="C19" s="522" t="s">
        <v>860</v>
      </c>
      <c r="D19" s="1034"/>
      <c r="E19" s="523"/>
      <c r="F19" s="523">
        <v>1</v>
      </c>
      <c r="G19" s="524">
        <v>60000000</v>
      </c>
      <c r="H19" s="524">
        <f t="shared" si="0"/>
        <v>60000000</v>
      </c>
      <c r="I19" s="524" t="s">
        <v>438</v>
      </c>
      <c r="J19" s="523" t="s">
        <v>842</v>
      </c>
      <c r="K19" s="778">
        <v>34920000</v>
      </c>
      <c r="L19" s="525" t="s">
        <v>843</v>
      </c>
    </row>
    <row r="20" spans="1:12" x14ac:dyDescent="0.25">
      <c r="B20" s="516" t="s">
        <v>861</v>
      </c>
      <c r="C20" s="527" t="s">
        <v>862</v>
      </c>
      <c r="D20" s="1888" t="s">
        <v>863</v>
      </c>
      <c r="E20" s="518"/>
      <c r="F20" s="518">
        <v>3</v>
      </c>
      <c r="G20" s="519">
        <v>5000000</v>
      </c>
      <c r="H20" s="519">
        <f t="shared" si="0"/>
        <v>15000000</v>
      </c>
      <c r="I20" s="519" t="s">
        <v>832</v>
      </c>
      <c r="J20" s="518" t="s">
        <v>853</v>
      </c>
      <c r="K20" s="520"/>
      <c r="L20" s="517"/>
    </row>
    <row r="21" spans="1:12" x14ac:dyDescent="0.25">
      <c r="B21" s="516" t="s">
        <v>864</v>
      </c>
      <c r="C21" s="527" t="s">
        <v>865</v>
      </c>
      <c r="D21" s="1033"/>
      <c r="E21" s="518"/>
      <c r="F21" s="518">
        <v>1</v>
      </c>
      <c r="G21" s="519">
        <v>350000000</v>
      </c>
      <c r="H21" s="519">
        <f t="shared" si="0"/>
        <v>350000000</v>
      </c>
      <c r="I21" s="519" t="s">
        <v>438</v>
      </c>
      <c r="J21" s="518" t="s">
        <v>842</v>
      </c>
      <c r="K21" s="520"/>
      <c r="L21" s="517"/>
    </row>
    <row r="22" spans="1:12" s="526" customFormat="1" x14ac:dyDescent="0.25">
      <c r="A22" s="512"/>
      <c r="B22" s="521" t="s">
        <v>866</v>
      </c>
      <c r="C22" s="528" t="s">
        <v>867</v>
      </c>
      <c r="D22" s="1034"/>
      <c r="E22" s="523"/>
      <c r="F22" s="523">
        <v>1</v>
      </c>
      <c r="G22" s="524">
        <v>200000000</v>
      </c>
      <c r="H22" s="524">
        <f t="shared" si="0"/>
        <v>200000000</v>
      </c>
      <c r="I22" s="524" t="s">
        <v>846</v>
      </c>
      <c r="J22" s="523" t="s">
        <v>846</v>
      </c>
      <c r="K22" s="778"/>
      <c r="L22" s="525"/>
    </row>
    <row r="23" spans="1:12" ht="30" x14ac:dyDescent="0.25">
      <c r="B23" s="521" t="s">
        <v>868</v>
      </c>
      <c r="C23" s="528" t="s">
        <v>869</v>
      </c>
      <c r="D23" s="1888" t="s">
        <v>745</v>
      </c>
      <c r="E23" s="518"/>
      <c r="F23" s="523">
        <v>1</v>
      </c>
      <c r="G23" s="524">
        <v>150000000</v>
      </c>
      <c r="H23" s="524">
        <f t="shared" si="0"/>
        <v>150000000</v>
      </c>
      <c r="I23" s="524" t="s">
        <v>832</v>
      </c>
      <c r="J23" s="523" t="s">
        <v>853</v>
      </c>
      <c r="K23" s="779">
        <v>73000000</v>
      </c>
      <c r="L23" s="522" t="s">
        <v>870</v>
      </c>
    </row>
    <row r="24" spans="1:12" s="535" customFormat="1" x14ac:dyDescent="0.25">
      <c r="A24" s="512"/>
      <c r="B24" s="529"/>
      <c r="C24" s="530" t="s">
        <v>871</v>
      </c>
      <c r="D24" s="1041"/>
      <c r="E24" s="531"/>
      <c r="F24" s="532">
        <v>1</v>
      </c>
      <c r="G24" s="533"/>
      <c r="H24" s="533"/>
      <c r="I24" s="533"/>
      <c r="J24" s="532"/>
      <c r="K24" s="780">
        <v>114000000</v>
      </c>
      <c r="L24" s="534" t="s">
        <v>872</v>
      </c>
    </row>
    <row r="25" spans="1:12" x14ac:dyDescent="0.25">
      <c r="B25" s="516" t="s">
        <v>873</v>
      </c>
      <c r="C25" s="527" t="s">
        <v>874</v>
      </c>
      <c r="D25" s="1034"/>
      <c r="E25" s="518"/>
      <c r="F25" s="518">
        <v>1</v>
      </c>
      <c r="G25" s="519">
        <v>50000000</v>
      </c>
      <c r="H25" s="519">
        <f t="shared" si="0"/>
        <v>50000000</v>
      </c>
      <c r="I25" s="519" t="s">
        <v>438</v>
      </c>
      <c r="J25" s="518" t="s">
        <v>836</v>
      </c>
      <c r="K25" s="520"/>
      <c r="L25" s="517"/>
    </row>
    <row r="26" spans="1:12" x14ac:dyDescent="0.25">
      <c r="B26" s="521" t="s">
        <v>875</v>
      </c>
      <c r="C26" s="528" t="s">
        <v>876</v>
      </c>
      <c r="D26" s="516" t="s">
        <v>755</v>
      </c>
      <c r="E26" s="518"/>
      <c r="F26" s="523">
        <v>1</v>
      </c>
      <c r="G26" s="524">
        <v>60000000</v>
      </c>
      <c r="H26" s="524">
        <f t="shared" si="0"/>
        <v>60000000</v>
      </c>
      <c r="I26" s="524" t="s">
        <v>877</v>
      </c>
      <c r="J26" s="523" t="s">
        <v>877</v>
      </c>
      <c r="K26" s="779">
        <v>73618000</v>
      </c>
      <c r="L26" s="525" t="s">
        <v>1369</v>
      </c>
    </row>
    <row r="27" spans="1:12" x14ac:dyDescent="0.25">
      <c r="B27" s="516" t="s">
        <v>878</v>
      </c>
      <c r="C27" s="527" t="s">
        <v>879</v>
      </c>
      <c r="D27" s="1888" t="s">
        <v>880</v>
      </c>
      <c r="E27" s="518"/>
      <c r="F27" s="518">
        <v>1</v>
      </c>
      <c r="G27" s="519">
        <v>60000000</v>
      </c>
      <c r="H27" s="519">
        <f t="shared" si="0"/>
        <v>60000000</v>
      </c>
      <c r="I27" s="519" t="s">
        <v>849</v>
      </c>
      <c r="J27" s="518" t="s">
        <v>849</v>
      </c>
      <c r="K27" s="520"/>
      <c r="L27" s="517"/>
    </row>
    <row r="28" spans="1:12" x14ac:dyDescent="0.25">
      <c r="B28" s="516" t="s">
        <v>881</v>
      </c>
      <c r="C28" s="527" t="s">
        <v>882</v>
      </c>
      <c r="D28" s="1034"/>
      <c r="E28" s="518"/>
      <c r="F28" s="518">
        <v>1</v>
      </c>
      <c r="G28" s="519">
        <v>60000000</v>
      </c>
      <c r="H28" s="519">
        <f t="shared" si="0"/>
        <v>60000000</v>
      </c>
      <c r="I28" s="519" t="s">
        <v>849</v>
      </c>
      <c r="J28" s="518" t="s">
        <v>849</v>
      </c>
      <c r="K28" s="520"/>
      <c r="L28" s="517"/>
    </row>
    <row r="29" spans="1:12" x14ac:dyDescent="0.25">
      <c r="B29" s="521" t="s">
        <v>883</v>
      </c>
      <c r="C29" s="528" t="s">
        <v>884</v>
      </c>
      <c r="D29" s="1888" t="s">
        <v>885</v>
      </c>
      <c r="E29" s="518"/>
      <c r="F29" s="523">
        <v>1</v>
      </c>
      <c r="G29" s="524">
        <v>25000000</v>
      </c>
      <c r="H29" s="524">
        <f t="shared" si="0"/>
        <v>25000000</v>
      </c>
      <c r="I29" s="524" t="s">
        <v>877</v>
      </c>
      <c r="J29" s="523" t="s">
        <v>877</v>
      </c>
      <c r="K29" s="778">
        <v>97750000</v>
      </c>
      <c r="L29" s="522"/>
    </row>
    <row r="30" spans="1:12" x14ac:dyDescent="0.25">
      <c r="B30" s="521"/>
      <c r="C30" s="530" t="s">
        <v>1370</v>
      </c>
      <c r="D30" s="1041"/>
      <c r="E30" s="518"/>
      <c r="F30" s="523"/>
      <c r="G30" s="524"/>
      <c r="H30" s="524"/>
      <c r="I30" s="524"/>
      <c r="J30" s="523"/>
      <c r="K30" s="780">
        <v>4800000</v>
      </c>
      <c r="L30" s="522"/>
    </row>
    <row r="31" spans="1:12" x14ac:dyDescent="0.25">
      <c r="B31" s="521"/>
      <c r="C31" s="530" t="s">
        <v>1371</v>
      </c>
      <c r="D31" s="1041"/>
      <c r="E31" s="518"/>
      <c r="F31" s="523"/>
      <c r="G31" s="524"/>
      <c r="H31" s="524"/>
      <c r="I31" s="524"/>
      <c r="J31" s="523"/>
      <c r="K31" s="780">
        <v>7057720</v>
      </c>
      <c r="L31" s="522"/>
    </row>
    <row r="32" spans="1:12" x14ac:dyDescent="0.25">
      <c r="B32" s="521"/>
      <c r="C32" s="530" t="s">
        <v>1372</v>
      </c>
      <c r="D32" s="1041"/>
      <c r="E32" s="518"/>
      <c r="F32" s="523"/>
      <c r="G32" s="524"/>
      <c r="H32" s="524"/>
      <c r="I32" s="524"/>
      <c r="J32" s="523"/>
      <c r="K32" s="780">
        <v>1765000</v>
      </c>
      <c r="L32" s="522"/>
    </row>
    <row r="33" spans="1:12" x14ac:dyDescent="0.25">
      <c r="B33" s="521"/>
      <c r="C33" s="530" t="s">
        <v>1373</v>
      </c>
      <c r="D33" s="1041"/>
      <c r="E33" s="518"/>
      <c r="F33" s="523"/>
      <c r="G33" s="524"/>
      <c r="H33" s="524"/>
      <c r="I33" s="524"/>
      <c r="J33" s="523"/>
      <c r="K33" s="780">
        <v>360000</v>
      </c>
      <c r="L33" s="522"/>
    </row>
    <row r="34" spans="1:12" x14ac:dyDescent="0.25">
      <c r="B34" s="516" t="s">
        <v>886</v>
      </c>
      <c r="C34" s="527" t="s">
        <v>887</v>
      </c>
      <c r="D34" s="1033"/>
      <c r="E34" s="518"/>
      <c r="F34" s="518">
        <v>1</v>
      </c>
      <c r="G34" s="519">
        <v>20000000</v>
      </c>
      <c r="H34" s="519">
        <f t="shared" si="0"/>
        <v>20000000</v>
      </c>
      <c r="I34" s="519" t="s">
        <v>877</v>
      </c>
      <c r="J34" s="518" t="s">
        <v>877</v>
      </c>
      <c r="K34" s="520"/>
      <c r="L34" s="517"/>
    </row>
    <row r="35" spans="1:12" x14ac:dyDescent="0.25">
      <c r="B35" s="516" t="s">
        <v>888</v>
      </c>
      <c r="C35" s="527" t="s">
        <v>889</v>
      </c>
      <c r="D35" s="1034"/>
      <c r="E35" s="518"/>
      <c r="F35" s="518">
        <v>1</v>
      </c>
      <c r="G35" s="519">
        <v>200000000</v>
      </c>
      <c r="H35" s="519">
        <f t="shared" si="0"/>
        <v>200000000</v>
      </c>
      <c r="I35" s="519" t="s">
        <v>877</v>
      </c>
      <c r="J35" s="518" t="s">
        <v>877</v>
      </c>
      <c r="K35" s="520"/>
      <c r="L35" s="517"/>
    </row>
    <row r="36" spans="1:12" x14ac:dyDescent="0.25">
      <c r="B36" s="516" t="s">
        <v>890</v>
      </c>
      <c r="C36" s="527" t="s">
        <v>891</v>
      </c>
      <c r="D36" s="516" t="s">
        <v>816</v>
      </c>
      <c r="E36" s="518"/>
      <c r="F36" s="518">
        <v>1</v>
      </c>
      <c r="G36" s="519">
        <v>300000000</v>
      </c>
      <c r="H36" s="519">
        <f t="shared" si="0"/>
        <v>300000000</v>
      </c>
      <c r="I36" s="519" t="s">
        <v>832</v>
      </c>
      <c r="J36" s="518" t="s">
        <v>842</v>
      </c>
      <c r="K36" s="520"/>
      <c r="L36" s="517"/>
    </row>
    <row r="37" spans="1:12" x14ac:dyDescent="0.25">
      <c r="B37" s="516"/>
      <c r="C37" s="527"/>
      <c r="D37" s="516"/>
      <c r="E37" s="518"/>
      <c r="F37" s="518"/>
      <c r="G37" s="519"/>
      <c r="H37" s="519"/>
      <c r="I37" s="519"/>
      <c r="J37" s="518"/>
      <c r="K37" s="520"/>
      <c r="L37" s="517"/>
    </row>
    <row r="38" spans="1:12" ht="30" customHeight="1" x14ac:dyDescent="0.25">
      <c r="B38" s="1889" t="s">
        <v>1904</v>
      </c>
      <c r="C38" s="1890"/>
      <c r="D38" s="1890"/>
      <c r="E38" s="1891"/>
      <c r="F38" s="1891"/>
      <c r="G38" s="1891"/>
      <c r="H38" s="1891"/>
      <c r="I38" s="1891"/>
      <c r="J38" s="1891"/>
      <c r="K38" s="1891"/>
      <c r="L38" s="1892"/>
    </row>
    <row r="39" spans="1:12" s="526" customFormat="1" x14ac:dyDescent="0.25">
      <c r="A39" s="512"/>
      <c r="B39" s="521" t="s">
        <v>829</v>
      </c>
      <c r="C39" s="522" t="s">
        <v>1375</v>
      </c>
      <c r="D39" s="781"/>
      <c r="E39" s="523"/>
      <c r="F39" s="523"/>
      <c r="G39" s="524"/>
      <c r="H39" s="524"/>
      <c r="I39" s="524"/>
      <c r="J39" s="523"/>
      <c r="K39" s="780">
        <v>149348268</v>
      </c>
      <c r="L39" s="525" t="s">
        <v>1823</v>
      </c>
    </row>
    <row r="40" spans="1:12" s="526" customFormat="1" x14ac:dyDescent="0.25">
      <c r="A40" s="512"/>
      <c r="B40" s="521" t="s">
        <v>834</v>
      </c>
      <c r="C40" s="525" t="s">
        <v>1376</v>
      </c>
      <c r="D40" s="782"/>
      <c r="E40" s="523"/>
      <c r="F40" s="523"/>
      <c r="G40" s="524"/>
      <c r="H40" s="524"/>
      <c r="I40" s="524"/>
      <c r="J40" s="523"/>
      <c r="K40" s="780">
        <v>70000000</v>
      </c>
      <c r="L40" s="525" t="s">
        <v>1824</v>
      </c>
    </row>
    <row r="41" spans="1:12" s="526" customFormat="1" x14ac:dyDescent="0.25">
      <c r="A41" s="512"/>
      <c r="B41" s="521">
        <v>3</v>
      </c>
      <c r="C41" s="525" t="s">
        <v>1377</v>
      </c>
      <c r="D41" s="782"/>
      <c r="E41" s="523"/>
      <c r="F41" s="523"/>
      <c r="G41" s="524"/>
      <c r="H41" s="524"/>
      <c r="I41" s="524"/>
      <c r="J41" s="523"/>
      <c r="K41" s="780">
        <v>31850000</v>
      </c>
      <c r="L41" s="525" t="s">
        <v>1823</v>
      </c>
    </row>
    <row r="42" spans="1:12" s="526" customFormat="1" x14ac:dyDescent="0.25">
      <c r="A42" s="512"/>
      <c r="B42" s="949">
        <v>4</v>
      </c>
      <c r="C42" s="525" t="s">
        <v>1378</v>
      </c>
      <c r="D42" s="782"/>
      <c r="E42" s="523"/>
      <c r="F42" s="523"/>
      <c r="G42" s="524"/>
      <c r="H42" s="524"/>
      <c r="I42" s="524"/>
      <c r="J42" s="523"/>
      <c r="K42" s="780">
        <v>62291244</v>
      </c>
      <c r="L42" s="525" t="s">
        <v>1825</v>
      </c>
    </row>
    <row r="43" spans="1:12" ht="30" x14ac:dyDescent="0.25">
      <c r="B43" s="783">
        <v>5</v>
      </c>
      <c r="C43" s="784" t="s">
        <v>1379</v>
      </c>
      <c r="D43" s="785"/>
      <c r="E43" s="786"/>
      <c r="F43" s="786"/>
      <c r="G43" s="787"/>
      <c r="H43" s="787"/>
      <c r="I43" s="787"/>
      <c r="J43" s="786"/>
      <c r="K43" s="788"/>
      <c r="L43" s="789"/>
    </row>
    <row r="44" spans="1:12" s="526" customFormat="1" x14ac:dyDescent="0.25">
      <c r="A44" s="512"/>
      <c r="B44" s="949">
        <v>6</v>
      </c>
      <c r="C44" s="525" t="s">
        <v>1380</v>
      </c>
      <c r="D44" s="950"/>
      <c r="E44" s="523"/>
      <c r="F44" s="523"/>
      <c r="G44" s="524"/>
      <c r="H44" s="524"/>
      <c r="I44" s="524"/>
      <c r="J44" s="523"/>
      <c r="K44" s="951">
        <v>17250000</v>
      </c>
      <c r="L44" s="525" t="s">
        <v>1826</v>
      </c>
    </row>
    <row r="45" spans="1:12" x14ac:dyDescent="0.25">
      <c r="B45" s="783">
        <v>7</v>
      </c>
      <c r="C45" s="789" t="s">
        <v>1381</v>
      </c>
      <c r="D45" s="785"/>
      <c r="E45" s="786"/>
      <c r="F45" s="786"/>
      <c r="G45" s="787"/>
      <c r="H45" s="787"/>
      <c r="I45" s="787"/>
      <c r="J45" s="786"/>
      <c r="K45" s="788"/>
      <c r="L45" s="789"/>
    </row>
    <row r="46" spans="1:12" x14ac:dyDescent="0.25">
      <c r="B46" s="783">
        <v>8</v>
      </c>
      <c r="C46" s="792" t="s">
        <v>1382</v>
      </c>
      <c r="D46" s="785"/>
      <c r="E46" s="786"/>
      <c r="F46" s="786"/>
      <c r="G46" s="787"/>
      <c r="H46" s="787"/>
      <c r="I46" s="787"/>
      <c r="J46" s="786"/>
      <c r="K46" s="788"/>
      <c r="L46" s="784"/>
    </row>
    <row r="47" spans="1:12" ht="30" x14ac:dyDescent="0.25">
      <c r="B47" s="783" t="s">
        <v>857</v>
      </c>
      <c r="C47" s="784" t="s">
        <v>1383</v>
      </c>
      <c r="D47" s="785"/>
      <c r="E47" s="786"/>
      <c r="F47" s="786"/>
      <c r="G47" s="787"/>
      <c r="H47" s="787"/>
      <c r="I47" s="787"/>
      <c r="J47" s="786"/>
      <c r="K47" s="788"/>
      <c r="L47" s="784"/>
    </row>
    <row r="48" spans="1:12" x14ac:dyDescent="0.25">
      <c r="B48" s="783" t="s">
        <v>859</v>
      </c>
      <c r="C48" s="793" t="s">
        <v>1384</v>
      </c>
      <c r="D48" s="790"/>
      <c r="E48" s="786"/>
      <c r="F48" s="786"/>
      <c r="G48" s="787"/>
      <c r="H48" s="787"/>
      <c r="I48" s="787"/>
      <c r="J48" s="786"/>
      <c r="K48" s="788"/>
      <c r="L48" s="789"/>
    </row>
    <row r="49" spans="1:12" x14ac:dyDescent="0.25">
      <c r="B49" s="783" t="s">
        <v>861</v>
      </c>
      <c r="C49" s="792" t="s">
        <v>1385</v>
      </c>
      <c r="D49" s="785"/>
      <c r="E49" s="786"/>
      <c r="F49" s="786"/>
      <c r="G49" s="787"/>
      <c r="H49" s="787"/>
      <c r="I49" s="787"/>
      <c r="J49" s="786"/>
      <c r="K49" s="788"/>
      <c r="L49" s="789"/>
    </row>
    <row r="50" spans="1:12" x14ac:dyDescent="0.25">
      <c r="B50" s="783" t="s">
        <v>864</v>
      </c>
      <c r="C50" s="792" t="s">
        <v>1386</v>
      </c>
      <c r="D50" s="785"/>
      <c r="E50" s="786"/>
      <c r="F50" s="786"/>
      <c r="G50" s="787"/>
      <c r="H50" s="787"/>
      <c r="I50" s="787"/>
      <c r="J50" s="786"/>
      <c r="K50" s="788"/>
      <c r="L50" s="789"/>
    </row>
    <row r="51" spans="1:12" x14ac:dyDescent="0.25">
      <c r="B51" s="783" t="s">
        <v>866</v>
      </c>
      <c r="C51" s="952" t="s">
        <v>1827</v>
      </c>
      <c r="D51" s="790"/>
      <c r="E51" s="786"/>
      <c r="F51" s="786"/>
      <c r="G51" s="787"/>
      <c r="H51" s="953"/>
      <c r="I51" s="787"/>
      <c r="J51" s="786"/>
      <c r="K51" s="791"/>
      <c r="L51" s="789"/>
    </row>
    <row r="52" spans="1:12" x14ac:dyDescent="0.25">
      <c r="B52" s="516"/>
      <c r="C52" s="527"/>
      <c r="D52" s="516"/>
      <c r="E52" s="518"/>
      <c r="F52" s="518"/>
      <c r="G52" s="519"/>
      <c r="H52" s="519"/>
      <c r="I52" s="519"/>
      <c r="J52" s="518"/>
      <c r="K52" s="520"/>
      <c r="L52" s="517"/>
    </row>
    <row r="53" spans="1:12" x14ac:dyDescent="0.25">
      <c r="B53" s="516"/>
      <c r="C53" s="527"/>
      <c r="D53" s="516"/>
      <c r="E53" s="518"/>
      <c r="F53" s="518"/>
      <c r="G53" s="519"/>
      <c r="H53" s="519"/>
      <c r="I53" s="519"/>
      <c r="J53" s="518"/>
      <c r="K53" s="520"/>
      <c r="L53" s="517"/>
    </row>
    <row r="54" spans="1:12" ht="28.5" customHeight="1" x14ac:dyDescent="0.25">
      <c r="B54" s="1893" t="s">
        <v>892</v>
      </c>
      <c r="C54" s="1894"/>
      <c r="D54" s="1894"/>
      <c r="E54" s="1894"/>
      <c r="F54" s="1894"/>
      <c r="G54" s="1895"/>
      <c r="H54" s="1896">
        <f>SUM(H9:H36)</f>
        <v>2547500000</v>
      </c>
      <c r="I54" s="1897"/>
      <c r="J54" s="1898"/>
      <c r="K54" s="1899">
        <f>SUM(K9:K53)</f>
        <v>1143377362</v>
      </c>
      <c r="L54" s="1900">
        <f>K54/H54</f>
        <v>0.44882330206084398</v>
      </c>
    </row>
    <row r="56" spans="1:12" x14ac:dyDescent="0.25">
      <c r="K56" s="512">
        <v>1143377362</v>
      </c>
    </row>
    <row r="58" spans="1:12" ht="18.75" hidden="1" x14ac:dyDescent="0.3">
      <c r="B58" s="1036" t="s">
        <v>1374</v>
      </c>
      <c r="C58" s="1036"/>
      <c r="D58" s="1036"/>
      <c r="E58" s="1036"/>
      <c r="F58" s="1036"/>
      <c r="G58" s="1036"/>
      <c r="H58" s="1036"/>
      <c r="I58" s="1036"/>
      <c r="J58" s="1036"/>
      <c r="K58" s="1036"/>
      <c r="L58" s="1036"/>
    </row>
    <row r="59" spans="1:12" hidden="1" x14ac:dyDescent="0.25"/>
    <row r="60" spans="1:12" ht="30" hidden="1" x14ac:dyDescent="0.25">
      <c r="B60" s="514" t="s">
        <v>819</v>
      </c>
      <c r="C60" s="514" t="s">
        <v>820</v>
      </c>
      <c r="D60" s="515" t="s">
        <v>821</v>
      </c>
      <c r="E60" s="514" t="s">
        <v>822</v>
      </c>
      <c r="F60" s="515" t="s">
        <v>823</v>
      </c>
      <c r="G60" s="514" t="s">
        <v>824</v>
      </c>
      <c r="H60" s="515" t="s">
        <v>825</v>
      </c>
      <c r="I60" s="515" t="s">
        <v>826</v>
      </c>
      <c r="J60" s="514" t="s">
        <v>827</v>
      </c>
      <c r="K60" s="514" t="s">
        <v>828</v>
      </c>
      <c r="L60" s="514" t="s">
        <v>542</v>
      </c>
    </row>
    <row r="61" spans="1:12" hidden="1" x14ac:dyDescent="0.25">
      <c r="B61" s="1039"/>
      <c r="C61" s="1884"/>
      <c r="D61" s="1884"/>
      <c r="E61" s="1884"/>
      <c r="F61" s="1884"/>
      <c r="G61" s="1884"/>
      <c r="H61" s="1884"/>
      <c r="I61" s="1884"/>
      <c r="J61" s="1884"/>
      <c r="K61" s="1884"/>
      <c r="L61" s="1885"/>
    </row>
    <row r="62" spans="1:12" s="526" customFormat="1" hidden="1" x14ac:dyDescent="0.25">
      <c r="A62" s="512"/>
      <c r="B62" s="521" t="s">
        <v>829</v>
      </c>
      <c r="C62" s="522" t="s">
        <v>1375</v>
      </c>
      <c r="D62" s="781"/>
      <c r="E62" s="523"/>
      <c r="F62" s="523"/>
      <c r="G62" s="524"/>
      <c r="H62" s="524">
        <v>150000000</v>
      </c>
      <c r="I62" s="524"/>
      <c r="J62" s="523"/>
      <c r="K62" s="780">
        <v>149348268</v>
      </c>
      <c r="L62" s="525" t="s">
        <v>1823</v>
      </c>
    </row>
    <row r="63" spans="1:12" s="526" customFormat="1" hidden="1" x14ac:dyDescent="0.25">
      <c r="A63" s="512"/>
      <c r="B63" s="521" t="s">
        <v>834</v>
      </c>
      <c r="C63" s="525" t="s">
        <v>1376</v>
      </c>
      <c r="D63" s="782"/>
      <c r="E63" s="523"/>
      <c r="F63" s="523"/>
      <c r="G63" s="524"/>
      <c r="H63" s="524">
        <v>71500000</v>
      </c>
      <c r="I63" s="524"/>
      <c r="J63" s="523"/>
      <c r="K63" s="780">
        <v>70000000</v>
      </c>
      <c r="L63" s="525" t="s">
        <v>1824</v>
      </c>
    </row>
    <row r="64" spans="1:12" s="526" customFormat="1" hidden="1" x14ac:dyDescent="0.25">
      <c r="A64" s="512"/>
      <c r="B64" s="521">
        <v>3</v>
      </c>
      <c r="C64" s="525" t="s">
        <v>1377</v>
      </c>
      <c r="D64" s="782"/>
      <c r="E64" s="523"/>
      <c r="F64" s="523"/>
      <c r="G64" s="524"/>
      <c r="H64" s="524">
        <v>40000000</v>
      </c>
      <c r="I64" s="524"/>
      <c r="J64" s="523"/>
      <c r="K64" s="780">
        <v>31850000</v>
      </c>
      <c r="L64" s="525" t="s">
        <v>1823</v>
      </c>
    </row>
    <row r="65" spans="1:12" s="526" customFormat="1" hidden="1" x14ac:dyDescent="0.25">
      <c r="A65" s="512"/>
      <c r="B65" s="949">
        <v>4</v>
      </c>
      <c r="C65" s="525" t="s">
        <v>1378</v>
      </c>
      <c r="D65" s="782"/>
      <c r="E65" s="523"/>
      <c r="F65" s="523"/>
      <c r="G65" s="524"/>
      <c r="H65" s="524">
        <v>60950000</v>
      </c>
      <c r="I65" s="524"/>
      <c r="J65" s="523"/>
      <c r="K65" s="780">
        <v>62291244</v>
      </c>
      <c r="L65" s="525" t="s">
        <v>1825</v>
      </c>
    </row>
    <row r="66" spans="1:12" ht="30" hidden="1" x14ac:dyDescent="0.25">
      <c r="B66" s="783">
        <v>5</v>
      </c>
      <c r="C66" s="784" t="s">
        <v>1379</v>
      </c>
      <c r="D66" s="785"/>
      <c r="E66" s="786"/>
      <c r="F66" s="786"/>
      <c r="G66" s="787"/>
      <c r="H66" s="787">
        <v>14620000</v>
      </c>
      <c r="I66" s="787"/>
      <c r="J66" s="786"/>
      <c r="K66" s="788"/>
      <c r="L66" s="789"/>
    </row>
    <row r="67" spans="1:12" s="526" customFormat="1" hidden="1" x14ac:dyDescent="0.25">
      <c r="A67" s="512"/>
      <c r="B67" s="949">
        <v>6</v>
      </c>
      <c r="C67" s="525" t="s">
        <v>1380</v>
      </c>
      <c r="D67" s="950"/>
      <c r="E67" s="523"/>
      <c r="F67" s="523"/>
      <c r="G67" s="524"/>
      <c r="H67" s="524">
        <v>69000000</v>
      </c>
      <c r="I67" s="524"/>
      <c r="J67" s="523"/>
      <c r="K67" s="951">
        <v>17250000</v>
      </c>
      <c r="L67" s="525" t="s">
        <v>1826</v>
      </c>
    </row>
    <row r="68" spans="1:12" hidden="1" x14ac:dyDescent="0.25">
      <c r="B68" s="783">
        <v>7</v>
      </c>
      <c r="C68" s="789" t="s">
        <v>1381</v>
      </c>
      <c r="D68" s="785"/>
      <c r="E68" s="786"/>
      <c r="F68" s="786"/>
      <c r="G68" s="787"/>
      <c r="H68" s="787">
        <v>145000000</v>
      </c>
      <c r="I68" s="787"/>
      <c r="J68" s="786"/>
      <c r="K68" s="788"/>
      <c r="L68" s="789"/>
    </row>
    <row r="69" spans="1:12" hidden="1" x14ac:dyDescent="0.25">
      <c r="B69" s="783">
        <v>8</v>
      </c>
      <c r="C69" s="792" t="s">
        <v>1382</v>
      </c>
      <c r="D69" s="785"/>
      <c r="E69" s="786"/>
      <c r="F69" s="786"/>
      <c r="G69" s="787"/>
      <c r="H69" s="787">
        <v>10000000</v>
      </c>
      <c r="I69" s="787"/>
      <c r="J69" s="786"/>
      <c r="K69" s="788"/>
      <c r="L69" s="784"/>
    </row>
    <row r="70" spans="1:12" ht="30" hidden="1" x14ac:dyDescent="0.25">
      <c r="B70" s="783" t="s">
        <v>857</v>
      </c>
      <c r="C70" s="784" t="s">
        <v>1383</v>
      </c>
      <c r="D70" s="785"/>
      <c r="E70" s="786"/>
      <c r="F70" s="786"/>
      <c r="G70" s="787"/>
      <c r="H70" s="787">
        <v>10000000</v>
      </c>
      <c r="I70" s="787"/>
      <c r="J70" s="786"/>
      <c r="K70" s="788"/>
      <c r="L70" s="784"/>
    </row>
    <row r="71" spans="1:12" hidden="1" x14ac:dyDescent="0.25">
      <c r="B71" s="783" t="s">
        <v>859</v>
      </c>
      <c r="C71" s="793" t="s">
        <v>1384</v>
      </c>
      <c r="D71" s="790"/>
      <c r="E71" s="786"/>
      <c r="F71" s="786"/>
      <c r="G71" s="787"/>
      <c r="H71" s="787">
        <v>60000000</v>
      </c>
      <c r="I71" s="787"/>
      <c r="J71" s="786"/>
      <c r="K71" s="788"/>
      <c r="L71" s="789"/>
    </row>
    <row r="72" spans="1:12" hidden="1" x14ac:dyDescent="0.25">
      <c r="B72" s="783" t="s">
        <v>861</v>
      </c>
      <c r="C72" s="792" t="s">
        <v>1385</v>
      </c>
      <c r="D72" s="785"/>
      <c r="E72" s="786"/>
      <c r="F72" s="786"/>
      <c r="G72" s="787"/>
      <c r="H72" s="787">
        <v>150000000</v>
      </c>
      <c r="I72" s="787"/>
      <c r="J72" s="786"/>
      <c r="K72" s="788"/>
      <c r="L72" s="789"/>
    </row>
    <row r="73" spans="1:12" hidden="1" x14ac:dyDescent="0.25">
      <c r="B73" s="783" t="s">
        <v>864</v>
      </c>
      <c r="C73" s="792" t="s">
        <v>1386</v>
      </c>
      <c r="D73" s="785"/>
      <c r="E73" s="786"/>
      <c r="F73" s="786"/>
      <c r="G73" s="787"/>
      <c r="H73" s="787">
        <v>50000000</v>
      </c>
      <c r="I73" s="787"/>
      <c r="J73" s="786"/>
      <c r="K73" s="788"/>
      <c r="L73" s="789"/>
    </row>
    <row r="74" spans="1:12" hidden="1" x14ac:dyDescent="0.25">
      <c r="B74" s="783" t="s">
        <v>866</v>
      </c>
      <c r="C74" s="952" t="s">
        <v>1827</v>
      </c>
      <c r="D74" s="790"/>
      <c r="E74" s="786"/>
      <c r="F74" s="786"/>
      <c r="G74" s="787"/>
      <c r="H74" s="953">
        <v>50000000</v>
      </c>
      <c r="I74" s="787"/>
      <c r="J74" s="786"/>
      <c r="K74" s="791"/>
      <c r="L74" s="789"/>
    </row>
    <row r="75" spans="1:12" hidden="1" x14ac:dyDescent="0.25">
      <c r="B75" s="783" t="s">
        <v>868</v>
      </c>
      <c r="C75" s="794"/>
      <c r="D75" s="785"/>
      <c r="E75" s="786"/>
      <c r="F75" s="786"/>
      <c r="G75" s="787"/>
      <c r="H75" s="787"/>
      <c r="I75" s="787"/>
      <c r="J75" s="786"/>
      <c r="K75" s="788"/>
      <c r="L75" s="789"/>
    </row>
    <row r="76" spans="1:12" hidden="1" x14ac:dyDescent="0.25">
      <c r="B76" s="1040" t="s">
        <v>892</v>
      </c>
      <c r="C76" s="1901"/>
      <c r="D76" s="1901"/>
      <c r="E76" s="1901"/>
      <c r="F76" s="1901"/>
      <c r="G76" s="1902"/>
      <c r="H76" s="536">
        <f>SUM(H62:H75)</f>
        <v>881070000</v>
      </c>
      <c r="I76" s="537"/>
      <c r="J76" s="1903"/>
      <c r="K76" s="538">
        <f>SUM(K62:K75)</f>
        <v>330739512</v>
      </c>
      <c r="L76" s="539">
        <f>K76/H76</f>
        <v>0.37538392182232966</v>
      </c>
    </row>
    <row r="77" spans="1:12" hidden="1" x14ac:dyDescent="0.25"/>
    <row r="78" spans="1:12" hidden="1" x14ac:dyDescent="0.25">
      <c r="H78" s="540">
        <f>H54+H76</f>
        <v>3428570000</v>
      </c>
      <c r="K78" s="540">
        <f>K54+K76</f>
        <v>1474116874</v>
      </c>
      <c r="L78" s="539">
        <f>K78/H78</f>
        <v>0.4299509340628892</v>
      </c>
    </row>
    <row r="79" spans="1:12" hidden="1" x14ac:dyDescent="0.25"/>
    <row r="80" spans="1:12" hidden="1" x14ac:dyDescent="0.25"/>
    <row r="81" hidden="1" x14ac:dyDescent="0.25"/>
    <row r="82" hidden="1" x14ac:dyDescent="0.25"/>
    <row r="83" hidden="1" x14ac:dyDescent="0.25"/>
    <row r="84" hidden="1" x14ac:dyDescent="0.25"/>
  </sheetData>
  <mergeCells count="16">
    <mergeCell ref="B54:G54"/>
    <mergeCell ref="B58:L58"/>
    <mergeCell ref="B61:L61"/>
    <mergeCell ref="B76:G76"/>
    <mergeCell ref="D16:D19"/>
    <mergeCell ref="D20:D22"/>
    <mergeCell ref="D23:D25"/>
    <mergeCell ref="D27:D28"/>
    <mergeCell ref="D29:D35"/>
    <mergeCell ref="B38:D38"/>
    <mergeCell ref="B1:C1"/>
    <mergeCell ref="B2:C2"/>
    <mergeCell ref="B4:D4"/>
    <mergeCell ref="B6:C6"/>
    <mergeCell ref="B8:L8"/>
    <mergeCell ref="D9:D15"/>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10" workbookViewId="0">
      <selection activeCell="H25" sqref="H25"/>
    </sheetView>
  </sheetViews>
  <sheetFormatPr defaultColWidth="9.140625" defaultRowHeight="16.5" x14ac:dyDescent="0.25"/>
  <cols>
    <col min="1" max="1" width="24.28515625" style="566" customWidth="1"/>
    <col min="2" max="2" width="19.7109375" style="566" customWidth="1"/>
    <col min="3" max="3" width="9.140625" style="566"/>
    <col min="4" max="4" width="10.85546875" style="566" customWidth="1"/>
    <col min="5" max="5" width="12.140625" style="566" bestFit="1" customWidth="1"/>
    <col min="6" max="6" width="11.5703125" style="566" bestFit="1" customWidth="1"/>
    <col min="7" max="7" width="11.140625" style="566" customWidth="1"/>
    <col min="8" max="8" width="13.85546875" style="566" bestFit="1" customWidth="1"/>
    <col min="9" max="9" width="8.28515625" style="566" customWidth="1"/>
    <col min="10" max="10" width="9.5703125" style="566" bestFit="1" customWidth="1"/>
    <col min="11" max="11" width="12.28515625" style="566" customWidth="1"/>
    <col min="12" max="12" width="9.140625" style="566"/>
    <col min="13" max="13" width="11.7109375" style="566" customWidth="1"/>
    <col min="14" max="14" width="11.42578125" style="566" customWidth="1"/>
    <col min="15" max="16384" width="9.140625" style="566"/>
  </cols>
  <sheetData>
    <row r="1" spans="1:17" x14ac:dyDescent="0.25">
      <c r="A1" s="1025" t="s">
        <v>972</v>
      </c>
      <c r="B1" s="1025"/>
      <c r="C1" s="1025"/>
      <c r="D1" s="1025"/>
      <c r="E1" s="1025"/>
      <c r="F1" s="1025"/>
      <c r="G1" s="1025"/>
      <c r="H1" s="1025"/>
      <c r="I1" s="1025"/>
      <c r="J1" s="1025"/>
      <c r="K1" s="1025"/>
      <c r="L1" s="1025"/>
      <c r="M1" s="1025"/>
      <c r="N1" s="1025"/>
      <c r="O1" s="1025"/>
    </row>
    <row r="2" spans="1:17" x14ac:dyDescent="0.25">
      <c r="A2" s="596" t="s">
        <v>998</v>
      </c>
      <c r="B2" s="596"/>
      <c r="C2" s="596"/>
      <c r="D2" s="596"/>
      <c r="E2" s="596"/>
      <c r="F2" s="596"/>
      <c r="G2" s="596"/>
      <c r="H2" s="596"/>
      <c r="I2" s="596"/>
      <c r="J2" s="596"/>
      <c r="K2" s="596"/>
      <c r="L2" s="596"/>
      <c r="M2" s="596"/>
      <c r="N2" s="596"/>
      <c r="O2" s="596"/>
    </row>
    <row r="3" spans="1:17" x14ac:dyDescent="0.25">
      <c r="A3" s="596"/>
      <c r="B3" s="596"/>
      <c r="C3" s="596"/>
      <c r="D3" s="596"/>
      <c r="E3" s="596"/>
      <c r="F3" s="596"/>
      <c r="G3" s="596"/>
      <c r="H3" s="596"/>
      <c r="I3" s="596"/>
      <c r="J3" s="596"/>
      <c r="K3" s="596"/>
      <c r="L3" s="596"/>
      <c r="M3" s="596"/>
      <c r="N3" s="596"/>
      <c r="O3" s="596"/>
    </row>
    <row r="5" spans="1:17" x14ac:dyDescent="0.25">
      <c r="A5" s="1026" t="s">
        <v>973</v>
      </c>
      <c r="B5" s="1026" t="s">
        <v>974</v>
      </c>
      <c r="C5" s="1028" t="s">
        <v>975</v>
      </c>
      <c r="D5" s="1028"/>
      <c r="E5" s="1028"/>
      <c r="F5" s="1028"/>
      <c r="G5" s="1028"/>
      <c r="H5" s="1028"/>
      <c r="I5" s="1028"/>
      <c r="J5" s="1028"/>
      <c r="K5" s="1028"/>
      <c r="L5" s="1028"/>
      <c r="M5" s="1028"/>
      <c r="N5" s="1028"/>
    </row>
    <row r="6" spans="1:17" x14ac:dyDescent="0.25">
      <c r="A6" s="1027"/>
      <c r="B6" s="1027"/>
      <c r="C6" s="567" t="s">
        <v>256</v>
      </c>
      <c r="D6" s="567" t="s">
        <v>257</v>
      </c>
      <c r="E6" s="567" t="s">
        <v>258</v>
      </c>
      <c r="F6" s="567" t="s">
        <v>259</v>
      </c>
      <c r="G6" s="567" t="s">
        <v>465</v>
      </c>
      <c r="H6" s="567" t="s">
        <v>457</v>
      </c>
      <c r="I6" s="567" t="s">
        <v>976</v>
      </c>
      <c r="J6" s="567" t="s">
        <v>977</v>
      </c>
      <c r="K6" s="567" t="s">
        <v>978</v>
      </c>
      <c r="L6" s="567" t="s">
        <v>979</v>
      </c>
      <c r="M6" s="567" t="s">
        <v>980</v>
      </c>
      <c r="N6" s="567" t="s">
        <v>981</v>
      </c>
    </row>
    <row r="7" spans="1:17" x14ac:dyDescent="0.25">
      <c r="A7" s="568" t="s">
        <v>982</v>
      </c>
      <c r="B7" s="569" t="s">
        <v>983</v>
      </c>
      <c r="C7" s="570">
        <v>812.71229304535598</v>
      </c>
      <c r="D7" s="570">
        <v>887.14434194384398</v>
      </c>
      <c r="E7" s="571">
        <v>909.94608561555106</v>
      </c>
      <c r="F7" s="572">
        <v>435.21</v>
      </c>
      <c r="G7" s="570">
        <v>792.47995723542101</v>
      </c>
      <c r="H7" s="570">
        <v>698.46646652267805</v>
      </c>
      <c r="I7" s="570">
        <v>699.16897667386604</v>
      </c>
      <c r="J7" s="573">
        <v>720.72</v>
      </c>
      <c r="K7" s="803">
        <v>846.8</v>
      </c>
      <c r="L7" s="573"/>
      <c r="M7" s="573"/>
      <c r="N7" s="573"/>
    </row>
    <row r="8" spans="1:17" x14ac:dyDescent="0.25">
      <c r="A8" s="568" t="s">
        <v>984</v>
      </c>
      <c r="B8" s="569" t="s">
        <v>985</v>
      </c>
      <c r="C8" s="570">
        <v>150.23157417600001</v>
      </c>
      <c r="D8" s="570">
        <v>169.44234122399999</v>
      </c>
      <c r="E8" s="571">
        <v>170.911176348</v>
      </c>
      <c r="F8" s="572">
        <v>72.55</v>
      </c>
      <c r="G8" s="570">
        <v>135.05172414</v>
      </c>
      <c r="H8" s="570">
        <v>122.3157618</v>
      </c>
      <c r="I8" s="570">
        <v>129.37371533999999</v>
      </c>
      <c r="J8" s="573">
        <v>125.88</v>
      </c>
      <c r="K8" s="804">
        <v>150.63999999999999</v>
      </c>
      <c r="L8" s="573"/>
      <c r="M8" s="573"/>
      <c r="N8" s="573"/>
    </row>
    <row r="9" spans="1:17" x14ac:dyDescent="0.25">
      <c r="A9" s="572" t="s">
        <v>986</v>
      </c>
      <c r="B9" s="574" t="s">
        <v>987</v>
      </c>
      <c r="C9" s="575">
        <v>2459</v>
      </c>
      <c r="D9" s="575">
        <v>3558</v>
      </c>
      <c r="E9" s="575">
        <v>4013</v>
      </c>
      <c r="F9" s="575">
        <v>812</v>
      </c>
      <c r="G9" s="575">
        <v>1943</v>
      </c>
      <c r="H9" s="575">
        <v>2383</v>
      </c>
      <c r="I9" s="575">
        <v>2542</v>
      </c>
      <c r="J9" s="579">
        <v>2.1930000000000001</v>
      </c>
      <c r="K9" s="805">
        <v>3.3319999999999999</v>
      </c>
      <c r="L9" s="575"/>
      <c r="M9" s="575"/>
      <c r="N9" s="575"/>
      <c r="O9" s="576"/>
      <c r="P9" s="576"/>
      <c r="Q9" s="576"/>
    </row>
    <row r="10" spans="1:17" x14ac:dyDescent="0.25">
      <c r="A10" s="572" t="s">
        <v>988</v>
      </c>
      <c r="B10" s="577" t="s">
        <v>989</v>
      </c>
      <c r="C10" s="578">
        <f>9.36+0.146</f>
        <v>9.5060000000000002</v>
      </c>
      <c r="D10" s="578">
        <f>5.485+0.135</f>
        <v>5.62</v>
      </c>
      <c r="E10" s="578">
        <v>7.5720000000000001</v>
      </c>
      <c r="F10" s="578">
        <v>3.22</v>
      </c>
      <c r="G10" s="578">
        <v>2.99</v>
      </c>
      <c r="H10" s="579">
        <v>2.1030000000000002</v>
      </c>
      <c r="I10" s="575">
        <v>3680</v>
      </c>
      <c r="J10" s="578">
        <v>3.22</v>
      </c>
      <c r="K10" s="806">
        <v>3.94</v>
      </c>
      <c r="L10" s="575"/>
      <c r="M10" s="575"/>
      <c r="N10" s="575"/>
      <c r="O10" s="576"/>
      <c r="P10" s="576"/>
      <c r="Q10" s="576"/>
    </row>
    <row r="11" spans="1:17" x14ac:dyDescent="0.25">
      <c r="A11" s="572" t="s">
        <v>990</v>
      </c>
      <c r="B11" s="574" t="s">
        <v>991</v>
      </c>
      <c r="C11" s="575">
        <v>52420</v>
      </c>
      <c r="D11" s="575">
        <v>53878</v>
      </c>
      <c r="E11" s="575">
        <v>51465</v>
      </c>
      <c r="F11" s="575">
        <v>22034</v>
      </c>
      <c r="G11" s="575">
        <v>43205</v>
      </c>
      <c r="H11" s="575">
        <v>37030</v>
      </c>
      <c r="I11" s="575">
        <v>33670</v>
      </c>
      <c r="J11" s="579">
        <v>32.487000000000002</v>
      </c>
      <c r="K11" s="805">
        <v>54.83</v>
      </c>
      <c r="L11" s="575"/>
      <c r="M11" s="575"/>
      <c r="N11" s="575"/>
      <c r="O11" s="576"/>
      <c r="P11" s="576"/>
      <c r="Q11" s="576"/>
    </row>
    <row r="12" spans="1:17" x14ac:dyDescent="0.25">
      <c r="B12" s="580"/>
      <c r="C12" s="576"/>
      <c r="D12" s="576"/>
      <c r="E12" s="576"/>
      <c r="F12" s="576"/>
      <c r="G12" s="576"/>
      <c r="H12" s="576"/>
      <c r="I12" s="576"/>
      <c r="J12" s="576"/>
      <c r="K12" s="576"/>
      <c r="L12" s="576"/>
      <c r="M12" s="576"/>
      <c r="N12" s="576"/>
      <c r="O12" s="576"/>
      <c r="P12" s="576"/>
      <c r="Q12" s="576"/>
    </row>
    <row r="13" spans="1:17" x14ac:dyDescent="0.25">
      <c r="B13" s="576"/>
      <c r="C13" s="576"/>
      <c r="D13" s="576"/>
      <c r="E13" s="576"/>
      <c r="F13" s="576"/>
      <c r="G13" s="576"/>
      <c r="H13" s="576"/>
      <c r="I13" s="576"/>
      <c r="J13" s="576"/>
      <c r="K13" s="576"/>
      <c r="L13" s="576"/>
      <c r="M13" s="576"/>
      <c r="N13" s="576"/>
      <c r="O13" s="576"/>
      <c r="P13" s="576"/>
      <c r="Q13" s="576"/>
    </row>
    <row r="14" spans="1:17" x14ac:dyDescent="0.25">
      <c r="A14" s="1028" t="s">
        <v>973</v>
      </c>
      <c r="B14" s="1029" t="s">
        <v>992</v>
      </c>
      <c r="C14" s="1030" t="s">
        <v>281</v>
      </c>
      <c r="D14" s="1031"/>
      <c r="E14" s="1031"/>
      <c r="F14" s="1031"/>
      <c r="G14" s="1031"/>
      <c r="H14" s="1031"/>
      <c r="I14" s="1031"/>
      <c r="J14" s="1031"/>
      <c r="K14" s="1031"/>
      <c r="L14" s="1031"/>
      <c r="M14" s="1031"/>
      <c r="N14" s="1032"/>
      <c r="O14" s="576"/>
      <c r="P14" s="576"/>
      <c r="Q14" s="576"/>
    </row>
    <row r="15" spans="1:17" x14ac:dyDescent="0.25">
      <c r="A15" s="1028"/>
      <c r="B15" s="1029"/>
      <c r="C15" s="581" t="s">
        <v>256</v>
      </c>
      <c r="D15" s="581" t="s">
        <v>257</v>
      </c>
      <c r="E15" s="581" t="s">
        <v>258</v>
      </c>
      <c r="F15" s="581" t="s">
        <v>259</v>
      </c>
      <c r="G15" s="581" t="s">
        <v>465</v>
      </c>
      <c r="H15" s="581" t="s">
        <v>457</v>
      </c>
      <c r="I15" s="581" t="s">
        <v>976</v>
      </c>
      <c r="J15" s="581" t="s">
        <v>977</v>
      </c>
      <c r="K15" s="581" t="s">
        <v>978</v>
      </c>
      <c r="L15" s="581" t="s">
        <v>979</v>
      </c>
      <c r="M15" s="581" t="s">
        <v>980</v>
      </c>
      <c r="N15" s="581" t="s">
        <v>981</v>
      </c>
      <c r="O15" s="582"/>
      <c r="P15" s="576"/>
      <c r="Q15" s="576"/>
    </row>
    <row r="16" spans="1:17" x14ac:dyDescent="0.25">
      <c r="A16" s="583" t="s">
        <v>146</v>
      </c>
      <c r="B16" s="574" t="s">
        <v>147</v>
      </c>
      <c r="C16" s="584">
        <f t="shared" ref="C16:I16" si="0">C7/C11</f>
        <v>1.5503859081368867E-2</v>
      </c>
      <c r="D16" s="584">
        <f t="shared" si="0"/>
        <v>1.6465799434719996E-2</v>
      </c>
      <c r="E16" s="584">
        <f t="shared" si="0"/>
        <v>1.7680872158079296E-2</v>
      </c>
      <c r="F16" s="584">
        <f t="shared" si="0"/>
        <v>1.9751747299627847E-2</v>
      </c>
      <c r="G16" s="584">
        <f t="shared" si="0"/>
        <v>1.8342320500761972E-2</v>
      </c>
      <c r="H16" s="584">
        <f t="shared" si="0"/>
        <v>1.886217841001021E-2</v>
      </c>
      <c r="I16" s="584">
        <f t="shared" si="0"/>
        <v>2.0765339372553194E-2</v>
      </c>
      <c r="J16" s="586">
        <v>2.2179999999999998E-2</v>
      </c>
      <c r="K16" s="807">
        <v>1.5440000000000001E-2</v>
      </c>
      <c r="L16" s="807">
        <v>1.44331711487446E-2</v>
      </c>
      <c r="M16" s="574"/>
      <c r="N16" s="574"/>
      <c r="O16" s="582"/>
      <c r="P16" s="576"/>
      <c r="Q16" s="576"/>
    </row>
    <row r="17" spans="1:17" x14ac:dyDescent="0.25">
      <c r="A17" s="583" t="s">
        <v>148</v>
      </c>
      <c r="B17" s="574" t="s">
        <v>149</v>
      </c>
      <c r="C17" s="584">
        <f t="shared" ref="C17:I17" si="1">C8/C11</f>
        <v>2.8659209114078599E-3</v>
      </c>
      <c r="D17" s="584">
        <f t="shared" si="1"/>
        <v>3.1449263377259732E-3</v>
      </c>
      <c r="E17" s="584">
        <f t="shared" si="1"/>
        <v>3.3209205547070826E-3</v>
      </c>
      <c r="F17" s="584">
        <f t="shared" si="1"/>
        <v>3.2926386493600797E-3</v>
      </c>
      <c r="G17" s="584">
        <f t="shared" si="1"/>
        <v>3.1258355315357022E-3</v>
      </c>
      <c r="H17" s="584">
        <f t="shared" si="1"/>
        <v>3.3031531677018633E-3</v>
      </c>
      <c r="I17" s="584">
        <f t="shared" si="1"/>
        <v>3.8424031880011878E-3</v>
      </c>
      <c r="J17" s="728">
        <v>3.8700000000000002E-3</v>
      </c>
      <c r="K17" s="807">
        <v>2.7499999999999998E-3</v>
      </c>
      <c r="L17" s="807">
        <v>2.5967664172292801E-3</v>
      </c>
      <c r="M17" s="574"/>
      <c r="N17" s="574"/>
      <c r="O17" s="582"/>
      <c r="P17" s="576"/>
      <c r="Q17" s="576"/>
    </row>
    <row r="18" spans="1:17" x14ac:dyDescent="0.25">
      <c r="A18" s="572" t="s">
        <v>150</v>
      </c>
      <c r="B18" s="574" t="s">
        <v>151</v>
      </c>
      <c r="C18" s="585">
        <f t="shared" ref="C18:I18" si="2">C9/C11</f>
        <v>4.6909576497520034E-2</v>
      </c>
      <c r="D18" s="585">
        <f t="shared" si="2"/>
        <v>6.603808604625265E-2</v>
      </c>
      <c r="E18" s="585">
        <f t="shared" si="2"/>
        <v>7.7975323035072375E-2</v>
      </c>
      <c r="F18" s="586">
        <f t="shared" si="2"/>
        <v>3.6852137605518746E-2</v>
      </c>
      <c r="G18" s="586">
        <f t="shared" si="2"/>
        <v>4.4971646800138876E-2</v>
      </c>
      <c r="H18" s="586">
        <f t="shared" si="2"/>
        <v>6.4353227113151501E-2</v>
      </c>
      <c r="I18" s="586">
        <f t="shared" si="2"/>
        <v>7.54974754974755E-2</v>
      </c>
      <c r="J18" s="728">
        <v>6.7500000000000004E-2</v>
      </c>
      <c r="K18" s="807">
        <v>6.0769999999999998E-2</v>
      </c>
      <c r="L18" s="807">
        <v>4.6090597065590502E-2</v>
      </c>
      <c r="M18" s="575"/>
      <c r="N18" s="575"/>
      <c r="O18" s="576"/>
      <c r="P18" s="576"/>
      <c r="Q18" s="576"/>
    </row>
    <row r="19" spans="1:17" x14ac:dyDescent="0.25">
      <c r="A19" s="572" t="s">
        <v>152</v>
      </c>
      <c r="B19" s="574" t="s">
        <v>153</v>
      </c>
      <c r="C19" s="586">
        <f t="shared" ref="C19:I19" si="3">C10/C11</f>
        <v>1.813429988553987E-4</v>
      </c>
      <c r="D19" s="586">
        <f t="shared" si="3"/>
        <v>1.0430973681279928E-4</v>
      </c>
      <c r="E19" s="586">
        <f t="shared" si="3"/>
        <v>1.4712911687554648E-4</v>
      </c>
      <c r="F19" s="586">
        <f t="shared" si="3"/>
        <v>1.4613778705636744E-4</v>
      </c>
      <c r="G19" s="586">
        <f t="shared" si="3"/>
        <v>6.9204953130424721E-5</v>
      </c>
      <c r="H19" s="586">
        <f t="shared" si="3"/>
        <v>5.6791790440183642E-5</v>
      </c>
      <c r="I19" s="586">
        <f t="shared" si="3"/>
        <v>0.10929610929610929</v>
      </c>
      <c r="J19" s="586">
        <v>1E-4</v>
      </c>
      <c r="K19" s="807">
        <v>6.9999999999999994E-5</v>
      </c>
      <c r="L19" s="807">
        <v>8.3858233068054706E-5</v>
      </c>
      <c r="M19" s="575"/>
      <c r="N19" s="575"/>
      <c r="O19" s="576"/>
      <c r="P19" s="576"/>
      <c r="Q19" s="576"/>
    </row>
    <row r="20" spans="1:17" x14ac:dyDescent="0.25">
      <c r="B20" s="576"/>
      <c r="C20" s="576"/>
      <c r="D20" s="576"/>
      <c r="E20" s="576"/>
      <c r="F20" s="576"/>
      <c r="G20" s="576"/>
      <c r="H20" s="576"/>
      <c r="I20" s="576"/>
      <c r="J20" s="576"/>
      <c r="K20" s="576"/>
      <c r="L20" s="576"/>
      <c r="M20" s="576"/>
      <c r="N20" s="576"/>
      <c r="O20" s="576"/>
      <c r="P20" s="576"/>
      <c r="Q20" s="576"/>
    </row>
    <row r="21" spans="1:17" x14ac:dyDescent="0.25">
      <c r="A21" s="566" t="s">
        <v>999</v>
      </c>
      <c r="B21" s="576"/>
      <c r="C21" s="576"/>
      <c r="D21" s="576"/>
      <c r="E21" s="580" t="s">
        <v>1236</v>
      </c>
      <c r="F21" s="576"/>
      <c r="G21" s="576"/>
      <c r="H21" s="576"/>
      <c r="I21" s="576"/>
      <c r="J21" s="576"/>
      <c r="K21" s="576"/>
      <c r="L21" s="576"/>
      <c r="M21" s="576"/>
      <c r="N21" s="576"/>
      <c r="O21" s="576"/>
      <c r="P21" s="576"/>
      <c r="Q21" s="576"/>
    </row>
    <row r="22" spans="1:17" x14ac:dyDescent="0.25">
      <c r="B22" s="576" t="s">
        <v>993</v>
      </c>
      <c r="C22" s="580" t="s">
        <v>5</v>
      </c>
      <c r="D22" s="566" t="s">
        <v>994</v>
      </c>
      <c r="E22" s="587" t="s">
        <v>995</v>
      </c>
      <c r="F22" s="1024" t="s">
        <v>996</v>
      </c>
      <c r="G22" s="1024"/>
      <c r="H22" s="580" t="s">
        <v>997</v>
      </c>
      <c r="I22" s="576"/>
      <c r="J22" s="576"/>
      <c r="K22" s="576"/>
      <c r="L22" s="576"/>
      <c r="M22" s="576"/>
      <c r="N22" s="576"/>
      <c r="O22" s="576"/>
      <c r="P22" s="576"/>
      <c r="Q22" s="576"/>
    </row>
    <row r="23" spans="1:17" x14ac:dyDescent="0.25">
      <c r="A23" s="583" t="s">
        <v>146</v>
      </c>
      <c r="B23" s="588">
        <v>0.05</v>
      </c>
      <c r="C23" s="589">
        <v>1.2E-2</v>
      </c>
      <c r="D23" s="590">
        <f>B23/C23</f>
        <v>4.166666666666667</v>
      </c>
      <c r="E23" s="808">
        <f>L16</f>
        <v>1.44331711487446E-2</v>
      </c>
      <c r="F23" s="591">
        <f>H23-B23</f>
        <v>1.0138213119769167E-2</v>
      </c>
      <c r="G23" s="592">
        <f>E23-C23</f>
        <v>2.4331711487445996E-3</v>
      </c>
      <c r="H23" s="591">
        <f>D23*E23</f>
        <v>6.013821311976917E-2</v>
      </c>
      <c r="I23" s="593"/>
      <c r="J23" s="576"/>
      <c r="M23" s="576"/>
      <c r="N23" s="576"/>
      <c r="O23" s="576"/>
      <c r="P23" s="576"/>
      <c r="Q23" s="576"/>
    </row>
    <row r="24" spans="1:17" x14ac:dyDescent="0.25">
      <c r="A24" s="583" t="s">
        <v>148</v>
      </c>
      <c r="B24" s="588">
        <v>0.05</v>
      </c>
      <c r="C24" s="589">
        <v>3.3000000000000002E-2</v>
      </c>
      <c r="D24" s="590">
        <f t="shared" ref="D24:D26" si="4">B24/C24</f>
        <v>1.5151515151515151</v>
      </c>
      <c r="E24" s="808">
        <f t="shared" ref="E24:E26" si="5">L17</f>
        <v>2.5967664172292801E-3</v>
      </c>
      <c r="F24" s="591">
        <f>H24-B24</f>
        <v>-4.6065505428440484E-2</v>
      </c>
      <c r="G24" s="592">
        <f t="shared" ref="G24:G25" si="6">E24-C24</f>
        <v>-3.0403233582770722E-2</v>
      </c>
      <c r="H24" s="591">
        <f>D24*E24</f>
        <v>3.9344945715595152E-3</v>
      </c>
      <c r="I24" s="593"/>
      <c r="J24" s="576"/>
      <c r="K24" s="590"/>
      <c r="L24" s="590"/>
      <c r="M24" s="576"/>
      <c r="N24" s="576"/>
      <c r="O24" s="576"/>
      <c r="P24" s="576"/>
      <c r="Q24" s="576"/>
    </row>
    <row r="25" spans="1:17" x14ac:dyDescent="0.25">
      <c r="A25" s="572" t="s">
        <v>150</v>
      </c>
      <c r="B25" s="588">
        <v>0.05</v>
      </c>
      <c r="C25" s="594">
        <v>0.06</v>
      </c>
      <c r="D25" s="590">
        <f t="shared" si="4"/>
        <v>0.83333333333333337</v>
      </c>
      <c r="E25" s="808">
        <f t="shared" si="5"/>
        <v>4.6090597065590502E-2</v>
      </c>
      <c r="F25" s="591">
        <f>H25-B25</f>
        <v>-1.1591169112007915E-2</v>
      </c>
      <c r="G25" s="592">
        <f t="shared" si="6"/>
        <v>-1.3909402934409495E-2</v>
      </c>
      <c r="H25" s="591">
        <f>D25*E25</f>
        <v>3.8408830887992088E-2</v>
      </c>
      <c r="I25" s="593"/>
      <c r="K25" s="590"/>
      <c r="L25" s="590"/>
    </row>
    <row r="26" spans="1:17" x14ac:dyDescent="0.25">
      <c r="A26" s="572" t="s">
        <v>152</v>
      </c>
      <c r="B26" s="588">
        <v>0.05</v>
      </c>
      <c r="C26" s="595">
        <v>5.0000000000000001E-4</v>
      </c>
      <c r="D26" s="590">
        <f t="shared" si="4"/>
        <v>100</v>
      </c>
      <c r="E26" s="808">
        <f t="shared" si="5"/>
        <v>8.3858233068054706E-5</v>
      </c>
      <c r="F26" s="591">
        <f>H26-B26</f>
        <v>-4.1614176693194532E-2</v>
      </c>
      <c r="G26" s="592">
        <f>E26-C26</f>
        <v>-4.1614176693194533E-4</v>
      </c>
      <c r="H26" s="591">
        <f>D26*E26</f>
        <v>8.3858233068054705E-3</v>
      </c>
      <c r="I26" s="593"/>
    </row>
    <row r="28" spans="1:17" x14ac:dyDescent="0.25">
      <c r="F28" s="591"/>
      <c r="G28" s="729"/>
      <c r="H28" s="591"/>
    </row>
    <row r="29" spans="1:17" x14ac:dyDescent="0.25">
      <c r="F29" s="591"/>
      <c r="G29" s="729"/>
      <c r="H29" s="591"/>
    </row>
    <row r="30" spans="1:17" x14ac:dyDescent="0.25">
      <c r="F30" s="591"/>
      <c r="H30" s="591"/>
    </row>
    <row r="31" spans="1:17" x14ac:dyDescent="0.25">
      <c r="F31" s="591"/>
      <c r="H31" s="591"/>
    </row>
  </sheetData>
  <mergeCells count="8">
    <mergeCell ref="F22:G22"/>
    <mergeCell ref="A1:O1"/>
    <mergeCell ref="A5:A6"/>
    <mergeCell ref="B5:B6"/>
    <mergeCell ref="C5:N5"/>
    <mergeCell ref="A14:A15"/>
    <mergeCell ref="B14:B15"/>
    <mergeCell ref="C14:N14"/>
  </mergeCells>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C23" sqref="C23"/>
    </sheetView>
  </sheetViews>
  <sheetFormatPr defaultRowHeight="12.75" x14ac:dyDescent="0.2"/>
  <cols>
    <col min="1" max="1" width="7.140625" style="639" customWidth="1"/>
    <col min="2" max="6" width="18.7109375" style="639" customWidth="1"/>
    <col min="7" max="7" width="17.85546875" style="639" customWidth="1"/>
    <col min="8" max="8" width="9.140625" style="639"/>
    <col min="9" max="9" width="10" style="639" bestFit="1" customWidth="1"/>
    <col min="10" max="256" width="9.140625" style="639"/>
    <col min="257" max="257" width="7.140625" style="639" customWidth="1"/>
    <col min="258" max="262" width="18.7109375" style="639" customWidth="1"/>
    <col min="263" max="512" width="9.140625" style="639"/>
    <col min="513" max="513" width="7.140625" style="639" customWidth="1"/>
    <col min="514" max="518" width="18.7109375" style="639" customWidth="1"/>
    <col min="519" max="768" width="9.140625" style="639"/>
    <col min="769" max="769" width="7.140625" style="639" customWidth="1"/>
    <col min="770" max="774" width="18.7109375" style="639" customWidth="1"/>
    <col min="775" max="1024" width="9.140625" style="639"/>
    <col min="1025" max="1025" width="7.140625" style="639" customWidth="1"/>
    <col min="1026" max="1030" width="18.7109375" style="639" customWidth="1"/>
    <col min="1031" max="1280" width="9.140625" style="639"/>
    <col min="1281" max="1281" width="7.140625" style="639" customWidth="1"/>
    <col min="1282" max="1286" width="18.7109375" style="639" customWidth="1"/>
    <col min="1287" max="1536" width="9.140625" style="639"/>
    <col min="1537" max="1537" width="7.140625" style="639" customWidth="1"/>
    <col min="1538" max="1542" width="18.7109375" style="639" customWidth="1"/>
    <col min="1543" max="1792" width="9.140625" style="639"/>
    <col min="1793" max="1793" width="7.140625" style="639" customWidth="1"/>
    <col min="1794" max="1798" width="18.7109375" style="639" customWidth="1"/>
    <col min="1799" max="2048" width="9.140625" style="639"/>
    <col min="2049" max="2049" width="7.140625" style="639" customWidth="1"/>
    <col min="2050" max="2054" width="18.7109375" style="639" customWidth="1"/>
    <col min="2055" max="2304" width="9.140625" style="639"/>
    <col min="2305" max="2305" width="7.140625" style="639" customWidth="1"/>
    <col min="2306" max="2310" width="18.7109375" style="639" customWidth="1"/>
    <col min="2311" max="2560" width="9.140625" style="639"/>
    <col min="2561" max="2561" width="7.140625" style="639" customWidth="1"/>
    <col min="2562" max="2566" width="18.7109375" style="639" customWidth="1"/>
    <col min="2567" max="2816" width="9.140625" style="639"/>
    <col min="2817" max="2817" width="7.140625" style="639" customWidth="1"/>
    <col min="2818" max="2822" width="18.7109375" style="639" customWidth="1"/>
    <col min="2823" max="3072" width="9.140625" style="639"/>
    <col min="3073" max="3073" width="7.140625" style="639" customWidth="1"/>
    <col min="3074" max="3078" width="18.7109375" style="639" customWidth="1"/>
    <col min="3079" max="3328" width="9.140625" style="639"/>
    <col min="3329" max="3329" width="7.140625" style="639" customWidth="1"/>
    <col min="3330" max="3334" width="18.7109375" style="639" customWidth="1"/>
    <col min="3335" max="3584" width="9.140625" style="639"/>
    <col min="3585" max="3585" width="7.140625" style="639" customWidth="1"/>
    <col min="3586" max="3590" width="18.7109375" style="639" customWidth="1"/>
    <col min="3591" max="3840" width="9.140625" style="639"/>
    <col min="3841" max="3841" width="7.140625" style="639" customWidth="1"/>
    <col min="3842" max="3846" width="18.7109375" style="639" customWidth="1"/>
    <col min="3847" max="4096" width="9.140625" style="639"/>
    <col min="4097" max="4097" width="7.140625" style="639" customWidth="1"/>
    <col min="4098" max="4102" width="18.7109375" style="639" customWidth="1"/>
    <col min="4103" max="4352" width="9.140625" style="639"/>
    <col min="4353" max="4353" width="7.140625" style="639" customWidth="1"/>
    <col min="4354" max="4358" width="18.7109375" style="639" customWidth="1"/>
    <col min="4359" max="4608" width="9.140625" style="639"/>
    <col min="4609" max="4609" width="7.140625" style="639" customWidth="1"/>
    <col min="4610" max="4614" width="18.7109375" style="639" customWidth="1"/>
    <col min="4615" max="4864" width="9.140625" style="639"/>
    <col min="4865" max="4865" width="7.140625" style="639" customWidth="1"/>
    <col min="4866" max="4870" width="18.7109375" style="639" customWidth="1"/>
    <col min="4871" max="5120" width="9.140625" style="639"/>
    <col min="5121" max="5121" width="7.140625" style="639" customWidth="1"/>
    <col min="5122" max="5126" width="18.7109375" style="639" customWidth="1"/>
    <col min="5127" max="5376" width="9.140625" style="639"/>
    <col min="5377" max="5377" width="7.140625" style="639" customWidth="1"/>
    <col min="5378" max="5382" width="18.7109375" style="639" customWidth="1"/>
    <col min="5383" max="5632" width="9.140625" style="639"/>
    <col min="5633" max="5633" width="7.140625" style="639" customWidth="1"/>
    <col min="5634" max="5638" width="18.7109375" style="639" customWidth="1"/>
    <col min="5639" max="5888" width="9.140625" style="639"/>
    <col min="5889" max="5889" width="7.140625" style="639" customWidth="1"/>
    <col min="5890" max="5894" width="18.7109375" style="639" customWidth="1"/>
    <col min="5895" max="6144" width="9.140625" style="639"/>
    <col min="6145" max="6145" width="7.140625" style="639" customWidth="1"/>
    <col min="6146" max="6150" width="18.7109375" style="639" customWidth="1"/>
    <col min="6151" max="6400" width="9.140625" style="639"/>
    <col min="6401" max="6401" width="7.140625" style="639" customWidth="1"/>
    <col min="6402" max="6406" width="18.7109375" style="639" customWidth="1"/>
    <col min="6407" max="6656" width="9.140625" style="639"/>
    <col min="6657" max="6657" width="7.140625" style="639" customWidth="1"/>
    <col min="6658" max="6662" width="18.7109375" style="639" customWidth="1"/>
    <col min="6663" max="6912" width="9.140625" style="639"/>
    <col min="6913" max="6913" width="7.140625" style="639" customWidth="1"/>
    <col min="6914" max="6918" width="18.7109375" style="639" customWidth="1"/>
    <col min="6919" max="7168" width="9.140625" style="639"/>
    <col min="7169" max="7169" width="7.140625" style="639" customWidth="1"/>
    <col min="7170" max="7174" width="18.7109375" style="639" customWidth="1"/>
    <col min="7175" max="7424" width="9.140625" style="639"/>
    <col min="7425" max="7425" width="7.140625" style="639" customWidth="1"/>
    <col min="7426" max="7430" width="18.7109375" style="639" customWidth="1"/>
    <col min="7431" max="7680" width="9.140625" style="639"/>
    <col min="7681" max="7681" width="7.140625" style="639" customWidth="1"/>
    <col min="7682" max="7686" width="18.7109375" style="639" customWidth="1"/>
    <col min="7687" max="7936" width="9.140625" style="639"/>
    <col min="7937" max="7937" width="7.140625" style="639" customWidth="1"/>
    <col min="7938" max="7942" width="18.7109375" style="639" customWidth="1"/>
    <col min="7943" max="8192" width="9.140625" style="639"/>
    <col min="8193" max="8193" width="7.140625" style="639" customWidth="1"/>
    <col min="8194" max="8198" width="18.7109375" style="639" customWidth="1"/>
    <col min="8199" max="8448" width="9.140625" style="639"/>
    <col min="8449" max="8449" width="7.140625" style="639" customWidth="1"/>
    <col min="8450" max="8454" width="18.7109375" style="639" customWidth="1"/>
    <col min="8455" max="8704" width="9.140625" style="639"/>
    <col min="8705" max="8705" width="7.140625" style="639" customWidth="1"/>
    <col min="8706" max="8710" width="18.7109375" style="639" customWidth="1"/>
    <col min="8711" max="8960" width="9.140625" style="639"/>
    <col min="8961" max="8961" width="7.140625" style="639" customWidth="1"/>
    <col min="8962" max="8966" width="18.7109375" style="639" customWidth="1"/>
    <col min="8967" max="9216" width="9.140625" style="639"/>
    <col min="9217" max="9217" width="7.140625" style="639" customWidth="1"/>
    <col min="9218" max="9222" width="18.7109375" style="639" customWidth="1"/>
    <col min="9223" max="9472" width="9.140625" style="639"/>
    <col min="9473" max="9473" width="7.140625" style="639" customWidth="1"/>
    <col min="9474" max="9478" width="18.7109375" style="639" customWidth="1"/>
    <col min="9479" max="9728" width="9.140625" style="639"/>
    <col min="9729" max="9729" width="7.140625" style="639" customWidth="1"/>
    <col min="9730" max="9734" width="18.7109375" style="639" customWidth="1"/>
    <col min="9735" max="9984" width="9.140625" style="639"/>
    <col min="9985" max="9985" width="7.140625" style="639" customWidth="1"/>
    <col min="9986" max="9990" width="18.7109375" style="639" customWidth="1"/>
    <col min="9991" max="10240" width="9.140625" style="639"/>
    <col min="10241" max="10241" width="7.140625" style="639" customWidth="1"/>
    <col min="10242" max="10246" width="18.7109375" style="639" customWidth="1"/>
    <col min="10247" max="10496" width="9.140625" style="639"/>
    <col min="10497" max="10497" width="7.140625" style="639" customWidth="1"/>
    <col min="10498" max="10502" width="18.7109375" style="639" customWidth="1"/>
    <col min="10503" max="10752" width="9.140625" style="639"/>
    <col min="10753" max="10753" width="7.140625" style="639" customWidth="1"/>
    <col min="10754" max="10758" width="18.7109375" style="639" customWidth="1"/>
    <col min="10759" max="11008" width="9.140625" style="639"/>
    <col min="11009" max="11009" width="7.140625" style="639" customWidth="1"/>
    <col min="11010" max="11014" width="18.7109375" style="639" customWidth="1"/>
    <col min="11015" max="11264" width="9.140625" style="639"/>
    <col min="11265" max="11265" width="7.140625" style="639" customWidth="1"/>
    <col min="11266" max="11270" width="18.7109375" style="639" customWidth="1"/>
    <col min="11271" max="11520" width="9.140625" style="639"/>
    <col min="11521" max="11521" width="7.140625" style="639" customWidth="1"/>
    <col min="11522" max="11526" width="18.7109375" style="639" customWidth="1"/>
    <col min="11527" max="11776" width="9.140625" style="639"/>
    <col min="11777" max="11777" width="7.140625" style="639" customWidth="1"/>
    <col min="11778" max="11782" width="18.7109375" style="639" customWidth="1"/>
    <col min="11783" max="12032" width="9.140625" style="639"/>
    <col min="12033" max="12033" width="7.140625" style="639" customWidth="1"/>
    <col min="12034" max="12038" width="18.7109375" style="639" customWidth="1"/>
    <col min="12039" max="12288" width="9.140625" style="639"/>
    <col min="12289" max="12289" width="7.140625" style="639" customWidth="1"/>
    <col min="12290" max="12294" width="18.7109375" style="639" customWidth="1"/>
    <col min="12295" max="12544" width="9.140625" style="639"/>
    <col min="12545" max="12545" width="7.140625" style="639" customWidth="1"/>
    <col min="12546" max="12550" width="18.7109375" style="639" customWidth="1"/>
    <col min="12551" max="12800" width="9.140625" style="639"/>
    <col min="12801" max="12801" width="7.140625" style="639" customWidth="1"/>
    <col min="12802" max="12806" width="18.7109375" style="639" customWidth="1"/>
    <col min="12807" max="13056" width="9.140625" style="639"/>
    <col min="13057" max="13057" width="7.140625" style="639" customWidth="1"/>
    <col min="13058" max="13062" width="18.7109375" style="639" customWidth="1"/>
    <col min="13063" max="13312" width="9.140625" style="639"/>
    <col min="13313" max="13313" width="7.140625" style="639" customWidth="1"/>
    <col min="13314" max="13318" width="18.7109375" style="639" customWidth="1"/>
    <col min="13319" max="13568" width="9.140625" style="639"/>
    <col min="13569" max="13569" width="7.140625" style="639" customWidth="1"/>
    <col min="13570" max="13574" width="18.7109375" style="639" customWidth="1"/>
    <col min="13575" max="13824" width="9.140625" style="639"/>
    <col min="13825" max="13825" width="7.140625" style="639" customWidth="1"/>
    <col min="13826" max="13830" width="18.7109375" style="639" customWidth="1"/>
    <col min="13831" max="14080" width="9.140625" style="639"/>
    <col min="14081" max="14081" width="7.140625" style="639" customWidth="1"/>
    <col min="14082" max="14086" width="18.7109375" style="639" customWidth="1"/>
    <col min="14087" max="14336" width="9.140625" style="639"/>
    <col min="14337" max="14337" width="7.140625" style="639" customWidth="1"/>
    <col min="14338" max="14342" width="18.7109375" style="639" customWidth="1"/>
    <col min="14343" max="14592" width="9.140625" style="639"/>
    <col min="14593" max="14593" width="7.140625" style="639" customWidth="1"/>
    <col min="14594" max="14598" width="18.7109375" style="639" customWidth="1"/>
    <col min="14599" max="14848" width="9.140625" style="639"/>
    <col min="14849" max="14849" width="7.140625" style="639" customWidth="1"/>
    <col min="14850" max="14854" width="18.7109375" style="639" customWidth="1"/>
    <col min="14855" max="15104" width="9.140625" style="639"/>
    <col min="15105" max="15105" width="7.140625" style="639" customWidth="1"/>
    <col min="15106" max="15110" width="18.7109375" style="639" customWidth="1"/>
    <col min="15111" max="15360" width="9.140625" style="639"/>
    <col min="15361" max="15361" width="7.140625" style="639" customWidth="1"/>
    <col min="15362" max="15366" width="18.7109375" style="639" customWidth="1"/>
    <col min="15367" max="15616" width="9.140625" style="639"/>
    <col min="15617" max="15617" width="7.140625" style="639" customWidth="1"/>
    <col min="15618" max="15622" width="18.7109375" style="639" customWidth="1"/>
    <col min="15623" max="15872" width="9.140625" style="639"/>
    <col min="15873" max="15873" width="7.140625" style="639" customWidth="1"/>
    <col min="15874" max="15878" width="18.7109375" style="639" customWidth="1"/>
    <col min="15879" max="16128" width="9.140625" style="639"/>
    <col min="16129" max="16129" width="7.140625" style="639" customWidth="1"/>
    <col min="16130" max="16134" width="18.7109375" style="639" customWidth="1"/>
    <col min="16135" max="16384" width="9.140625" style="639"/>
  </cols>
  <sheetData>
    <row r="1" spans="1:9" ht="16.5" x14ac:dyDescent="0.3">
      <c r="A1" s="635" t="s">
        <v>1191</v>
      </c>
      <c r="B1" s="635"/>
      <c r="C1" s="635"/>
      <c r="D1" s="661"/>
      <c r="E1" s="661"/>
      <c r="F1" s="661"/>
    </row>
    <row r="2" spans="1:9" ht="16.5" x14ac:dyDescent="0.3">
      <c r="A2" s="635" t="s">
        <v>1192</v>
      </c>
      <c r="B2" s="635"/>
      <c r="C2" s="635"/>
      <c r="D2" s="661"/>
      <c r="E2" s="661"/>
      <c r="F2" s="661"/>
    </row>
    <row r="3" spans="1:9" ht="16.5" x14ac:dyDescent="0.2">
      <c r="A3" s="1049" t="s">
        <v>1215</v>
      </c>
      <c r="B3" s="1049"/>
      <c r="C3" s="1049"/>
      <c r="D3" s="1049"/>
      <c r="E3" s="1049"/>
      <c r="F3" s="1049"/>
    </row>
    <row r="4" spans="1:9" ht="16.5" x14ac:dyDescent="0.2">
      <c r="A4" s="1050"/>
      <c r="B4" s="1050"/>
      <c r="C4" s="1050"/>
      <c r="D4" s="1050"/>
      <c r="E4" s="1050"/>
      <c r="F4" s="1050"/>
    </row>
    <row r="5" spans="1:9" ht="16.5" x14ac:dyDescent="0.3">
      <c r="A5" s="1051" t="s">
        <v>1464</v>
      </c>
      <c r="B5" s="1051"/>
      <c r="C5" s="635"/>
      <c r="D5" s="661"/>
      <c r="E5" s="661"/>
      <c r="F5" s="661"/>
    </row>
    <row r="6" spans="1:9" ht="16.5" x14ac:dyDescent="0.2">
      <c r="A6" s="1052" t="s">
        <v>819</v>
      </c>
      <c r="B6" s="1053" t="s">
        <v>1216</v>
      </c>
      <c r="C6" s="1055" t="s">
        <v>1217</v>
      </c>
      <c r="D6" s="1055"/>
      <c r="E6" s="1056" t="s">
        <v>823</v>
      </c>
      <c r="F6" s="1058" t="s">
        <v>70</v>
      </c>
    </row>
    <row r="7" spans="1:9" ht="33" x14ac:dyDescent="0.2">
      <c r="A7" s="1052"/>
      <c r="B7" s="1054"/>
      <c r="C7" s="662" t="s">
        <v>1218</v>
      </c>
      <c r="D7" s="663" t="s">
        <v>1219</v>
      </c>
      <c r="E7" s="1057"/>
      <c r="F7" s="1059"/>
    </row>
    <row r="8" spans="1:9" ht="16.5" x14ac:dyDescent="0.2">
      <c r="A8" s="664">
        <v>1</v>
      </c>
      <c r="B8" s="665" t="s">
        <v>1220</v>
      </c>
      <c r="C8" s="802">
        <v>33927750</v>
      </c>
      <c r="D8" s="800">
        <v>84661100</v>
      </c>
      <c r="E8" s="1060">
        <f>SUM(C8:D10)</f>
        <v>140003850</v>
      </c>
      <c r="F8" s="667">
        <f>SUM(C8:D8)</f>
        <v>118588850</v>
      </c>
      <c r="G8" s="1047" t="s">
        <v>1224</v>
      </c>
      <c r="H8" s="1048"/>
      <c r="I8" s="639">
        <v>118588850</v>
      </c>
    </row>
    <row r="9" spans="1:9" ht="16.5" x14ac:dyDescent="0.2">
      <c r="A9" s="664">
        <v>2</v>
      </c>
      <c r="B9" s="665" t="s">
        <v>1221</v>
      </c>
      <c r="C9" s="802">
        <v>5870000</v>
      </c>
      <c r="D9" s="801">
        <v>4470000</v>
      </c>
      <c r="E9" s="1061"/>
      <c r="F9" s="1043">
        <f>SUM(C9:D10)</f>
        <v>21415000</v>
      </c>
      <c r="G9" s="1045" t="s">
        <v>1225</v>
      </c>
      <c r="H9" s="1046"/>
    </row>
    <row r="10" spans="1:9" ht="16.5" x14ac:dyDescent="0.2">
      <c r="A10" s="664">
        <v>3</v>
      </c>
      <c r="B10" s="665" t="s">
        <v>1222</v>
      </c>
      <c r="C10" s="802">
        <v>6605000</v>
      </c>
      <c r="D10" s="800">
        <v>4470000</v>
      </c>
      <c r="E10" s="1062"/>
      <c r="F10" s="1044"/>
      <c r="G10" s="1045"/>
      <c r="H10" s="1046"/>
    </row>
    <row r="11" spans="1:9" ht="16.5" x14ac:dyDescent="0.2">
      <c r="A11" s="1042" t="s">
        <v>1210</v>
      </c>
      <c r="B11" s="1042"/>
      <c r="C11" s="1042"/>
      <c r="D11" s="1042"/>
      <c r="E11" s="666">
        <f>SUM(C8:D10)</f>
        <v>140003850</v>
      </c>
      <c r="F11" s="668"/>
    </row>
    <row r="14" spans="1:9" x14ac:dyDescent="0.2">
      <c r="B14" s="639" t="s">
        <v>1253</v>
      </c>
    </row>
    <row r="15" spans="1:9" ht="15" x14ac:dyDescent="0.2">
      <c r="B15" s="144" t="s">
        <v>1227</v>
      </c>
      <c r="C15" s="144" t="s">
        <v>261</v>
      </c>
      <c r="D15" s="144" t="s">
        <v>262</v>
      </c>
      <c r="E15" s="144" t="s">
        <v>263</v>
      </c>
    </row>
    <row r="16" spans="1:9" x14ac:dyDescent="0.2">
      <c r="B16" s="701">
        <v>0.95</v>
      </c>
      <c r="C16" s="702">
        <v>43013000</v>
      </c>
      <c r="D16" s="703">
        <f>F9</f>
        <v>21415000</v>
      </c>
      <c r="E16" s="704">
        <f>D16/(C16*B16)</f>
        <v>0.52407656436793282</v>
      </c>
      <c r="F16" s="669" t="s">
        <v>1225</v>
      </c>
    </row>
    <row r="17" spans="2:7" x14ac:dyDescent="0.2">
      <c r="B17" s="701">
        <v>0.95</v>
      </c>
      <c r="C17" s="702">
        <v>65560000</v>
      </c>
      <c r="D17" s="703">
        <f>F8</f>
        <v>118588850</v>
      </c>
      <c r="E17" s="704">
        <f>D17/(C17*B17)</f>
        <v>1.9040629716450981</v>
      </c>
      <c r="F17" s="671" t="s">
        <v>1224</v>
      </c>
      <c r="G17" s="670"/>
    </row>
    <row r="18" spans="2:7" x14ac:dyDescent="0.2">
      <c r="G18" s="670"/>
    </row>
  </sheetData>
  <mergeCells count="13">
    <mergeCell ref="A11:D11"/>
    <mergeCell ref="F9:F10"/>
    <mergeCell ref="G9:H10"/>
    <mergeCell ref="G8:H8"/>
    <mergeCell ref="A3:F3"/>
    <mergeCell ref="A4:F4"/>
    <mergeCell ref="A5:B5"/>
    <mergeCell ref="A6:A7"/>
    <mergeCell ref="B6:B7"/>
    <mergeCell ref="C6:D6"/>
    <mergeCell ref="E6:E7"/>
    <mergeCell ref="F6:F7"/>
    <mergeCell ref="E8:E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zoomScale="85" zoomScaleNormal="85" workbookViewId="0">
      <pane xSplit="3" ySplit="7" topLeftCell="D19" activePane="bottomRight" state="frozen"/>
      <selection pane="topRight" activeCell="D1" sqref="D1"/>
      <selection pane="bottomLeft" activeCell="A8" sqref="A8"/>
      <selection pane="bottomRight" activeCell="N19" sqref="M19:N19"/>
    </sheetView>
  </sheetViews>
  <sheetFormatPr defaultRowHeight="15" x14ac:dyDescent="0.25"/>
  <cols>
    <col min="1" max="2" width="4.42578125" customWidth="1"/>
    <col min="3" max="3" width="34.140625" bestFit="1" customWidth="1"/>
    <col min="4" max="4" width="17" bestFit="1" customWidth="1"/>
    <col min="5" max="5" width="18.42578125" style="597" bestFit="1" customWidth="1"/>
    <col min="6" max="6" width="15.140625" style="598" customWidth="1"/>
    <col min="7" max="7" width="54.5703125" customWidth="1"/>
    <col min="8" max="8" width="58" customWidth="1"/>
    <col min="9" max="9" width="51.28515625" customWidth="1"/>
    <col min="10" max="10" width="16.5703125" style="599" customWidth="1"/>
  </cols>
  <sheetData>
    <row r="1" spans="2:10" x14ac:dyDescent="0.25">
      <c r="B1" s="1066" t="s">
        <v>253</v>
      </c>
      <c r="C1" s="1066"/>
    </row>
    <row r="2" spans="2:10" x14ac:dyDescent="0.25">
      <c r="B2" s="1066" t="s">
        <v>817</v>
      </c>
      <c r="C2" s="1066"/>
    </row>
    <row r="4" spans="2:10" ht="18.75" x14ac:dyDescent="0.3">
      <c r="B4" s="1067" t="s">
        <v>1000</v>
      </c>
      <c r="C4" s="1067"/>
      <c r="D4" s="1067"/>
      <c r="E4" s="1067"/>
      <c r="F4" s="1067"/>
      <c r="G4" s="1067"/>
      <c r="H4" s="1067"/>
      <c r="I4" s="1067"/>
      <c r="J4" s="1067"/>
    </row>
    <row r="5" spans="2:10" x14ac:dyDescent="0.25">
      <c r="B5" s="1068"/>
      <c r="C5" s="1068"/>
    </row>
    <row r="6" spans="2:10" ht="30" customHeight="1" x14ac:dyDescent="0.25">
      <c r="B6" s="600" t="s">
        <v>819</v>
      </c>
      <c r="C6" s="600" t="s">
        <v>1001</v>
      </c>
      <c r="D6" s="546" t="s">
        <v>826</v>
      </c>
      <c r="E6" s="601" t="s">
        <v>905</v>
      </c>
      <c r="F6" s="546" t="s">
        <v>1002</v>
      </c>
      <c r="G6" s="546" t="s">
        <v>1003</v>
      </c>
      <c r="H6" s="546" t="s">
        <v>1004</v>
      </c>
      <c r="I6" s="600" t="s">
        <v>828</v>
      </c>
      <c r="J6" s="600" t="s">
        <v>1005</v>
      </c>
    </row>
    <row r="7" spans="2:10" ht="4.5" customHeight="1" x14ac:dyDescent="0.25">
      <c r="B7" s="1063"/>
      <c r="C7" s="1064"/>
      <c r="D7" s="1064"/>
      <c r="E7" s="1064"/>
      <c r="F7" s="1064"/>
      <c r="G7" s="1064"/>
      <c r="H7" s="1064"/>
      <c r="I7" s="1064"/>
      <c r="J7" s="1065"/>
    </row>
    <row r="8" spans="2:10" ht="75" x14ac:dyDescent="0.25">
      <c r="B8" s="547">
        <v>1</v>
      </c>
      <c r="C8" s="548" t="s">
        <v>1006</v>
      </c>
      <c r="D8" s="602" t="s">
        <v>1007</v>
      </c>
      <c r="E8" s="603" t="s">
        <v>1008</v>
      </c>
      <c r="F8" s="251" t="s">
        <v>1009</v>
      </c>
      <c r="G8" s="604" t="s">
        <v>1010</v>
      </c>
      <c r="H8" s="604" t="s">
        <v>1011</v>
      </c>
      <c r="I8" s="548" t="s">
        <v>1012</v>
      </c>
      <c r="J8" s="820" t="s">
        <v>1013</v>
      </c>
    </row>
    <row r="9" spans="2:10" ht="75" x14ac:dyDescent="0.25">
      <c r="B9" s="547">
        <v>2</v>
      </c>
      <c r="C9" s="605" t="s">
        <v>1014</v>
      </c>
      <c r="D9" s="602" t="s">
        <v>832</v>
      </c>
      <c r="E9" s="603" t="s">
        <v>1015</v>
      </c>
      <c r="F9" s="251" t="s">
        <v>1016</v>
      </c>
      <c r="G9" s="605" t="s">
        <v>1017</v>
      </c>
      <c r="H9" s="605" t="s">
        <v>1018</v>
      </c>
      <c r="I9" s="605" t="s">
        <v>1019</v>
      </c>
      <c r="J9" s="820" t="s">
        <v>1020</v>
      </c>
    </row>
    <row r="10" spans="2:10" ht="60" x14ac:dyDescent="0.25">
      <c r="B10" s="547">
        <v>3</v>
      </c>
      <c r="C10" s="548" t="s">
        <v>1021</v>
      </c>
      <c r="D10" s="602" t="s">
        <v>832</v>
      </c>
      <c r="E10" s="603" t="s">
        <v>1022</v>
      </c>
      <c r="F10" s="251" t="s">
        <v>1009</v>
      </c>
      <c r="G10" s="548" t="s">
        <v>1023</v>
      </c>
      <c r="H10" s="548" t="s">
        <v>1024</v>
      </c>
      <c r="I10" s="605" t="s">
        <v>1025</v>
      </c>
      <c r="J10" s="820" t="s">
        <v>1020</v>
      </c>
    </row>
    <row r="11" spans="2:10" ht="60" x14ac:dyDescent="0.25">
      <c r="B11" s="547">
        <v>4</v>
      </c>
      <c r="C11" s="548" t="s">
        <v>1026</v>
      </c>
      <c r="D11" s="602" t="s">
        <v>1007</v>
      </c>
      <c r="E11" s="606">
        <v>45085</v>
      </c>
      <c r="F11" s="820" t="s">
        <v>1027</v>
      </c>
      <c r="G11" s="548" t="s">
        <v>1028</v>
      </c>
      <c r="H11" s="548" t="s">
        <v>1029</v>
      </c>
      <c r="I11" s="548" t="s">
        <v>1030</v>
      </c>
      <c r="J11" s="820" t="s">
        <v>1020</v>
      </c>
    </row>
    <row r="12" spans="2:10" ht="45" x14ac:dyDescent="0.25">
      <c r="B12" s="547">
        <v>5</v>
      </c>
      <c r="C12" s="548" t="s">
        <v>1031</v>
      </c>
      <c r="D12" s="602" t="s">
        <v>1032</v>
      </c>
      <c r="E12" s="606">
        <v>45140</v>
      </c>
      <c r="F12" s="820" t="s">
        <v>1016</v>
      </c>
      <c r="G12" s="548" t="s">
        <v>1033</v>
      </c>
      <c r="H12" s="548" t="s">
        <v>1034</v>
      </c>
      <c r="I12" s="548" t="s">
        <v>1035</v>
      </c>
      <c r="J12" s="820" t="s">
        <v>1053</v>
      </c>
    </row>
    <row r="13" spans="2:10" ht="90" x14ac:dyDescent="0.25">
      <c r="B13" s="547">
        <v>6</v>
      </c>
      <c r="C13" s="548" t="s">
        <v>1036</v>
      </c>
      <c r="D13" s="602" t="s">
        <v>1037</v>
      </c>
      <c r="E13" s="606">
        <v>45140</v>
      </c>
      <c r="F13" s="820" t="s">
        <v>1016</v>
      </c>
      <c r="G13" s="605" t="s">
        <v>1038</v>
      </c>
      <c r="H13" s="548" t="s">
        <v>1039</v>
      </c>
      <c r="I13" s="548" t="s">
        <v>1040</v>
      </c>
      <c r="J13" s="820" t="s">
        <v>1020</v>
      </c>
    </row>
    <row r="14" spans="2:10" ht="45" x14ac:dyDescent="0.25">
      <c r="B14" s="547">
        <v>7</v>
      </c>
      <c r="C14" s="548" t="s">
        <v>1432</v>
      </c>
      <c r="D14" s="602" t="s">
        <v>1032</v>
      </c>
      <c r="E14" s="606">
        <v>45145</v>
      </c>
      <c r="F14" s="820" t="s">
        <v>1016</v>
      </c>
      <c r="G14" s="548" t="s">
        <v>1041</v>
      </c>
      <c r="H14" s="548" t="s">
        <v>1042</v>
      </c>
      <c r="I14" s="548" t="s">
        <v>1043</v>
      </c>
      <c r="J14" s="820" t="s">
        <v>1044</v>
      </c>
    </row>
    <row r="15" spans="2:10" ht="75" x14ac:dyDescent="0.25">
      <c r="B15" s="547">
        <v>8</v>
      </c>
      <c r="C15" s="830" t="s">
        <v>1045</v>
      </c>
      <c r="D15" s="602" t="s">
        <v>1032</v>
      </c>
      <c r="E15" s="606">
        <v>45145</v>
      </c>
      <c r="F15" s="820" t="s">
        <v>1016</v>
      </c>
      <c r="G15" s="548" t="s">
        <v>1046</v>
      </c>
      <c r="H15" s="548" t="s">
        <v>1047</v>
      </c>
      <c r="I15" s="548" t="s">
        <v>1040</v>
      </c>
      <c r="J15" s="820" t="s">
        <v>1433</v>
      </c>
    </row>
    <row r="16" spans="2:10" ht="45" x14ac:dyDescent="0.25">
      <c r="B16" s="547">
        <v>9</v>
      </c>
      <c r="C16" s="548" t="s">
        <v>1048</v>
      </c>
      <c r="D16" s="602" t="s">
        <v>1049</v>
      </c>
      <c r="E16" s="606">
        <v>45146</v>
      </c>
      <c r="F16" s="820" t="s">
        <v>1027</v>
      </c>
      <c r="G16" s="548" t="s">
        <v>1050</v>
      </c>
      <c r="H16" s="548" t="s">
        <v>1051</v>
      </c>
      <c r="I16" s="548" t="s">
        <v>1052</v>
      </c>
      <c r="J16" s="820" t="s">
        <v>1053</v>
      </c>
    </row>
    <row r="17" spans="2:10" ht="75" x14ac:dyDescent="0.25">
      <c r="B17" s="547">
        <v>10</v>
      </c>
      <c r="C17" s="548" t="s">
        <v>1054</v>
      </c>
      <c r="D17" s="602" t="s">
        <v>1055</v>
      </c>
      <c r="E17" s="606">
        <v>45146</v>
      </c>
      <c r="F17" s="820" t="s">
        <v>1016</v>
      </c>
      <c r="G17" s="605" t="s">
        <v>1056</v>
      </c>
      <c r="H17" s="605" t="s">
        <v>1057</v>
      </c>
      <c r="I17" s="548"/>
      <c r="J17" s="550"/>
    </row>
    <row r="18" spans="2:10" ht="75" x14ac:dyDescent="0.25">
      <c r="B18" s="547">
        <v>11</v>
      </c>
      <c r="C18" s="548" t="s">
        <v>1058</v>
      </c>
      <c r="D18" s="602" t="s">
        <v>1059</v>
      </c>
      <c r="E18" s="606">
        <v>45152</v>
      </c>
      <c r="F18" s="820" t="s">
        <v>1016</v>
      </c>
      <c r="G18" s="548" t="s">
        <v>1060</v>
      </c>
      <c r="H18" s="548" t="s">
        <v>1061</v>
      </c>
      <c r="I18" s="548" t="s">
        <v>1434</v>
      </c>
      <c r="J18" s="820" t="s">
        <v>1020</v>
      </c>
    </row>
    <row r="19" spans="2:10" ht="105" x14ac:dyDescent="0.25">
      <c r="B19" s="547">
        <v>12</v>
      </c>
      <c r="C19" s="548" t="s">
        <v>1357</v>
      </c>
      <c r="D19" s="602" t="s">
        <v>1358</v>
      </c>
      <c r="E19" s="606">
        <v>45196</v>
      </c>
      <c r="F19" s="820" t="s">
        <v>1009</v>
      </c>
      <c r="G19" s="548" t="s">
        <v>1359</v>
      </c>
      <c r="H19" s="548" t="s">
        <v>1360</v>
      </c>
      <c r="I19" s="548" t="s">
        <v>1435</v>
      </c>
      <c r="J19" s="820" t="s">
        <v>1020</v>
      </c>
    </row>
    <row r="20" spans="2:10" ht="75" x14ac:dyDescent="0.25">
      <c r="B20" s="547">
        <v>13</v>
      </c>
      <c r="C20" s="548" t="s">
        <v>1361</v>
      </c>
      <c r="D20" s="602" t="s">
        <v>1358</v>
      </c>
      <c r="E20" s="606">
        <v>45202</v>
      </c>
      <c r="F20" s="820" t="s">
        <v>1027</v>
      </c>
      <c r="G20" s="548" t="s">
        <v>1362</v>
      </c>
      <c r="H20" s="548" t="s">
        <v>1363</v>
      </c>
      <c r="I20" s="548" t="s">
        <v>1440</v>
      </c>
      <c r="J20" s="550" t="s">
        <v>1441</v>
      </c>
    </row>
    <row r="21" spans="2:10" ht="60" x14ac:dyDescent="0.25">
      <c r="B21" s="547">
        <v>14</v>
      </c>
      <c r="C21" s="548" t="s">
        <v>1436</v>
      </c>
      <c r="D21" s="602" t="s">
        <v>1437</v>
      </c>
      <c r="E21" s="606">
        <v>45217</v>
      </c>
      <c r="F21" s="820" t="s">
        <v>1009</v>
      </c>
      <c r="G21" s="548" t="s">
        <v>1438</v>
      </c>
      <c r="H21" s="548" t="s">
        <v>1439</v>
      </c>
      <c r="I21" s="548" t="s">
        <v>1442</v>
      </c>
      <c r="J21" s="550" t="s">
        <v>1441</v>
      </c>
    </row>
    <row r="22" spans="2:10" x14ac:dyDescent="0.25">
      <c r="B22" s="547"/>
      <c r="C22" s="548"/>
      <c r="D22" s="602"/>
      <c r="E22" s="606"/>
      <c r="F22" s="820"/>
      <c r="G22" s="548"/>
      <c r="H22" s="548"/>
      <c r="I22" s="548"/>
      <c r="J22" s="550"/>
    </row>
    <row r="23" spans="2:10" x14ac:dyDescent="0.25">
      <c r="B23" s="547"/>
      <c r="C23" s="548"/>
      <c r="D23" s="602"/>
      <c r="E23" s="606"/>
      <c r="F23" s="820"/>
      <c r="G23" s="548"/>
      <c r="H23" s="548"/>
      <c r="I23" s="548"/>
      <c r="J23" s="550"/>
    </row>
    <row r="24" spans="2:10" x14ac:dyDescent="0.25">
      <c r="B24" s="547"/>
      <c r="C24" s="548"/>
      <c r="D24" s="602"/>
      <c r="E24" s="606"/>
      <c r="F24" s="820"/>
      <c r="G24" s="548"/>
      <c r="H24" s="548"/>
      <c r="I24" s="548"/>
      <c r="J24" s="550"/>
    </row>
    <row r="25" spans="2:10" x14ac:dyDescent="0.25">
      <c r="B25" s="547"/>
      <c r="C25" s="548"/>
      <c r="D25" s="602"/>
      <c r="E25" s="606"/>
      <c r="F25" s="820"/>
      <c r="G25" s="548"/>
      <c r="H25" s="548"/>
      <c r="I25" s="548"/>
      <c r="J25" s="550"/>
    </row>
    <row r="26" spans="2:10" x14ac:dyDescent="0.25">
      <c r="B26" s="547"/>
      <c r="C26" s="548"/>
      <c r="D26" s="602"/>
      <c r="E26" s="606"/>
      <c r="F26" s="820"/>
      <c r="G26" s="548"/>
      <c r="H26" s="548"/>
      <c r="I26" s="548"/>
      <c r="J26" s="550"/>
    </row>
    <row r="27" spans="2:10" x14ac:dyDescent="0.25">
      <c r="B27" s="547"/>
      <c r="C27" s="548"/>
      <c r="D27" s="602"/>
      <c r="E27" s="606"/>
      <c r="F27" s="820"/>
      <c r="G27" s="548"/>
      <c r="H27" s="548"/>
      <c r="I27" s="548"/>
      <c r="J27" s="550"/>
    </row>
    <row r="28" spans="2:10" x14ac:dyDescent="0.25">
      <c r="B28" s="547"/>
      <c r="C28" s="548"/>
      <c r="D28" s="602"/>
      <c r="E28" s="606"/>
      <c r="F28" s="820"/>
      <c r="G28" s="548"/>
      <c r="H28" s="548"/>
      <c r="I28" s="548"/>
      <c r="J28" s="550"/>
    </row>
    <row r="29" spans="2:10" x14ac:dyDescent="0.25">
      <c r="B29" s="547"/>
      <c r="C29" s="548"/>
      <c r="D29" s="602"/>
      <c r="E29" s="606"/>
      <c r="F29" s="820"/>
      <c r="G29" s="548"/>
      <c r="H29" s="548"/>
      <c r="I29" s="548"/>
      <c r="J29" s="550"/>
    </row>
    <row r="30" spans="2:10" x14ac:dyDescent="0.25">
      <c r="B30" s="547"/>
      <c r="C30" s="548"/>
      <c r="D30" s="602"/>
      <c r="E30" s="606"/>
      <c r="F30" s="820"/>
      <c r="G30" s="548"/>
      <c r="H30" s="548"/>
      <c r="I30" s="548"/>
      <c r="J30" s="550"/>
    </row>
    <row r="31" spans="2:10" ht="6" customHeight="1" x14ac:dyDescent="0.25">
      <c r="B31" s="1063"/>
      <c r="C31" s="1064"/>
      <c r="D31" s="1064"/>
      <c r="E31" s="1064"/>
      <c r="F31" s="1064"/>
      <c r="G31" s="1064"/>
      <c r="H31" s="1064"/>
      <c r="I31" s="1064"/>
      <c r="J31" s="1065"/>
    </row>
  </sheetData>
  <mergeCells count="6">
    <mergeCell ref="B31:J31"/>
    <mergeCell ref="B1:C1"/>
    <mergeCell ref="B2:C2"/>
    <mergeCell ref="B4:J4"/>
    <mergeCell ref="B5:C5"/>
    <mergeCell ref="B7:J7"/>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4"/>
  <sheetViews>
    <sheetView topLeftCell="A13" workbookViewId="0">
      <selection activeCell="E20" sqref="E20"/>
    </sheetView>
  </sheetViews>
  <sheetFormatPr defaultColWidth="9.140625" defaultRowHeight="15" x14ac:dyDescent="0.25"/>
  <cols>
    <col min="1" max="2" width="9.140625" style="607"/>
    <col min="3" max="3" width="4.5703125" style="556" customWidth="1"/>
    <col min="4" max="4" width="12.42578125" style="616" customWidth="1"/>
    <col min="5" max="5" width="57.85546875" style="616" customWidth="1"/>
    <col min="6" max="6" width="17.5703125" style="616" customWidth="1"/>
    <col min="7" max="7" width="3.7109375" style="556" customWidth="1"/>
    <col min="8" max="8" width="5.5703125" style="617" bestFit="1" customWidth="1"/>
    <col min="9" max="16384" width="9.140625" style="607"/>
  </cols>
  <sheetData>
    <row r="2" spans="3:8" x14ac:dyDescent="0.25">
      <c r="G2" s="556">
        <v>26</v>
      </c>
    </row>
    <row r="3" spans="3:8" x14ac:dyDescent="0.25">
      <c r="C3" s="1069" t="s">
        <v>1443</v>
      </c>
      <c r="D3" s="1069"/>
      <c r="E3" s="1069"/>
      <c r="F3" s="1069"/>
      <c r="G3" s="1069"/>
      <c r="H3" s="1069"/>
    </row>
    <row r="4" spans="3:8" s="608" customFormat="1" ht="45" x14ac:dyDescent="0.25">
      <c r="C4" s="815" t="s">
        <v>1062</v>
      </c>
      <c r="D4" s="815" t="s">
        <v>975</v>
      </c>
      <c r="E4" s="815" t="s">
        <v>1016</v>
      </c>
      <c r="F4" s="815" t="s">
        <v>1444</v>
      </c>
      <c r="G4" s="1070" t="s">
        <v>1063</v>
      </c>
      <c r="H4" s="1070"/>
    </row>
    <row r="5" spans="3:8" ht="30" x14ac:dyDescent="0.25">
      <c r="C5" s="609">
        <v>1</v>
      </c>
      <c r="D5" s="612" t="s">
        <v>912</v>
      </c>
      <c r="E5" s="610" t="s">
        <v>1445</v>
      </c>
      <c r="F5" s="610" t="s">
        <v>1064</v>
      </c>
      <c r="G5" s="609">
        <v>3</v>
      </c>
      <c r="H5" s="611">
        <v>1</v>
      </c>
    </row>
    <row r="6" spans="3:8" ht="45" x14ac:dyDescent="0.25">
      <c r="C6" s="609">
        <v>2</v>
      </c>
      <c r="D6" s="612" t="s">
        <v>922</v>
      </c>
      <c r="E6" s="612" t="s">
        <v>1446</v>
      </c>
      <c r="F6" s="610" t="s">
        <v>1447</v>
      </c>
      <c r="G6" s="609">
        <v>6</v>
      </c>
      <c r="H6" s="611">
        <v>1</v>
      </c>
    </row>
    <row r="7" spans="3:8" ht="30" x14ac:dyDescent="0.25">
      <c r="C7" s="609">
        <v>3</v>
      </c>
      <c r="D7" s="612" t="s">
        <v>427</v>
      </c>
      <c r="E7" s="610" t="s">
        <v>1448</v>
      </c>
      <c r="F7" s="610" t="s">
        <v>1064</v>
      </c>
      <c r="G7" s="609">
        <v>3</v>
      </c>
      <c r="H7" s="611">
        <v>1</v>
      </c>
    </row>
    <row r="8" spans="3:8" ht="60" x14ac:dyDescent="0.25">
      <c r="C8" s="609">
        <v>4</v>
      </c>
      <c r="D8" s="612" t="s">
        <v>744</v>
      </c>
      <c r="E8" s="610" t="s">
        <v>1449</v>
      </c>
      <c r="F8" s="610" t="s">
        <v>1065</v>
      </c>
      <c r="G8" s="609">
        <v>2</v>
      </c>
      <c r="H8" s="611">
        <v>0.67</v>
      </c>
    </row>
    <row r="9" spans="3:8" x14ac:dyDescent="0.25">
      <c r="C9" s="609">
        <v>5</v>
      </c>
      <c r="D9" s="612" t="s">
        <v>20</v>
      </c>
      <c r="E9" s="612" t="s">
        <v>75</v>
      </c>
      <c r="F9" s="610"/>
      <c r="G9" s="609">
        <v>0</v>
      </c>
      <c r="H9" s="611">
        <v>0</v>
      </c>
    </row>
    <row r="10" spans="3:8" x14ac:dyDescent="0.25">
      <c r="C10" s="609">
        <v>6</v>
      </c>
      <c r="D10" s="612" t="s">
        <v>945</v>
      </c>
      <c r="E10" s="612" t="s">
        <v>75</v>
      </c>
      <c r="F10" s="610"/>
      <c r="G10" s="609">
        <v>0</v>
      </c>
      <c r="H10" s="611">
        <v>0</v>
      </c>
    </row>
    <row r="11" spans="3:8" x14ac:dyDescent="0.25">
      <c r="C11" s="609">
        <v>7</v>
      </c>
      <c r="D11" s="612" t="s">
        <v>39</v>
      </c>
      <c r="E11" s="612" t="s">
        <v>75</v>
      </c>
      <c r="F11" s="610"/>
      <c r="G11" s="609">
        <v>0</v>
      </c>
      <c r="H11" s="611">
        <v>0</v>
      </c>
    </row>
    <row r="12" spans="3:8" x14ac:dyDescent="0.25">
      <c r="C12" s="609">
        <v>8</v>
      </c>
      <c r="D12" s="772" t="s">
        <v>1364</v>
      </c>
      <c r="E12" s="772"/>
      <c r="F12" s="773"/>
      <c r="G12" s="771"/>
      <c r="H12" s="774"/>
    </row>
    <row r="13" spans="3:8" ht="30" x14ac:dyDescent="0.25">
      <c r="C13" s="609">
        <v>9</v>
      </c>
      <c r="D13" s="772" t="s">
        <v>1365</v>
      </c>
      <c r="E13" s="772" t="s">
        <v>1450</v>
      </c>
      <c r="F13" s="610" t="s">
        <v>1064</v>
      </c>
      <c r="G13" s="771">
        <v>3</v>
      </c>
      <c r="H13" s="774">
        <v>0.11</v>
      </c>
    </row>
    <row r="14" spans="3:8" ht="60" x14ac:dyDescent="0.25">
      <c r="C14" s="1071">
        <v>10</v>
      </c>
      <c r="D14" s="1074" t="s">
        <v>1451</v>
      </c>
      <c r="E14" s="772" t="s">
        <v>1452</v>
      </c>
      <c r="F14" s="773" t="s">
        <v>1453</v>
      </c>
      <c r="G14" s="1071">
        <v>10</v>
      </c>
      <c r="H14" s="1077">
        <f>G14/$G$2</f>
        <v>0.38461538461538464</v>
      </c>
    </row>
    <row r="15" spans="3:8" ht="45" x14ac:dyDescent="0.25">
      <c r="C15" s="1072"/>
      <c r="D15" s="1075"/>
      <c r="E15" s="772" t="s">
        <v>1454</v>
      </c>
      <c r="F15" s="773" t="s">
        <v>1453</v>
      </c>
      <c r="G15" s="1072"/>
      <c r="H15" s="1078"/>
    </row>
    <row r="16" spans="3:8" ht="60" x14ac:dyDescent="0.25">
      <c r="C16" s="1072"/>
      <c r="D16" s="1075"/>
      <c r="E16" s="772" t="s">
        <v>1455</v>
      </c>
      <c r="F16" s="773" t="s">
        <v>1453</v>
      </c>
      <c r="G16" s="1072"/>
      <c r="H16" s="1078"/>
    </row>
    <row r="17" spans="3:8" ht="45" x14ac:dyDescent="0.25">
      <c r="C17" s="1072"/>
      <c r="D17" s="1075"/>
      <c r="E17" s="772" t="s">
        <v>1456</v>
      </c>
      <c r="F17" s="773" t="s">
        <v>1453</v>
      </c>
      <c r="G17" s="1072"/>
      <c r="H17" s="1078"/>
    </row>
    <row r="18" spans="3:8" x14ac:dyDescent="0.25">
      <c r="C18" s="1072"/>
      <c r="D18" s="1075"/>
      <c r="E18" s="772" t="s">
        <v>1457</v>
      </c>
      <c r="F18" s="773" t="s">
        <v>1458</v>
      </c>
      <c r="G18" s="1072"/>
      <c r="H18" s="1078"/>
    </row>
    <row r="19" spans="3:8" ht="60" x14ac:dyDescent="0.25">
      <c r="C19" s="1072"/>
      <c r="D19" s="1075"/>
      <c r="E19" s="772" t="s">
        <v>1459</v>
      </c>
      <c r="F19" s="773" t="s">
        <v>1460</v>
      </c>
      <c r="G19" s="1072"/>
      <c r="H19" s="1078"/>
    </row>
    <row r="20" spans="3:8" ht="30" x14ac:dyDescent="0.25">
      <c r="C20" s="1073"/>
      <c r="D20" s="1076"/>
      <c r="E20" s="772" t="s">
        <v>1461</v>
      </c>
      <c r="F20" s="773" t="s">
        <v>1462</v>
      </c>
      <c r="G20" s="1073"/>
      <c r="H20" s="1079"/>
    </row>
    <row r="21" spans="3:8" x14ac:dyDescent="0.25">
      <c r="C21" s="771"/>
      <c r="D21" s="772"/>
      <c r="E21" s="772"/>
      <c r="F21" s="773"/>
      <c r="G21" s="771"/>
      <c r="H21" s="774"/>
    </row>
    <row r="22" spans="3:8" x14ac:dyDescent="0.25">
      <c r="C22" s="771"/>
      <c r="D22" s="772"/>
      <c r="E22" s="772"/>
      <c r="F22" s="773"/>
      <c r="G22" s="771"/>
      <c r="H22" s="774"/>
    </row>
    <row r="23" spans="3:8" x14ac:dyDescent="0.25">
      <c r="C23" s="771"/>
      <c r="D23" s="772"/>
      <c r="E23" s="772"/>
      <c r="F23" s="773"/>
      <c r="G23" s="771"/>
      <c r="H23" s="774"/>
    </row>
    <row r="24" spans="3:8" x14ac:dyDescent="0.25">
      <c r="C24" s="613"/>
      <c r="D24" s="614"/>
      <c r="E24" s="614"/>
      <c r="F24" s="614"/>
      <c r="G24" s="613"/>
      <c r="H24" s="615"/>
    </row>
  </sheetData>
  <mergeCells count="6">
    <mergeCell ref="C3:H3"/>
    <mergeCell ref="G4:H4"/>
    <mergeCell ref="C14:C20"/>
    <mergeCell ref="D14:D20"/>
    <mergeCell ref="G14:G20"/>
    <mergeCell ref="H14:H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topLeftCell="A40" zoomScale="55" zoomScaleNormal="55" workbookViewId="0">
      <selection activeCell="X58" sqref="X58"/>
    </sheetView>
  </sheetViews>
  <sheetFormatPr defaultRowHeight="19.149999999999999" customHeight="1" x14ac:dyDescent="0.25"/>
  <cols>
    <col min="1" max="1" width="3.5703125" style="709" customWidth="1"/>
    <col min="2" max="2" width="23.140625" style="722" hidden="1" customWidth="1"/>
    <col min="3" max="4" width="12.7109375" style="709" customWidth="1"/>
    <col min="5" max="5" width="10.42578125" style="709" customWidth="1"/>
    <col min="6" max="6" width="25.28515625" style="708" customWidth="1"/>
    <col min="7" max="7" width="19.140625" style="722" customWidth="1"/>
    <col min="8" max="8" width="12.7109375" style="722" hidden="1" customWidth="1"/>
    <col min="9" max="9" width="45.28515625" style="722" customWidth="1"/>
    <col min="10" max="10" width="18.42578125" style="709" customWidth="1"/>
    <col min="11" max="11" width="6.28515625" style="709" customWidth="1"/>
    <col min="12" max="12" width="7.5703125" style="709" customWidth="1"/>
    <col min="13" max="13" width="12.7109375" style="723" hidden="1" customWidth="1"/>
    <col min="14" max="14" width="14.140625" style="707" hidden="1" customWidth="1"/>
    <col min="15" max="24" width="8.7109375" style="708" customWidth="1"/>
    <col min="25" max="25" width="8.7109375" style="709" customWidth="1"/>
    <col min="26" max="256" width="9.140625" style="709"/>
    <col min="257" max="257" width="3.5703125" style="709" customWidth="1"/>
    <col min="258" max="258" width="0" style="709" hidden="1" customWidth="1"/>
    <col min="259" max="260" width="12.7109375" style="709" customWidth="1"/>
    <col min="261" max="261" width="10.42578125" style="709" customWidth="1"/>
    <col min="262" max="262" width="25.28515625" style="709" customWidth="1"/>
    <col min="263" max="263" width="19.140625" style="709" customWidth="1"/>
    <col min="264" max="264" width="0" style="709" hidden="1" customWidth="1"/>
    <col min="265" max="265" width="45.28515625" style="709" customWidth="1"/>
    <col min="266" max="266" width="18.42578125" style="709" customWidth="1"/>
    <col min="267" max="267" width="6.28515625" style="709" customWidth="1"/>
    <col min="268" max="268" width="7.5703125" style="709" customWidth="1"/>
    <col min="269" max="270" width="0" style="709" hidden="1" customWidth="1"/>
    <col min="271" max="281" width="8.7109375" style="709" customWidth="1"/>
    <col min="282" max="512" width="9.140625" style="709"/>
    <col min="513" max="513" width="3.5703125" style="709" customWidth="1"/>
    <col min="514" max="514" width="0" style="709" hidden="1" customWidth="1"/>
    <col min="515" max="516" width="12.7109375" style="709" customWidth="1"/>
    <col min="517" max="517" width="10.42578125" style="709" customWidth="1"/>
    <col min="518" max="518" width="25.28515625" style="709" customWidth="1"/>
    <col min="519" max="519" width="19.140625" style="709" customWidth="1"/>
    <col min="520" max="520" width="0" style="709" hidden="1" customWidth="1"/>
    <col min="521" max="521" width="45.28515625" style="709" customWidth="1"/>
    <col min="522" max="522" width="18.42578125" style="709" customWidth="1"/>
    <col min="523" max="523" width="6.28515625" style="709" customWidth="1"/>
    <col min="524" max="524" width="7.5703125" style="709" customWidth="1"/>
    <col min="525" max="526" width="0" style="709" hidden="1" customWidth="1"/>
    <col min="527" max="537" width="8.7109375" style="709" customWidth="1"/>
    <col min="538" max="768" width="9.140625" style="709"/>
    <col min="769" max="769" width="3.5703125" style="709" customWidth="1"/>
    <col min="770" max="770" width="0" style="709" hidden="1" customWidth="1"/>
    <col min="771" max="772" width="12.7109375" style="709" customWidth="1"/>
    <col min="773" max="773" width="10.42578125" style="709" customWidth="1"/>
    <col min="774" max="774" width="25.28515625" style="709" customWidth="1"/>
    <col min="775" max="775" width="19.140625" style="709" customWidth="1"/>
    <col min="776" max="776" width="0" style="709" hidden="1" customWidth="1"/>
    <col min="777" max="777" width="45.28515625" style="709" customWidth="1"/>
    <col min="778" max="778" width="18.42578125" style="709" customWidth="1"/>
    <col min="779" max="779" width="6.28515625" style="709" customWidth="1"/>
    <col min="780" max="780" width="7.5703125" style="709" customWidth="1"/>
    <col min="781" max="782" width="0" style="709" hidden="1" customWidth="1"/>
    <col min="783" max="793" width="8.7109375" style="709" customWidth="1"/>
    <col min="794" max="1024" width="9.140625" style="709"/>
    <col min="1025" max="1025" width="3.5703125" style="709" customWidth="1"/>
    <col min="1026" max="1026" width="0" style="709" hidden="1" customWidth="1"/>
    <col min="1027" max="1028" width="12.7109375" style="709" customWidth="1"/>
    <col min="1029" max="1029" width="10.42578125" style="709" customWidth="1"/>
    <col min="1030" max="1030" width="25.28515625" style="709" customWidth="1"/>
    <col min="1031" max="1031" width="19.140625" style="709" customWidth="1"/>
    <col min="1032" max="1032" width="0" style="709" hidden="1" customWidth="1"/>
    <col min="1033" max="1033" width="45.28515625" style="709" customWidth="1"/>
    <col min="1034" max="1034" width="18.42578125" style="709" customWidth="1"/>
    <col min="1035" max="1035" width="6.28515625" style="709" customWidth="1"/>
    <col min="1036" max="1036" width="7.5703125" style="709" customWidth="1"/>
    <col min="1037" max="1038" width="0" style="709" hidden="1" customWidth="1"/>
    <col min="1039" max="1049" width="8.7109375" style="709" customWidth="1"/>
    <col min="1050" max="1280" width="9.140625" style="709"/>
    <col min="1281" max="1281" width="3.5703125" style="709" customWidth="1"/>
    <col min="1282" max="1282" width="0" style="709" hidden="1" customWidth="1"/>
    <col min="1283" max="1284" width="12.7109375" style="709" customWidth="1"/>
    <col min="1285" max="1285" width="10.42578125" style="709" customWidth="1"/>
    <col min="1286" max="1286" width="25.28515625" style="709" customWidth="1"/>
    <col min="1287" max="1287" width="19.140625" style="709" customWidth="1"/>
    <col min="1288" max="1288" width="0" style="709" hidden="1" customWidth="1"/>
    <col min="1289" max="1289" width="45.28515625" style="709" customWidth="1"/>
    <col min="1290" max="1290" width="18.42578125" style="709" customWidth="1"/>
    <col min="1291" max="1291" width="6.28515625" style="709" customWidth="1"/>
    <col min="1292" max="1292" width="7.5703125" style="709" customWidth="1"/>
    <col min="1293" max="1294" width="0" style="709" hidden="1" customWidth="1"/>
    <col min="1295" max="1305" width="8.7109375" style="709" customWidth="1"/>
    <col min="1306" max="1536" width="9.140625" style="709"/>
    <col min="1537" max="1537" width="3.5703125" style="709" customWidth="1"/>
    <col min="1538" max="1538" width="0" style="709" hidden="1" customWidth="1"/>
    <col min="1539" max="1540" width="12.7109375" style="709" customWidth="1"/>
    <col min="1541" max="1541" width="10.42578125" style="709" customWidth="1"/>
    <col min="1542" max="1542" width="25.28515625" style="709" customWidth="1"/>
    <col min="1543" max="1543" width="19.140625" style="709" customWidth="1"/>
    <col min="1544" max="1544" width="0" style="709" hidden="1" customWidth="1"/>
    <col min="1545" max="1545" width="45.28515625" style="709" customWidth="1"/>
    <col min="1546" max="1546" width="18.42578125" style="709" customWidth="1"/>
    <col min="1547" max="1547" width="6.28515625" style="709" customWidth="1"/>
    <col min="1548" max="1548" width="7.5703125" style="709" customWidth="1"/>
    <col min="1549" max="1550" width="0" style="709" hidden="1" customWidth="1"/>
    <col min="1551" max="1561" width="8.7109375" style="709" customWidth="1"/>
    <col min="1562" max="1792" width="9.140625" style="709"/>
    <col min="1793" max="1793" width="3.5703125" style="709" customWidth="1"/>
    <col min="1794" max="1794" width="0" style="709" hidden="1" customWidth="1"/>
    <col min="1795" max="1796" width="12.7109375" style="709" customWidth="1"/>
    <col min="1797" max="1797" width="10.42578125" style="709" customWidth="1"/>
    <col min="1798" max="1798" width="25.28515625" style="709" customWidth="1"/>
    <col min="1799" max="1799" width="19.140625" style="709" customWidth="1"/>
    <col min="1800" max="1800" width="0" style="709" hidden="1" customWidth="1"/>
    <col min="1801" max="1801" width="45.28515625" style="709" customWidth="1"/>
    <col min="1802" max="1802" width="18.42578125" style="709" customWidth="1"/>
    <col min="1803" max="1803" width="6.28515625" style="709" customWidth="1"/>
    <col min="1804" max="1804" width="7.5703125" style="709" customWidth="1"/>
    <col min="1805" max="1806" width="0" style="709" hidden="1" customWidth="1"/>
    <col min="1807" max="1817" width="8.7109375" style="709" customWidth="1"/>
    <col min="1818" max="2048" width="9.140625" style="709"/>
    <col min="2049" max="2049" width="3.5703125" style="709" customWidth="1"/>
    <col min="2050" max="2050" width="0" style="709" hidden="1" customWidth="1"/>
    <col min="2051" max="2052" width="12.7109375" style="709" customWidth="1"/>
    <col min="2053" max="2053" width="10.42578125" style="709" customWidth="1"/>
    <col min="2054" max="2054" width="25.28515625" style="709" customWidth="1"/>
    <col min="2055" max="2055" width="19.140625" style="709" customWidth="1"/>
    <col min="2056" max="2056" width="0" style="709" hidden="1" customWidth="1"/>
    <col min="2057" max="2057" width="45.28515625" style="709" customWidth="1"/>
    <col min="2058" max="2058" width="18.42578125" style="709" customWidth="1"/>
    <col min="2059" max="2059" width="6.28515625" style="709" customWidth="1"/>
    <col min="2060" max="2060" width="7.5703125" style="709" customWidth="1"/>
    <col min="2061" max="2062" width="0" style="709" hidden="1" customWidth="1"/>
    <col min="2063" max="2073" width="8.7109375" style="709" customWidth="1"/>
    <col min="2074" max="2304" width="9.140625" style="709"/>
    <col min="2305" max="2305" width="3.5703125" style="709" customWidth="1"/>
    <col min="2306" max="2306" width="0" style="709" hidden="1" customWidth="1"/>
    <col min="2307" max="2308" width="12.7109375" style="709" customWidth="1"/>
    <col min="2309" max="2309" width="10.42578125" style="709" customWidth="1"/>
    <col min="2310" max="2310" width="25.28515625" style="709" customWidth="1"/>
    <col min="2311" max="2311" width="19.140625" style="709" customWidth="1"/>
    <col min="2312" max="2312" width="0" style="709" hidden="1" customWidth="1"/>
    <col min="2313" max="2313" width="45.28515625" style="709" customWidth="1"/>
    <col min="2314" max="2314" width="18.42578125" style="709" customWidth="1"/>
    <col min="2315" max="2315" width="6.28515625" style="709" customWidth="1"/>
    <col min="2316" max="2316" width="7.5703125" style="709" customWidth="1"/>
    <col min="2317" max="2318" width="0" style="709" hidden="1" customWidth="1"/>
    <col min="2319" max="2329" width="8.7109375" style="709" customWidth="1"/>
    <col min="2330" max="2560" width="9.140625" style="709"/>
    <col min="2561" max="2561" width="3.5703125" style="709" customWidth="1"/>
    <col min="2562" max="2562" width="0" style="709" hidden="1" customWidth="1"/>
    <col min="2563" max="2564" width="12.7109375" style="709" customWidth="1"/>
    <col min="2565" max="2565" width="10.42578125" style="709" customWidth="1"/>
    <col min="2566" max="2566" width="25.28515625" style="709" customWidth="1"/>
    <col min="2567" max="2567" width="19.140625" style="709" customWidth="1"/>
    <col min="2568" max="2568" width="0" style="709" hidden="1" customWidth="1"/>
    <col min="2569" max="2569" width="45.28515625" style="709" customWidth="1"/>
    <col min="2570" max="2570" width="18.42578125" style="709" customWidth="1"/>
    <col min="2571" max="2571" width="6.28515625" style="709" customWidth="1"/>
    <col min="2572" max="2572" width="7.5703125" style="709" customWidth="1"/>
    <col min="2573" max="2574" width="0" style="709" hidden="1" customWidth="1"/>
    <col min="2575" max="2585" width="8.7109375" style="709" customWidth="1"/>
    <col min="2586" max="2816" width="9.140625" style="709"/>
    <col min="2817" max="2817" width="3.5703125" style="709" customWidth="1"/>
    <col min="2818" max="2818" width="0" style="709" hidden="1" customWidth="1"/>
    <col min="2819" max="2820" width="12.7109375" style="709" customWidth="1"/>
    <col min="2821" max="2821" width="10.42578125" style="709" customWidth="1"/>
    <col min="2822" max="2822" width="25.28515625" style="709" customWidth="1"/>
    <col min="2823" max="2823" width="19.140625" style="709" customWidth="1"/>
    <col min="2824" max="2824" width="0" style="709" hidden="1" customWidth="1"/>
    <col min="2825" max="2825" width="45.28515625" style="709" customWidth="1"/>
    <col min="2826" max="2826" width="18.42578125" style="709" customWidth="1"/>
    <col min="2827" max="2827" width="6.28515625" style="709" customWidth="1"/>
    <col min="2828" max="2828" width="7.5703125" style="709" customWidth="1"/>
    <col min="2829" max="2830" width="0" style="709" hidden="1" customWidth="1"/>
    <col min="2831" max="2841" width="8.7109375" style="709" customWidth="1"/>
    <col min="2842" max="3072" width="9.140625" style="709"/>
    <col min="3073" max="3073" width="3.5703125" style="709" customWidth="1"/>
    <col min="3074" max="3074" width="0" style="709" hidden="1" customWidth="1"/>
    <col min="3075" max="3076" width="12.7109375" style="709" customWidth="1"/>
    <col min="3077" max="3077" width="10.42578125" style="709" customWidth="1"/>
    <col min="3078" max="3078" width="25.28515625" style="709" customWidth="1"/>
    <col min="3079" max="3079" width="19.140625" style="709" customWidth="1"/>
    <col min="3080" max="3080" width="0" style="709" hidden="1" customWidth="1"/>
    <col min="3081" max="3081" width="45.28515625" style="709" customWidth="1"/>
    <col min="3082" max="3082" width="18.42578125" style="709" customWidth="1"/>
    <col min="3083" max="3083" width="6.28515625" style="709" customWidth="1"/>
    <col min="3084" max="3084" width="7.5703125" style="709" customWidth="1"/>
    <col min="3085" max="3086" width="0" style="709" hidden="1" customWidth="1"/>
    <col min="3087" max="3097" width="8.7109375" style="709" customWidth="1"/>
    <col min="3098" max="3328" width="9.140625" style="709"/>
    <col min="3329" max="3329" width="3.5703125" style="709" customWidth="1"/>
    <col min="3330" max="3330" width="0" style="709" hidden="1" customWidth="1"/>
    <col min="3331" max="3332" width="12.7109375" style="709" customWidth="1"/>
    <col min="3333" max="3333" width="10.42578125" style="709" customWidth="1"/>
    <col min="3334" max="3334" width="25.28515625" style="709" customWidth="1"/>
    <col min="3335" max="3335" width="19.140625" style="709" customWidth="1"/>
    <col min="3336" max="3336" width="0" style="709" hidden="1" customWidth="1"/>
    <col min="3337" max="3337" width="45.28515625" style="709" customWidth="1"/>
    <col min="3338" max="3338" width="18.42578125" style="709" customWidth="1"/>
    <col min="3339" max="3339" width="6.28515625" style="709" customWidth="1"/>
    <col min="3340" max="3340" width="7.5703125" style="709" customWidth="1"/>
    <col min="3341" max="3342" width="0" style="709" hidden="1" customWidth="1"/>
    <col min="3343" max="3353" width="8.7109375" style="709" customWidth="1"/>
    <col min="3354" max="3584" width="9.140625" style="709"/>
    <col min="3585" max="3585" width="3.5703125" style="709" customWidth="1"/>
    <col min="3586" max="3586" width="0" style="709" hidden="1" customWidth="1"/>
    <col min="3587" max="3588" width="12.7109375" style="709" customWidth="1"/>
    <col min="3589" max="3589" width="10.42578125" style="709" customWidth="1"/>
    <col min="3590" max="3590" width="25.28515625" style="709" customWidth="1"/>
    <col min="3591" max="3591" width="19.140625" style="709" customWidth="1"/>
    <col min="3592" max="3592" width="0" style="709" hidden="1" customWidth="1"/>
    <col min="3593" max="3593" width="45.28515625" style="709" customWidth="1"/>
    <col min="3594" max="3594" width="18.42578125" style="709" customWidth="1"/>
    <col min="3595" max="3595" width="6.28515625" style="709" customWidth="1"/>
    <col min="3596" max="3596" width="7.5703125" style="709" customWidth="1"/>
    <col min="3597" max="3598" width="0" style="709" hidden="1" customWidth="1"/>
    <col min="3599" max="3609" width="8.7109375" style="709" customWidth="1"/>
    <col min="3610" max="3840" width="9.140625" style="709"/>
    <col min="3841" max="3841" width="3.5703125" style="709" customWidth="1"/>
    <col min="3842" max="3842" width="0" style="709" hidden="1" customWidth="1"/>
    <col min="3843" max="3844" width="12.7109375" style="709" customWidth="1"/>
    <col min="3845" max="3845" width="10.42578125" style="709" customWidth="1"/>
    <col min="3846" max="3846" width="25.28515625" style="709" customWidth="1"/>
    <col min="3847" max="3847" width="19.140625" style="709" customWidth="1"/>
    <col min="3848" max="3848" width="0" style="709" hidden="1" customWidth="1"/>
    <col min="3849" max="3849" width="45.28515625" style="709" customWidth="1"/>
    <col min="3850" max="3850" width="18.42578125" style="709" customWidth="1"/>
    <col min="3851" max="3851" width="6.28515625" style="709" customWidth="1"/>
    <col min="3852" max="3852" width="7.5703125" style="709" customWidth="1"/>
    <col min="3853" max="3854" width="0" style="709" hidden="1" customWidth="1"/>
    <col min="3855" max="3865" width="8.7109375" style="709" customWidth="1"/>
    <col min="3866" max="4096" width="9.140625" style="709"/>
    <col min="4097" max="4097" width="3.5703125" style="709" customWidth="1"/>
    <col min="4098" max="4098" width="0" style="709" hidden="1" customWidth="1"/>
    <col min="4099" max="4100" width="12.7109375" style="709" customWidth="1"/>
    <col min="4101" max="4101" width="10.42578125" style="709" customWidth="1"/>
    <col min="4102" max="4102" width="25.28515625" style="709" customWidth="1"/>
    <col min="4103" max="4103" width="19.140625" style="709" customWidth="1"/>
    <col min="4104" max="4104" width="0" style="709" hidden="1" customWidth="1"/>
    <col min="4105" max="4105" width="45.28515625" style="709" customWidth="1"/>
    <col min="4106" max="4106" width="18.42578125" style="709" customWidth="1"/>
    <col min="4107" max="4107" width="6.28515625" style="709" customWidth="1"/>
    <col min="4108" max="4108" width="7.5703125" style="709" customWidth="1"/>
    <col min="4109" max="4110" width="0" style="709" hidden="1" customWidth="1"/>
    <col min="4111" max="4121" width="8.7109375" style="709" customWidth="1"/>
    <col min="4122" max="4352" width="9.140625" style="709"/>
    <col min="4353" max="4353" width="3.5703125" style="709" customWidth="1"/>
    <col min="4354" max="4354" width="0" style="709" hidden="1" customWidth="1"/>
    <col min="4355" max="4356" width="12.7109375" style="709" customWidth="1"/>
    <col min="4357" max="4357" width="10.42578125" style="709" customWidth="1"/>
    <col min="4358" max="4358" width="25.28515625" style="709" customWidth="1"/>
    <col min="4359" max="4359" width="19.140625" style="709" customWidth="1"/>
    <col min="4360" max="4360" width="0" style="709" hidden="1" customWidth="1"/>
    <col min="4361" max="4361" width="45.28515625" style="709" customWidth="1"/>
    <col min="4362" max="4362" width="18.42578125" style="709" customWidth="1"/>
    <col min="4363" max="4363" width="6.28515625" style="709" customWidth="1"/>
    <col min="4364" max="4364" width="7.5703125" style="709" customWidth="1"/>
    <col min="4365" max="4366" width="0" style="709" hidden="1" customWidth="1"/>
    <col min="4367" max="4377" width="8.7109375" style="709" customWidth="1"/>
    <col min="4378" max="4608" width="9.140625" style="709"/>
    <col min="4609" max="4609" width="3.5703125" style="709" customWidth="1"/>
    <col min="4610" max="4610" width="0" style="709" hidden="1" customWidth="1"/>
    <col min="4611" max="4612" width="12.7109375" style="709" customWidth="1"/>
    <col min="4613" max="4613" width="10.42578125" style="709" customWidth="1"/>
    <col min="4614" max="4614" width="25.28515625" style="709" customWidth="1"/>
    <col min="4615" max="4615" width="19.140625" style="709" customWidth="1"/>
    <col min="4616" max="4616" width="0" style="709" hidden="1" customWidth="1"/>
    <col min="4617" max="4617" width="45.28515625" style="709" customWidth="1"/>
    <col min="4618" max="4618" width="18.42578125" style="709" customWidth="1"/>
    <col min="4619" max="4619" width="6.28515625" style="709" customWidth="1"/>
    <col min="4620" max="4620" width="7.5703125" style="709" customWidth="1"/>
    <col min="4621" max="4622" width="0" style="709" hidden="1" customWidth="1"/>
    <col min="4623" max="4633" width="8.7109375" style="709" customWidth="1"/>
    <col min="4634" max="4864" width="9.140625" style="709"/>
    <col min="4865" max="4865" width="3.5703125" style="709" customWidth="1"/>
    <col min="4866" max="4866" width="0" style="709" hidden="1" customWidth="1"/>
    <col min="4867" max="4868" width="12.7109375" style="709" customWidth="1"/>
    <col min="4869" max="4869" width="10.42578125" style="709" customWidth="1"/>
    <col min="4870" max="4870" width="25.28515625" style="709" customWidth="1"/>
    <col min="4871" max="4871" width="19.140625" style="709" customWidth="1"/>
    <col min="4872" max="4872" width="0" style="709" hidden="1" customWidth="1"/>
    <col min="4873" max="4873" width="45.28515625" style="709" customWidth="1"/>
    <col min="4874" max="4874" width="18.42578125" style="709" customWidth="1"/>
    <col min="4875" max="4875" width="6.28515625" style="709" customWidth="1"/>
    <col min="4876" max="4876" width="7.5703125" style="709" customWidth="1"/>
    <col min="4877" max="4878" width="0" style="709" hidden="1" customWidth="1"/>
    <col min="4879" max="4889" width="8.7109375" style="709" customWidth="1"/>
    <col min="4890" max="5120" width="9.140625" style="709"/>
    <col min="5121" max="5121" width="3.5703125" style="709" customWidth="1"/>
    <col min="5122" max="5122" width="0" style="709" hidden="1" customWidth="1"/>
    <col min="5123" max="5124" width="12.7109375" style="709" customWidth="1"/>
    <col min="5125" max="5125" width="10.42578125" style="709" customWidth="1"/>
    <col min="5126" max="5126" width="25.28515625" style="709" customWidth="1"/>
    <col min="5127" max="5127" width="19.140625" style="709" customWidth="1"/>
    <col min="5128" max="5128" width="0" style="709" hidden="1" customWidth="1"/>
    <col min="5129" max="5129" width="45.28515625" style="709" customWidth="1"/>
    <col min="5130" max="5130" width="18.42578125" style="709" customWidth="1"/>
    <col min="5131" max="5131" width="6.28515625" style="709" customWidth="1"/>
    <col min="5132" max="5132" width="7.5703125" style="709" customWidth="1"/>
    <col min="5133" max="5134" width="0" style="709" hidden="1" customWidth="1"/>
    <col min="5135" max="5145" width="8.7109375" style="709" customWidth="1"/>
    <col min="5146" max="5376" width="9.140625" style="709"/>
    <col min="5377" max="5377" width="3.5703125" style="709" customWidth="1"/>
    <col min="5378" max="5378" width="0" style="709" hidden="1" customWidth="1"/>
    <col min="5379" max="5380" width="12.7109375" style="709" customWidth="1"/>
    <col min="5381" max="5381" width="10.42578125" style="709" customWidth="1"/>
    <col min="5382" max="5382" width="25.28515625" style="709" customWidth="1"/>
    <col min="5383" max="5383" width="19.140625" style="709" customWidth="1"/>
    <col min="5384" max="5384" width="0" style="709" hidden="1" customWidth="1"/>
    <col min="5385" max="5385" width="45.28515625" style="709" customWidth="1"/>
    <col min="5386" max="5386" width="18.42578125" style="709" customWidth="1"/>
    <col min="5387" max="5387" width="6.28515625" style="709" customWidth="1"/>
    <col min="5388" max="5388" width="7.5703125" style="709" customWidth="1"/>
    <col min="5389" max="5390" width="0" style="709" hidden="1" customWidth="1"/>
    <col min="5391" max="5401" width="8.7109375" style="709" customWidth="1"/>
    <col min="5402" max="5632" width="9.140625" style="709"/>
    <col min="5633" max="5633" width="3.5703125" style="709" customWidth="1"/>
    <col min="5634" max="5634" width="0" style="709" hidden="1" customWidth="1"/>
    <col min="5635" max="5636" width="12.7109375" style="709" customWidth="1"/>
    <col min="5637" max="5637" width="10.42578125" style="709" customWidth="1"/>
    <col min="5638" max="5638" width="25.28515625" style="709" customWidth="1"/>
    <col min="5639" max="5639" width="19.140625" style="709" customWidth="1"/>
    <col min="5640" max="5640" width="0" style="709" hidden="1" customWidth="1"/>
    <col min="5641" max="5641" width="45.28515625" style="709" customWidth="1"/>
    <col min="5642" max="5642" width="18.42578125" style="709" customWidth="1"/>
    <col min="5643" max="5643" width="6.28515625" style="709" customWidth="1"/>
    <col min="5644" max="5644" width="7.5703125" style="709" customWidth="1"/>
    <col min="5645" max="5646" width="0" style="709" hidden="1" customWidth="1"/>
    <col min="5647" max="5657" width="8.7109375" style="709" customWidth="1"/>
    <col min="5658" max="5888" width="9.140625" style="709"/>
    <col min="5889" max="5889" width="3.5703125" style="709" customWidth="1"/>
    <col min="5890" max="5890" width="0" style="709" hidden="1" customWidth="1"/>
    <col min="5891" max="5892" width="12.7109375" style="709" customWidth="1"/>
    <col min="5893" max="5893" width="10.42578125" style="709" customWidth="1"/>
    <col min="5894" max="5894" width="25.28515625" style="709" customWidth="1"/>
    <col min="5895" max="5895" width="19.140625" style="709" customWidth="1"/>
    <col min="5896" max="5896" width="0" style="709" hidden="1" customWidth="1"/>
    <col min="5897" max="5897" width="45.28515625" style="709" customWidth="1"/>
    <col min="5898" max="5898" width="18.42578125" style="709" customWidth="1"/>
    <col min="5899" max="5899" width="6.28515625" style="709" customWidth="1"/>
    <col min="5900" max="5900" width="7.5703125" style="709" customWidth="1"/>
    <col min="5901" max="5902" width="0" style="709" hidden="1" customWidth="1"/>
    <col min="5903" max="5913" width="8.7109375" style="709" customWidth="1"/>
    <col min="5914" max="6144" width="9.140625" style="709"/>
    <col min="6145" max="6145" width="3.5703125" style="709" customWidth="1"/>
    <col min="6146" max="6146" width="0" style="709" hidden="1" customWidth="1"/>
    <col min="6147" max="6148" width="12.7109375" style="709" customWidth="1"/>
    <col min="6149" max="6149" width="10.42578125" style="709" customWidth="1"/>
    <col min="6150" max="6150" width="25.28515625" style="709" customWidth="1"/>
    <col min="6151" max="6151" width="19.140625" style="709" customWidth="1"/>
    <col min="6152" max="6152" width="0" style="709" hidden="1" customWidth="1"/>
    <col min="6153" max="6153" width="45.28515625" style="709" customWidth="1"/>
    <col min="6154" max="6154" width="18.42578125" style="709" customWidth="1"/>
    <col min="6155" max="6155" width="6.28515625" style="709" customWidth="1"/>
    <col min="6156" max="6156" width="7.5703125" style="709" customWidth="1"/>
    <col min="6157" max="6158" width="0" style="709" hidden="1" customWidth="1"/>
    <col min="6159" max="6169" width="8.7109375" style="709" customWidth="1"/>
    <col min="6170" max="6400" width="9.140625" style="709"/>
    <col min="6401" max="6401" width="3.5703125" style="709" customWidth="1"/>
    <col min="6402" max="6402" width="0" style="709" hidden="1" customWidth="1"/>
    <col min="6403" max="6404" width="12.7109375" style="709" customWidth="1"/>
    <col min="6405" max="6405" width="10.42578125" style="709" customWidth="1"/>
    <col min="6406" max="6406" width="25.28515625" style="709" customWidth="1"/>
    <col min="6407" max="6407" width="19.140625" style="709" customWidth="1"/>
    <col min="6408" max="6408" width="0" style="709" hidden="1" customWidth="1"/>
    <col min="6409" max="6409" width="45.28515625" style="709" customWidth="1"/>
    <col min="6410" max="6410" width="18.42578125" style="709" customWidth="1"/>
    <col min="6411" max="6411" width="6.28515625" style="709" customWidth="1"/>
    <col min="6412" max="6412" width="7.5703125" style="709" customWidth="1"/>
    <col min="6413" max="6414" width="0" style="709" hidden="1" customWidth="1"/>
    <col min="6415" max="6425" width="8.7109375" style="709" customWidth="1"/>
    <col min="6426" max="6656" width="9.140625" style="709"/>
    <col min="6657" max="6657" width="3.5703125" style="709" customWidth="1"/>
    <col min="6658" max="6658" width="0" style="709" hidden="1" customWidth="1"/>
    <col min="6659" max="6660" width="12.7109375" style="709" customWidth="1"/>
    <col min="6661" max="6661" width="10.42578125" style="709" customWidth="1"/>
    <col min="6662" max="6662" width="25.28515625" style="709" customWidth="1"/>
    <col min="6663" max="6663" width="19.140625" style="709" customWidth="1"/>
    <col min="6664" max="6664" width="0" style="709" hidden="1" customWidth="1"/>
    <col min="6665" max="6665" width="45.28515625" style="709" customWidth="1"/>
    <col min="6666" max="6666" width="18.42578125" style="709" customWidth="1"/>
    <col min="6667" max="6667" width="6.28515625" style="709" customWidth="1"/>
    <col min="6668" max="6668" width="7.5703125" style="709" customWidth="1"/>
    <col min="6669" max="6670" width="0" style="709" hidden="1" customWidth="1"/>
    <col min="6671" max="6681" width="8.7109375" style="709" customWidth="1"/>
    <col min="6682" max="6912" width="9.140625" style="709"/>
    <col min="6913" max="6913" width="3.5703125" style="709" customWidth="1"/>
    <col min="6914" max="6914" width="0" style="709" hidden="1" customWidth="1"/>
    <col min="6915" max="6916" width="12.7109375" style="709" customWidth="1"/>
    <col min="6917" max="6917" width="10.42578125" style="709" customWidth="1"/>
    <col min="6918" max="6918" width="25.28515625" style="709" customWidth="1"/>
    <col min="6919" max="6919" width="19.140625" style="709" customWidth="1"/>
    <col min="6920" max="6920" width="0" style="709" hidden="1" customWidth="1"/>
    <col min="6921" max="6921" width="45.28515625" style="709" customWidth="1"/>
    <col min="6922" max="6922" width="18.42578125" style="709" customWidth="1"/>
    <col min="6923" max="6923" width="6.28515625" style="709" customWidth="1"/>
    <col min="6924" max="6924" width="7.5703125" style="709" customWidth="1"/>
    <col min="6925" max="6926" width="0" style="709" hidden="1" customWidth="1"/>
    <col min="6927" max="6937" width="8.7109375" style="709" customWidth="1"/>
    <col min="6938" max="7168" width="9.140625" style="709"/>
    <col min="7169" max="7169" width="3.5703125" style="709" customWidth="1"/>
    <col min="7170" max="7170" width="0" style="709" hidden="1" customWidth="1"/>
    <col min="7171" max="7172" width="12.7109375" style="709" customWidth="1"/>
    <col min="7173" max="7173" width="10.42578125" style="709" customWidth="1"/>
    <col min="7174" max="7174" width="25.28515625" style="709" customWidth="1"/>
    <col min="7175" max="7175" width="19.140625" style="709" customWidth="1"/>
    <col min="7176" max="7176" width="0" style="709" hidden="1" customWidth="1"/>
    <col min="7177" max="7177" width="45.28515625" style="709" customWidth="1"/>
    <col min="7178" max="7178" width="18.42578125" style="709" customWidth="1"/>
    <col min="7179" max="7179" width="6.28515625" style="709" customWidth="1"/>
    <col min="7180" max="7180" width="7.5703125" style="709" customWidth="1"/>
    <col min="7181" max="7182" width="0" style="709" hidden="1" customWidth="1"/>
    <col min="7183" max="7193" width="8.7109375" style="709" customWidth="1"/>
    <col min="7194" max="7424" width="9.140625" style="709"/>
    <col min="7425" max="7425" width="3.5703125" style="709" customWidth="1"/>
    <col min="7426" max="7426" width="0" style="709" hidden="1" customWidth="1"/>
    <col min="7427" max="7428" width="12.7109375" style="709" customWidth="1"/>
    <col min="7429" max="7429" width="10.42578125" style="709" customWidth="1"/>
    <col min="7430" max="7430" width="25.28515625" style="709" customWidth="1"/>
    <col min="7431" max="7431" width="19.140625" style="709" customWidth="1"/>
    <col min="7432" max="7432" width="0" style="709" hidden="1" customWidth="1"/>
    <col min="7433" max="7433" width="45.28515625" style="709" customWidth="1"/>
    <col min="7434" max="7434" width="18.42578125" style="709" customWidth="1"/>
    <col min="7435" max="7435" width="6.28515625" style="709" customWidth="1"/>
    <col min="7436" max="7436" width="7.5703125" style="709" customWidth="1"/>
    <col min="7437" max="7438" width="0" style="709" hidden="1" customWidth="1"/>
    <col min="7439" max="7449" width="8.7109375" style="709" customWidth="1"/>
    <col min="7450" max="7680" width="9.140625" style="709"/>
    <col min="7681" max="7681" width="3.5703125" style="709" customWidth="1"/>
    <col min="7682" max="7682" width="0" style="709" hidden="1" customWidth="1"/>
    <col min="7683" max="7684" width="12.7109375" style="709" customWidth="1"/>
    <col min="7685" max="7685" width="10.42578125" style="709" customWidth="1"/>
    <col min="7686" max="7686" width="25.28515625" style="709" customWidth="1"/>
    <col min="7687" max="7687" width="19.140625" style="709" customWidth="1"/>
    <col min="7688" max="7688" width="0" style="709" hidden="1" customWidth="1"/>
    <col min="7689" max="7689" width="45.28515625" style="709" customWidth="1"/>
    <col min="7690" max="7690" width="18.42578125" style="709" customWidth="1"/>
    <col min="7691" max="7691" width="6.28515625" style="709" customWidth="1"/>
    <col min="7692" max="7692" width="7.5703125" style="709" customWidth="1"/>
    <col min="7693" max="7694" width="0" style="709" hidden="1" customWidth="1"/>
    <col min="7695" max="7705" width="8.7109375" style="709" customWidth="1"/>
    <col min="7706" max="7936" width="9.140625" style="709"/>
    <col min="7937" max="7937" width="3.5703125" style="709" customWidth="1"/>
    <col min="7938" max="7938" width="0" style="709" hidden="1" customWidth="1"/>
    <col min="7939" max="7940" width="12.7109375" style="709" customWidth="1"/>
    <col min="7941" max="7941" width="10.42578125" style="709" customWidth="1"/>
    <col min="7942" max="7942" width="25.28515625" style="709" customWidth="1"/>
    <col min="7943" max="7943" width="19.140625" style="709" customWidth="1"/>
    <col min="7944" max="7944" width="0" style="709" hidden="1" customWidth="1"/>
    <col min="7945" max="7945" width="45.28515625" style="709" customWidth="1"/>
    <col min="7946" max="7946" width="18.42578125" style="709" customWidth="1"/>
    <col min="7947" max="7947" width="6.28515625" style="709" customWidth="1"/>
    <col min="7948" max="7948" width="7.5703125" style="709" customWidth="1"/>
    <col min="7949" max="7950" width="0" style="709" hidden="1" customWidth="1"/>
    <col min="7951" max="7961" width="8.7109375" style="709" customWidth="1"/>
    <col min="7962" max="8192" width="9.140625" style="709"/>
    <col min="8193" max="8193" width="3.5703125" style="709" customWidth="1"/>
    <col min="8194" max="8194" width="0" style="709" hidden="1" customWidth="1"/>
    <col min="8195" max="8196" width="12.7109375" style="709" customWidth="1"/>
    <col min="8197" max="8197" width="10.42578125" style="709" customWidth="1"/>
    <col min="8198" max="8198" width="25.28515625" style="709" customWidth="1"/>
    <col min="8199" max="8199" width="19.140625" style="709" customWidth="1"/>
    <col min="8200" max="8200" width="0" style="709" hidden="1" customWidth="1"/>
    <col min="8201" max="8201" width="45.28515625" style="709" customWidth="1"/>
    <col min="8202" max="8202" width="18.42578125" style="709" customWidth="1"/>
    <col min="8203" max="8203" width="6.28515625" style="709" customWidth="1"/>
    <col min="8204" max="8204" width="7.5703125" style="709" customWidth="1"/>
    <col min="8205" max="8206" width="0" style="709" hidden="1" customWidth="1"/>
    <col min="8207" max="8217" width="8.7109375" style="709" customWidth="1"/>
    <col min="8218" max="8448" width="9.140625" style="709"/>
    <col min="8449" max="8449" width="3.5703125" style="709" customWidth="1"/>
    <col min="8450" max="8450" width="0" style="709" hidden="1" customWidth="1"/>
    <col min="8451" max="8452" width="12.7109375" style="709" customWidth="1"/>
    <col min="8453" max="8453" width="10.42578125" style="709" customWidth="1"/>
    <col min="8454" max="8454" width="25.28515625" style="709" customWidth="1"/>
    <col min="8455" max="8455" width="19.140625" style="709" customWidth="1"/>
    <col min="8456" max="8456" width="0" style="709" hidden="1" customWidth="1"/>
    <col min="8457" max="8457" width="45.28515625" style="709" customWidth="1"/>
    <col min="8458" max="8458" width="18.42578125" style="709" customWidth="1"/>
    <col min="8459" max="8459" width="6.28515625" style="709" customWidth="1"/>
    <col min="8460" max="8460" width="7.5703125" style="709" customWidth="1"/>
    <col min="8461" max="8462" width="0" style="709" hidden="1" customWidth="1"/>
    <col min="8463" max="8473" width="8.7109375" style="709" customWidth="1"/>
    <col min="8474" max="8704" width="9.140625" style="709"/>
    <col min="8705" max="8705" width="3.5703125" style="709" customWidth="1"/>
    <col min="8706" max="8706" width="0" style="709" hidden="1" customWidth="1"/>
    <col min="8707" max="8708" width="12.7109375" style="709" customWidth="1"/>
    <col min="8709" max="8709" width="10.42578125" style="709" customWidth="1"/>
    <col min="8710" max="8710" width="25.28515625" style="709" customWidth="1"/>
    <col min="8711" max="8711" width="19.140625" style="709" customWidth="1"/>
    <col min="8712" max="8712" width="0" style="709" hidden="1" customWidth="1"/>
    <col min="8713" max="8713" width="45.28515625" style="709" customWidth="1"/>
    <col min="8714" max="8714" width="18.42578125" style="709" customWidth="1"/>
    <col min="8715" max="8715" width="6.28515625" style="709" customWidth="1"/>
    <col min="8716" max="8716" width="7.5703125" style="709" customWidth="1"/>
    <col min="8717" max="8718" width="0" style="709" hidden="1" customWidth="1"/>
    <col min="8719" max="8729" width="8.7109375" style="709" customWidth="1"/>
    <col min="8730" max="8960" width="9.140625" style="709"/>
    <col min="8961" max="8961" width="3.5703125" style="709" customWidth="1"/>
    <col min="8962" max="8962" width="0" style="709" hidden="1" customWidth="1"/>
    <col min="8963" max="8964" width="12.7109375" style="709" customWidth="1"/>
    <col min="8965" max="8965" width="10.42578125" style="709" customWidth="1"/>
    <col min="8966" max="8966" width="25.28515625" style="709" customWidth="1"/>
    <col min="8967" max="8967" width="19.140625" style="709" customWidth="1"/>
    <col min="8968" max="8968" width="0" style="709" hidden="1" customWidth="1"/>
    <col min="8969" max="8969" width="45.28515625" style="709" customWidth="1"/>
    <col min="8970" max="8970" width="18.42578125" style="709" customWidth="1"/>
    <col min="8971" max="8971" width="6.28515625" style="709" customWidth="1"/>
    <col min="8972" max="8972" width="7.5703125" style="709" customWidth="1"/>
    <col min="8973" max="8974" width="0" style="709" hidden="1" customWidth="1"/>
    <col min="8975" max="8985" width="8.7109375" style="709" customWidth="1"/>
    <col min="8986" max="9216" width="9.140625" style="709"/>
    <col min="9217" max="9217" width="3.5703125" style="709" customWidth="1"/>
    <col min="9218" max="9218" width="0" style="709" hidden="1" customWidth="1"/>
    <col min="9219" max="9220" width="12.7109375" style="709" customWidth="1"/>
    <col min="9221" max="9221" width="10.42578125" style="709" customWidth="1"/>
    <col min="9222" max="9222" width="25.28515625" style="709" customWidth="1"/>
    <col min="9223" max="9223" width="19.140625" style="709" customWidth="1"/>
    <col min="9224" max="9224" width="0" style="709" hidden="1" customWidth="1"/>
    <col min="9225" max="9225" width="45.28515625" style="709" customWidth="1"/>
    <col min="9226" max="9226" width="18.42578125" style="709" customWidth="1"/>
    <col min="9227" max="9227" width="6.28515625" style="709" customWidth="1"/>
    <col min="9228" max="9228" width="7.5703125" style="709" customWidth="1"/>
    <col min="9229" max="9230" width="0" style="709" hidden="1" customWidth="1"/>
    <col min="9231" max="9241" width="8.7109375" style="709" customWidth="1"/>
    <col min="9242" max="9472" width="9.140625" style="709"/>
    <col min="9473" max="9473" width="3.5703125" style="709" customWidth="1"/>
    <col min="9474" max="9474" width="0" style="709" hidden="1" customWidth="1"/>
    <col min="9475" max="9476" width="12.7109375" style="709" customWidth="1"/>
    <col min="9477" max="9477" width="10.42578125" style="709" customWidth="1"/>
    <col min="9478" max="9478" width="25.28515625" style="709" customWidth="1"/>
    <col min="9479" max="9479" width="19.140625" style="709" customWidth="1"/>
    <col min="9480" max="9480" width="0" style="709" hidden="1" customWidth="1"/>
    <col min="9481" max="9481" width="45.28515625" style="709" customWidth="1"/>
    <col min="9482" max="9482" width="18.42578125" style="709" customWidth="1"/>
    <col min="9483" max="9483" width="6.28515625" style="709" customWidth="1"/>
    <col min="9484" max="9484" width="7.5703125" style="709" customWidth="1"/>
    <col min="9485" max="9486" width="0" style="709" hidden="1" customWidth="1"/>
    <col min="9487" max="9497" width="8.7109375" style="709" customWidth="1"/>
    <col min="9498" max="9728" width="9.140625" style="709"/>
    <col min="9729" max="9729" width="3.5703125" style="709" customWidth="1"/>
    <col min="9730" max="9730" width="0" style="709" hidden="1" customWidth="1"/>
    <col min="9731" max="9732" width="12.7109375" style="709" customWidth="1"/>
    <col min="9733" max="9733" width="10.42578125" style="709" customWidth="1"/>
    <col min="9734" max="9734" width="25.28515625" style="709" customWidth="1"/>
    <col min="9735" max="9735" width="19.140625" style="709" customWidth="1"/>
    <col min="9736" max="9736" width="0" style="709" hidden="1" customWidth="1"/>
    <col min="9737" max="9737" width="45.28515625" style="709" customWidth="1"/>
    <col min="9738" max="9738" width="18.42578125" style="709" customWidth="1"/>
    <col min="9739" max="9739" width="6.28515625" style="709" customWidth="1"/>
    <col min="9740" max="9740" width="7.5703125" style="709" customWidth="1"/>
    <col min="9741" max="9742" width="0" style="709" hidden="1" customWidth="1"/>
    <col min="9743" max="9753" width="8.7109375" style="709" customWidth="1"/>
    <col min="9754" max="9984" width="9.140625" style="709"/>
    <col min="9985" max="9985" width="3.5703125" style="709" customWidth="1"/>
    <col min="9986" max="9986" width="0" style="709" hidden="1" customWidth="1"/>
    <col min="9987" max="9988" width="12.7109375" style="709" customWidth="1"/>
    <col min="9989" max="9989" width="10.42578125" style="709" customWidth="1"/>
    <col min="9990" max="9990" width="25.28515625" style="709" customWidth="1"/>
    <col min="9991" max="9991" width="19.140625" style="709" customWidth="1"/>
    <col min="9992" max="9992" width="0" style="709" hidden="1" customWidth="1"/>
    <col min="9993" max="9993" width="45.28515625" style="709" customWidth="1"/>
    <col min="9994" max="9994" width="18.42578125" style="709" customWidth="1"/>
    <col min="9995" max="9995" width="6.28515625" style="709" customWidth="1"/>
    <col min="9996" max="9996" width="7.5703125" style="709" customWidth="1"/>
    <col min="9997" max="9998" width="0" style="709" hidden="1" customWidth="1"/>
    <col min="9999" max="10009" width="8.7109375" style="709" customWidth="1"/>
    <col min="10010" max="10240" width="9.140625" style="709"/>
    <col min="10241" max="10241" width="3.5703125" style="709" customWidth="1"/>
    <col min="10242" max="10242" width="0" style="709" hidden="1" customWidth="1"/>
    <col min="10243" max="10244" width="12.7109375" style="709" customWidth="1"/>
    <col min="10245" max="10245" width="10.42578125" style="709" customWidth="1"/>
    <col min="10246" max="10246" width="25.28515625" style="709" customWidth="1"/>
    <col min="10247" max="10247" width="19.140625" style="709" customWidth="1"/>
    <col min="10248" max="10248" width="0" style="709" hidden="1" customWidth="1"/>
    <col min="10249" max="10249" width="45.28515625" style="709" customWidth="1"/>
    <col min="10250" max="10250" width="18.42578125" style="709" customWidth="1"/>
    <col min="10251" max="10251" width="6.28515625" style="709" customWidth="1"/>
    <col min="10252" max="10252" width="7.5703125" style="709" customWidth="1"/>
    <col min="10253" max="10254" width="0" style="709" hidden="1" customWidth="1"/>
    <col min="10255" max="10265" width="8.7109375" style="709" customWidth="1"/>
    <col min="10266" max="10496" width="9.140625" style="709"/>
    <col min="10497" max="10497" width="3.5703125" style="709" customWidth="1"/>
    <col min="10498" max="10498" width="0" style="709" hidden="1" customWidth="1"/>
    <col min="10499" max="10500" width="12.7109375" style="709" customWidth="1"/>
    <col min="10501" max="10501" width="10.42578125" style="709" customWidth="1"/>
    <col min="10502" max="10502" width="25.28515625" style="709" customWidth="1"/>
    <col min="10503" max="10503" width="19.140625" style="709" customWidth="1"/>
    <col min="10504" max="10504" width="0" style="709" hidden="1" customWidth="1"/>
    <col min="10505" max="10505" width="45.28515625" style="709" customWidth="1"/>
    <col min="10506" max="10506" width="18.42578125" style="709" customWidth="1"/>
    <col min="10507" max="10507" width="6.28515625" style="709" customWidth="1"/>
    <col min="10508" max="10508" width="7.5703125" style="709" customWidth="1"/>
    <col min="10509" max="10510" width="0" style="709" hidden="1" customWidth="1"/>
    <col min="10511" max="10521" width="8.7109375" style="709" customWidth="1"/>
    <col min="10522" max="10752" width="9.140625" style="709"/>
    <col min="10753" max="10753" width="3.5703125" style="709" customWidth="1"/>
    <col min="10754" max="10754" width="0" style="709" hidden="1" customWidth="1"/>
    <col min="10755" max="10756" width="12.7109375" style="709" customWidth="1"/>
    <col min="10757" max="10757" width="10.42578125" style="709" customWidth="1"/>
    <col min="10758" max="10758" width="25.28515625" style="709" customWidth="1"/>
    <col min="10759" max="10759" width="19.140625" style="709" customWidth="1"/>
    <col min="10760" max="10760" width="0" style="709" hidden="1" customWidth="1"/>
    <col min="10761" max="10761" width="45.28515625" style="709" customWidth="1"/>
    <col min="10762" max="10762" width="18.42578125" style="709" customWidth="1"/>
    <col min="10763" max="10763" width="6.28515625" style="709" customWidth="1"/>
    <col min="10764" max="10764" width="7.5703125" style="709" customWidth="1"/>
    <col min="10765" max="10766" width="0" style="709" hidden="1" customWidth="1"/>
    <col min="10767" max="10777" width="8.7109375" style="709" customWidth="1"/>
    <col min="10778" max="11008" width="9.140625" style="709"/>
    <col min="11009" max="11009" width="3.5703125" style="709" customWidth="1"/>
    <col min="11010" max="11010" width="0" style="709" hidden="1" customWidth="1"/>
    <col min="11011" max="11012" width="12.7109375" style="709" customWidth="1"/>
    <col min="11013" max="11013" width="10.42578125" style="709" customWidth="1"/>
    <col min="11014" max="11014" width="25.28515625" style="709" customWidth="1"/>
    <col min="11015" max="11015" width="19.140625" style="709" customWidth="1"/>
    <col min="11016" max="11016" width="0" style="709" hidden="1" customWidth="1"/>
    <col min="11017" max="11017" width="45.28515625" style="709" customWidth="1"/>
    <col min="11018" max="11018" width="18.42578125" style="709" customWidth="1"/>
    <col min="11019" max="11019" width="6.28515625" style="709" customWidth="1"/>
    <col min="11020" max="11020" width="7.5703125" style="709" customWidth="1"/>
    <col min="11021" max="11022" width="0" style="709" hidden="1" customWidth="1"/>
    <col min="11023" max="11033" width="8.7109375" style="709" customWidth="1"/>
    <col min="11034" max="11264" width="9.140625" style="709"/>
    <col min="11265" max="11265" width="3.5703125" style="709" customWidth="1"/>
    <col min="11266" max="11266" width="0" style="709" hidden="1" customWidth="1"/>
    <col min="11267" max="11268" width="12.7109375" style="709" customWidth="1"/>
    <col min="11269" max="11269" width="10.42578125" style="709" customWidth="1"/>
    <col min="11270" max="11270" width="25.28515625" style="709" customWidth="1"/>
    <col min="11271" max="11271" width="19.140625" style="709" customWidth="1"/>
    <col min="11272" max="11272" width="0" style="709" hidden="1" customWidth="1"/>
    <col min="11273" max="11273" width="45.28515625" style="709" customWidth="1"/>
    <col min="11274" max="11274" width="18.42578125" style="709" customWidth="1"/>
    <col min="11275" max="11275" width="6.28515625" style="709" customWidth="1"/>
    <col min="11276" max="11276" width="7.5703125" style="709" customWidth="1"/>
    <col min="11277" max="11278" width="0" style="709" hidden="1" customWidth="1"/>
    <col min="11279" max="11289" width="8.7109375" style="709" customWidth="1"/>
    <col min="11290" max="11520" width="9.140625" style="709"/>
    <col min="11521" max="11521" width="3.5703125" style="709" customWidth="1"/>
    <col min="11522" max="11522" width="0" style="709" hidden="1" customWidth="1"/>
    <col min="11523" max="11524" width="12.7109375" style="709" customWidth="1"/>
    <col min="11525" max="11525" width="10.42578125" style="709" customWidth="1"/>
    <col min="11526" max="11526" width="25.28515625" style="709" customWidth="1"/>
    <col min="11527" max="11527" width="19.140625" style="709" customWidth="1"/>
    <col min="11528" max="11528" width="0" style="709" hidden="1" customWidth="1"/>
    <col min="11529" max="11529" width="45.28515625" style="709" customWidth="1"/>
    <col min="11530" max="11530" width="18.42578125" style="709" customWidth="1"/>
    <col min="11531" max="11531" width="6.28515625" style="709" customWidth="1"/>
    <col min="11532" max="11532" width="7.5703125" style="709" customWidth="1"/>
    <col min="11533" max="11534" width="0" style="709" hidden="1" customWidth="1"/>
    <col min="11535" max="11545" width="8.7109375" style="709" customWidth="1"/>
    <col min="11546" max="11776" width="9.140625" style="709"/>
    <col min="11777" max="11777" width="3.5703125" style="709" customWidth="1"/>
    <col min="11778" max="11778" width="0" style="709" hidden="1" customWidth="1"/>
    <col min="11779" max="11780" width="12.7109375" style="709" customWidth="1"/>
    <col min="11781" max="11781" width="10.42578125" style="709" customWidth="1"/>
    <col min="11782" max="11782" width="25.28515625" style="709" customWidth="1"/>
    <col min="11783" max="11783" width="19.140625" style="709" customWidth="1"/>
    <col min="11784" max="11784" width="0" style="709" hidden="1" customWidth="1"/>
    <col min="11785" max="11785" width="45.28515625" style="709" customWidth="1"/>
    <col min="11786" max="11786" width="18.42578125" style="709" customWidth="1"/>
    <col min="11787" max="11787" width="6.28515625" style="709" customWidth="1"/>
    <col min="11788" max="11788" width="7.5703125" style="709" customWidth="1"/>
    <col min="11789" max="11790" width="0" style="709" hidden="1" customWidth="1"/>
    <col min="11791" max="11801" width="8.7109375" style="709" customWidth="1"/>
    <col min="11802" max="12032" width="9.140625" style="709"/>
    <col min="12033" max="12033" width="3.5703125" style="709" customWidth="1"/>
    <col min="12034" max="12034" width="0" style="709" hidden="1" customWidth="1"/>
    <col min="12035" max="12036" width="12.7109375" style="709" customWidth="1"/>
    <col min="12037" max="12037" width="10.42578125" style="709" customWidth="1"/>
    <col min="12038" max="12038" width="25.28515625" style="709" customWidth="1"/>
    <col min="12039" max="12039" width="19.140625" style="709" customWidth="1"/>
    <col min="12040" max="12040" width="0" style="709" hidden="1" customWidth="1"/>
    <col min="12041" max="12041" width="45.28515625" style="709" customWidth="1"/>
    <col min="12042" max="12042" width="18.42578125" style="709" customWidth="1"/>
    <col min="12043" max="12043" width="6.28515625" style="709" customWidth="1"/>
    <col min="12044" max="12044" width="7.5703125" style="709" customWidth="1"/>
    <col min="12045" max="12046" width="0" style="709" hidden="1" customWidth="1"/>
    <col min="12047" max="12057" width="8.7109375" style="709" customWidth="1"/>
    <col min="12058" max="12288" width="9.140625" style="709"/>
    <col min="12289" max="12289" width="3.5703125" style="709" customWidth="1"/>
    <col min="12290" max="12290" width="0" style="709" hidden="1" customWidth="1"/>
    <col min="12291" max="12292" width="12.7109375" style="709" customWidth="1"/>
    <col min="12293" max="12293" width="10.42578125" style="709" customWidth="1"/>
    <col min="12294" max="12294" width="25.28515625" style="709" customWidth="1"/>
    <col min="12295" max="12295" width="19.140625" style="709" customWidth="1"/>
    <col min="12296" max="12296" width="0" style="709" hidden="1" customWidth="1"/>
    <col min="12297" max="12297" width="45.28515625" style="709" customWidth="1"/>
    <col min="12298" max="12298" width="18.42578125" style="709" customWidth="1"/>
    <col min="12299" max="12299" width="6.28515625" style="709" customWidth="1"/>
    <col min="12300" max="12300" width="7.5703125" style="709" customWidth="1"/>
    <col min="12301" max="12302" width="0" style="709" hidden="1" customWidth="1"/>
    <col min="12303" max="12313" width="8.7109375" style="709" customWidth="1"/>
    <col min="12314" max="12544" width="9.140625" style="709"/>
    <col min="12545" max="12545" width="3.5703125" style="709" customWidth="1"/>
    <col min="12546" max="12546" width="0" style="709" hidden="1" customWidth="1"/>
    <col min="12547" max="12548" width="12.7109375" style="709" customWidth="1"/>
    <col min="12549" max="12549" width="10.42578125" style="709" customWidth="1"/>
    <col min="12550" max="12550" width="25.28515625" style="709" customWidth="1"/>
    <col min="12551" max="12551" width="19.140625" style="709" customWidth="1"/>
    <col min="12552" max="12552" width="0" style="709" hidden="1" customWidth="1"/>
    <col min="12553" max="12553" width="45.28515625" style="709" customWidth="1"/>
    <col min="12554" max="12554" width="18.42578125" style="709" customWidth="1"/>
    <col min="12555" max="12555" width="6.28515625" style="709" customWidth="1"/>
    <col min="12556" max="12556" width="7.5703125" style="709" customWidth="1"/>
    <col min="12557" max="12558" width="0" style="709" hidden="1" customWidth="1"/>
    <col min="12559" max="12569" width="8.7109375" style="709" customWidth="1"/>
    <col min="12570" max="12800" width="9.140625" style="709"/>
    <col min="12801" max="12801" width="3.5703125" style="709" customWidth="1"/>
    <col min="12802" max="12802" width="0" style="709" hidden="1" customWidth="1"/>
    <col min="12803" max="12804" width="12.7109375" style="709" customWidth="1"/>
    <col min="12805" max="12805" width="10.42578125" style="709" customWidth="1"/>
    <col min="12806" max="12806" width="25.28515625" style="709" customWidth="1"/>
    <col min="12807" max="12807" width="19.140625" style="709" customWidth="1"/>
    <col min="12808" max="12808" width="0" style="709" hidden="1" customWidth="1"/>
    <col min="12809" max="12809" width="45.28515625" style="709" customWidth="1"/>
    <col min="12810" max="12810" width="18.42578125" style="709" customWidth="1"/>
    <col min="12811" max="12811" width="6.28515625" style="709" customWidth="1"/>
    <col min="12812" max="12812" width="7.5703125" style="709" customWidth="1"/>
    <col min="12813" max="12814" width="0" style="709" hidden="1" customWidth="1"/>
    <col min="12815" max="12825" width="8.7109375" style="709" customWidth="1"/>
    <col min="12826" max="13056" width="9.140625" style="709"/>
    <col min="13057" max="13057" width="3.5703125" style="709" customWidth="1"/>
    <col min="13058" max="13058" width="0" style="709" hidden="1" customWidth="1"/>
    <col min="13059" max="13060" width="12.7109375" style="709" customWidth="1"/>
    <col min="13061" max="13061" width="10.42578125" style="709" customWidth="1"/>
    <col min="13062" max="13062" width="25.28515625" style="709" customWidth="1"/>
    <col min="13063" max="13063" width="19.140625" style="709" customWidth="1"/>
    <col min="13064" max="13064" width="0" style="709" hidden="1" customWidth="1"/>
    <col min="13065" max="13065" width="45.28515625" style="709" customWidth="1"/>
    <col min="13066" max="13066" width="18.42578125" style="709" customWidth="1"/>
    <col min="13067" max="13067" width="6.28515625" style="709" customWidth="1"/>
    <col min="13068" max="13068" width="7.5703125" style="709" customWidth="1"/>
    <col min="13069" max="13070" width="0" style="709" hidden="1" customWidth="1"/>
    <col min="13071" max="13081" width="8.7109375" style="709" customWidth="1"/>
    <col min="13082" max="13312" width="9.140625" style="709"/>
    <col min="13313" max="13313" width="3.5703125" style="709" customWidth="1"/>
    <col min="13314" max="13314" width="0" style="709" hidden="1" customWidth="1"/>
    <col min="13315" max="13316" width="12.7109375" style="709" customWidth="1"/>
    <col min="13317" max="13317" width="10.42578125" style="709" customWidth="1"/>
    <col min="13318" max="13318" width="25.28515625" style="709" customWidth="1"/>
    <col min="13319" max="13319" width="19.140625" style="709" customWidth="1"/>
    <col min="13320" max="13320" width="0" style="709" hidden="1" customWidth="1"/>
    <col min="13321" max="13321" width="45.28515625" style="709" customWidth="1"/>
    <col min="13322" max="13322" width="18.42578125" style="709" customWidth="1"/>
    <col min="13323" max="13323" width="6.28515625" style="709" customWidth="1"/>
    <col min="13324" max="13324" width="7.5703125" style="709" customWidth="1"/>
    <col min="13325" max="13326" width="0" style="709" hidden="1" customWidth="1"/>
    <col min="13327" max="13337" width="8.7109375" style="709" customWidth="1"/>
    <col min="13338" max="13568" width="9.140625" style="709"/>
    <col min="13569" max="13569" width="3.5703125" style="709" customWidth="1"/>
    <col min="13570" max="13570" width="0" style="709" hidden="1" customWidth="1"/>
    <col min="13571" max="13572" width="12.7109375" style="709" customWidth="1"/>
    <col min="13573" max="13573" width="10.42578125" style="709" customWidth="1"/>
    <col min="13574" max="13574" width="25.28515625" style="709" customWidth="1"/>
    <col min="13575" max="13575" width="19.140625" style="709" customWidth="1"/>
    <col min="13576" max="13576" width="0" style="709" hidden="1" customWidth="1"/>
    <col min="13577" max="13577" width="45.28515625" style="709" customWidth="1"/>
    <col min="13578" max="13578" width="18.42578125" style="709" customWidth="1"/>
    <col min="13579" max="13579" width="6.28515625" style="709" customWidth="1"/>
    <col min="13580" max="13580" width="7.5703125" style="709" customWidth="1"/>
    <col min="13581" max="13582" width="0" style="709" hidden="1" customWidth="1"/>
    <col min="13583" max="13593" width="8.7109375" style="709" customWidth="1"/>
    <col min="13594" max="13824" width="9.140625" style="709"/>
    <col min="13825" max="13825" width="3.5703125" style="709" customWidth="1"/>
    <col min="13826" max="13826" width="0" style="709" hidden="1" customWidth="1"/>
    <col min="13827" max="13828" width="12.7109375" style="709" customWidth="1"/>
    <col min="13829" max="13829" width="10.42578125" style="709" customWidth="1"/>
    <col min="13830" max="13830" width="25.28515625" style="709" customWidth="1"/>
    <col min="13831" max="13831" width="19.140625" style="709" customWidth="1"/>
    <col min="13832" max="13832" width="0" style="709" hidden="1" customWidth="1"/>
    <col min="13833" max="13833" width="45.28515625" style="709" customWidth="1"/>
    <col min="13834" max="13834" width="18.42578125" style="709" customWidth="1"/>
    <col min="13835" max="13835" width="6.28515625" style="709" customWidth="1"/>
    <col min="13836" max="13836" width="7.5703125" style="709" customWidth="1"/>
    <col min="13837" max="13838" width="0" style="709" hidden="1" customWidth="1"/>
    <col min="13839" max="13849" width="8.7109375" style="709" customWidth="1"/>
    <col min="13850" max="14080" width="9.140625" style="709"/>
    <col min="14081" max="14081" width="3.5703125" style="709" customWidth="1"/>
    <col min="14082" max="14082" width="0" style="709" hidden="1" customWidth="1"/>
    <col min="14083" max="14084" width="12.7109375" style="709" customWidth="1"/>
    <col min="14085" max="14085" width="10.42578125" style="709" customWidth="1"/>
    <col min="14086" max="14086" width="25.28515625" style="709" customWidth="1"/>
    <col min="14087" max="14087" width="19.140625" style="709" customWidth="1"/>
    <col min="14088" max="14088" width="0" style="709" hidden="1" customWidth="1"/>
    <col min="14089" max="14089" width="45.28515625" style="709" customWidth="1"/>
    <col min="14090" max="14090" width="18.42578125" style="709" customWidth="1"/>
    <col min="14091" max="14091" width="6.28515625" style="709" customWidth="1"/>
    <col min="14092" max="14092" width="7.5703125" style="709" customWidth="1"/>
    <col min="14093" max="14094" width="0" style="709" hidden="1" customWidth="1"/>
    <col min="14095" max="14105" width="8.7109375" style="709" customWidth="1"/>
    <col min="14106" max="14336" width="9.140625" style="709"/>
    <col min="14337" max="14337" width="3.5703125" style="709" customWidth="1"/>
    <col min="14338" max="14338" width="0" style="709" hidden="1" customWidth="1"/>
    <col min="14339" max="14340" width="12.7109375" style="709" customWidth="1"/>
    <col min="14341" max="14341" width="10.42578125" style="709" customWidth="1"/>
    <col min="14342" max="14342" width="25.28515625" style="709" customWidth="1"/>
    <col min="14343" max="14343" width="19.140625" style="709" customWidth="1"/>
    <col min="14344" max="14344" width="0" style="709" hidden="1" customWidth="1"/>
    <col min="14345" max="14345" width="45.28515625" style="709" customWidth="1"/>
    <col min="14346" max="14346" width="18.42578125" style="709" customWidth="1"/>
    <col min="14347" max="14347" width="6.28515625" style="709" customWidth="1"/>
    <col min="14348" max="14348" width="7.5703125" style="709" customWidth="1"/>
    <col min="14349" max="14350" width="0" style="709" hidden="1" customWidth="1"/>
    <col min="14351" max="14361" width="8.7109375" style="709" customWidth="1"/>
    <col min="14362" max="14592" width="9.140625" style="709"/>
    <col min="14593" max="14593" width="3.5703125" style="709" customWidth="1"/>
    <col min="14594" max="14594" width="0" style="709" hidden="1" customWidth="1"/>
    <col min="14595" max="14596" width="12.7109375" style="709" customWidth="1"/>
    <col min="14597" max="14597" width="10.42578125" style="709" customWidth="1"/>
    <col min="14598" max="14598" width="25.28515625" style="709" customWidth="1"/>
    <col min="14599" max="14599" width="19.140625" style="709" customWidth="1"/>
    <col min="14600" max="14600" width="0" style="709" hidden="1" customWidth="1"/>
    <col min="14601" max="14601" width="45.28515625" style="709" customWidth="1"/>
    <col min="14602" max="14602" width="18.42578125" style="709" customWidth="1"/>
    <col min="14603" max="14603" width="6.28515625" style="709" customWidth="1"/>
    <col min="14604" max="14604" width="7.5703125" style="709" customWidth="1"/>
    <col min="14605" max="14606" width="0" style="709" hidden="1" customWidth="1"/>
    <col min="14607" max="14617" width="8.7109375" style="709" customWidth="1"/>
    <col min="14618" max="14848" width="9.140625" style="709"/>
    <col min="14849" max="14849" width="3.5703125" style="709" customWidth="1"/>
    <col min="14850" max="14850" width="0" style="709" hidden="1" customWidth="1"/>
    <col min="14851" max="14852" width="12.7109375" style="709" customWidth="1"/>
    <col min="14853" max="14853" width="10.42578125" style="709" customWidth="1"/>
    <col min="14854" max="14854" width="25.28515625" style="709" customWidth="1"/>
    <col min="14855" max="14855" width="19.140625" style="709" customWidth="1"/>
    <col min="14856" max="14856" width="0" style="709" hidden="1" customWidth="1"/>
    <col min="14857" max="14857" width="45.28515625" style="709" customWidth="1"/>
    <col min="14858" max="14858" width="18.42578125" style="709" customWidth="1"/>
    <col min="14859" max="14859" width="6.28515625" style="709" customWidth="1"/>
    <col min="14860" max="14860" width="7.5703125" style="709" customWidth="1"/>
    <col min="14861" max="14862" width="0" style="709" hidden="1" customWidth="1"/>
    <col min="14863" max="14873" width="8.7109375" style="709" customWidth="1"/>
    <col min="14874" max="15104" width="9.140625" style="709"/>
    <col min="15105" max="15105" width="3.5703125" style="709" customWidth="1"/>
    <col min="15106" max="15106" width="0" style="709" hidden="1" customWidth="1"/>
    <col min="15107" max="15108" width="12.7109375" style="709" customWidth="1"/>
    <col min="15109" max="15109" width="10.42578125" style="709" customWidth="1"/>
    <col min="15110" max="15110" width="25.28515625" style="709" customWidth="1"/>
    <col min="15111" max="15111" width="19.140625" style="709" customWidth="1"/>
    <col min="15112" max="15112" width="0" style="709" hidden="1" customWidth="1"/>
    <col min="15113" max="15113" width="45.28515625" style="709" customWidth="1"/>
    <col min="15114" max="15114" width="18.42578125" style="709" customWidth="1"/>
    <col min="15115" max="15115" width="6.28515625" style="709" customWidth="1"/>
    <col min="15116" max="15116" width="7.5703125" style="709" customWidth="1"/>
    <col min="15117" max="15118" width="0" style="709" hidden="1" customWidth="1"/>
    <col min="15119" max="15129" width="8.7109375" style="709" customWidth="1"/>
    <col min="15130" max="15360" width="9.140625" style="709"/>
    <col min="15361" max="15361" width="3.5703125" style="709" customWidth="1"/>
    <col min="15362" max="15362" width="0" style="709" hidden="1" customWidth="1"/>
    <col min="15363" max="15364" width="12.7109375" style="709" customWidth="1"/>
    <col min="15365" max="15365" width="10.42578125" style="709" customWidth="1"/>
    <col min="15366" max="15366" width="25.28515625" style="709" customWidth="1"/>
    <col min="15367" max="15367" width="19.140625" style="709" customWidth="1"/>
    <col min="15368" max="15368" width="0" style="709" hidden="1" customWidth="1"/>
    <col min="15369" max="15369" width="45.28515625" style="709" customWidth="1"/>
    <col min="15370" max="15370" width="18.42578125" style="709" customWidth="1"/>
    <col min="15371" max="15371" width="6.28515625" style="709" customWidth="1"/>
    <col min="15372" max="15372" width="7.5703125" style="709" customWidth="1"/>
    <col min="15373" max="15374" width="0" style="709" hidden="1" customWidth="1"/>
    <col min="15375" max="15385" width="8.7109375" style="709" customWidth="1"/>
    <col min="15386" max="15616" width="9.140625" style="709"/>
    <col min="15617" max="15617" width="3.5703125" style="709" customWidth="1"/>
    <col min="15618" max="15618" width="0" style="709" hidden="1" customWidth="1"/>
    <col min="15619" max="15620" width="12.7109375" style="709" customWidth="1"/>
    <col min="15621" max="15621" width="10.42578125" style="709" customWidth="1"/>
    <col min="15622" max="15622" width="25.28515625" style="709" customWidth="1"/>
    <col min="15623" max="15623" width="19.140625" style="709" customWidth="1"/>
    <col min="15624" max="15624" width="0" style="709" hidden="1" customWidth="1"/>
    <col min="15625" max="15625" width="45.28515625" style="709" customWidth="1"/>
    <col min="15626" max="15626" width="18.42578125" style="709" customWidth="1"/>
    <col min="15627" max="15627" width="6.28515625" style="709" customWidth="1"/>
    <col min="15628" max="15628" width="7.5703125" style="709" customWidth="1"/>
    <col min="15629" max="15630" width="0" style="709" hidden="1" customWidth="1"/>
    <col min="15631" max="15641" width="8.7109375" style="709" customWidth="1"/>
    <col min="15642" max="15872" width="9.140625" style="709"/>
    <col min="15873" max="15873" width="3.5703125" style="709" customWidth="1"/>
    <col min="15874" max="15874" width="0" style="709" hidden="1" customWidth="1"/>
    <col min="15875" max="15876" width="12.7109375" style="709" customWidth="1"/>
    <col min="15877" max="15877" width="10.42578125" style="709" customWidth="1"/>
    <col min="15878" max="15878" width="25.28515625" style="709" customWidth="1"/>
    <col min="15879" max="15879" width="19.140625" style="709" customWidth="1"/>
    <col min="15880" max="15880" width="0" style="709" hidden="1" customWidth="1"/>
    <col min="15881" max="15881" width="45.28515625" style="709" customWidth="1"/>
    <col min="15882" max="15882" width="18.42578125" style="709" customWidth="1"/>
    <col min="15883" max="15883" width="6.28515625" style="709" customWidth="1"/>
    <col min="15884" max="15884" width="7.5703125" style="709" customWidth="1"/>
    <col min="15885" max="15886" width="0" style="709" hidden="1" customWidth="1"/>
    <col min="15887" max="15897" width="8.7109375" style="709" customWidth="1"/>
    <col min="15898" max="16128" width="9.140625" style="709"/>
    <col min="16129" max="16129" width="3.5703125" style="709" customWidth="1"/>
    <col min="16130" max="16130" width="0" style="709" hidden="1" customWidth="1"/>
    <col min="16131" max="16132" width="12.7109375" style="709" customWidth="1"/>
    <col min="16133" max="16133" width="10.42578125" style="709" customWidth="1"/>
    <col min="16134" max="16134" width="25.28515625" style="709" customWidth="1"/>
    <col min="16135" max="16135" width="19.140625" style="709" customWidth="1"/>
    <col min="16136" max="16136" width="0" style="709" hidden="1" customWidth="1"/>
    <col min="16137" max="16137" width="45.28515625" style="709" customWidth="1"/>
    <col min="16138" max="16138" width="18.42578125" style="709" customWidth="1"/>
    <col min="16139" max="16139" width="6.28515625" style="709" customWidth="1"/>
    <col min="16140" max="16140" width="7.5703125" style="709" customWidth="1"/>
    <col min="16141" max="16142" width="0" style="709" hidden="1" customWidth="1"/>
    <col min="16143" max="16153" width="8.7109375" style="709" customWidth="1"/>
    <col min="16154" max="16384" width="9.140625" style="709"/>
  </cols>
  <sheetData>
    <row r="1" spans="1:25" ht="19.149999999999999" customHeight="1" x14ac:dyDescent="0.25">
      <c r="A1" s="705" t="s">
        <v>1257</v>
      </c>
      <c r="B1" s="705"/>
      <c r="C1" s="706"/>
      <c r="D1" s="706"/>
      <c r="E1" s="707"/>
      <c r="G1" s="709"/>
      <c r="H1" s="709"/>
      <c r="I1" s="709"/>
      <c r="J1" s="707"/>
      <c r="K1" s="708"/>
      <c r="L1" s="708"/>
      <c r="M1" s="708"/>
    </row>
    <row r="2" spans="1:25" ht="19.149999999999999" customHeight="1" x14ac:dyDescent="0.25">
      <c r="A2" s="710" t="s">
        <v>1258</v>
      </c>
      <c r="B2" s="710"/>
      <c r="C2" s="706"/>
      <c r="D2" s="706"/>
      <c r="E2" s="707"/>
      <c r="G2" s="709"/>
      <c r="H2" s="709"/>
      <c r="I2" s="709"/>
      <c r="J2" s="707"/>
      <c r="K2" s="708"/>
      <c r="L2" s="708"/>
      <c r="M2" s="708"/>
    </row>
    <row r="3" spans="1:25" ht="19.149999999999999" customHeight="1" x14ac:dyDescent="0.25">
      <c r="A3" s="1092" t="s">
        <v>1259</v>
      </c>
      <c r="B3" s="1092"/>
      <c r="C3" s="1092"/>
      <c r="D3" s="1092"/>
      <c r="E3" s="1092"/>
      <c r="F3" s="1092"/>
      <c r="G3" s="1092"/>
      <c r="H3" s="1092"/>
      <c r="I3" s="1092"/>
      <c r="J3" s="1092"/>
      <c r="K3" s="1092"/>
      <c r="L3" s="1092"/>
      <c r="M3" s="1092"/>
      <c r="N3" s="1092"/>
      <c r="O3" s="711"/>
      <c r="P3" s="711"/>
      <c r="Q3" s="711"/>
      <c r="R3" s="711"/>
      <c r="S3" s="711"/>
      <c r="T3" s="711"/>
      <c r="U3" s="711"/>
      <c r="V3" s="711"/>
    </row>
    <row r="4" spans="1:25" ht="19.149999999999999" customHeight="1" x14ac:dyDescent="0.25">
      <c r="A4" s="1093" t="s">
        <v>1260</v>
      </c>
      <c r="B4" s="1093"/>
      <c r="C4" s="1093"/>
      <c r="D4" s="1093"/>
      <c r="E4" s="1093"/>
      <c r="F4" s="1093"/>
      <c r="G4" s="1093"/>
      <c r="H4" s="1093"/>
      <c r="I4" s="1093"/>
      <c r="J4" s="1093"/>
      <c r="K4" s="1093"/>
      <c r="L4" s="1093"/>
      <c r="M4" s="1093"/>
      <c r="N4" s="1093"/>
      <c r="O4" s="712"/>
      <c r="P4" s="712"/>
      <c r="Q4" s="712"/>
      <c r="R4" s="712"/>
      <c r="S4" s="712"/>
      <c r="T4" s="712"/>
      <c r="U4" s="712"/>
      <c r="V4" s="712"/>
    </row>
    <row r="5" spans="1:25" s="718" customFormat="1" ht="19.149999999999999" customHeight="1" x14ac:dyDescent="0.25">
      <c r="A5" s="1094" t="s">
        <v>1344</v>
      </c>
      <c r="B5" s="1094"/>
      <c r="C5" s="1094"/>
      <c r="D5" s="1094"/>
      <c r="E5" s="713"/>
      <c r="F5" s="714"/>
      <c r="G5" s="715"/>
      <c r="H5" s="715"/>
      <c r="I5" s="715"/>
      <c r="J5" s="716"/>
      <c r="K5" s="714"/>
      <c r="L5" s="714"/>
      <c r="M5" s="714"/>
      <c r="N5" s="717"/>
      <c r="O5" s="714"/>
      <c r="P5" s="714"/>
      <c r="Q5" s="714"/>
      <c r="R5" s="714"/>
      <c r="S5" s="714"/>
      <c r="T5" s="714"/>
      <c r="U5" s="714"/>
      <c r="V5" s="714"/>
      <c r="W5" s="714">
        <v>20</v>
      </c>
      <c r="X5" s="714" t="s">
        <v>1261</v>
      </c>
    </row>
    <row r="6" spans="1:25" s="718" customFormat="1" ht="19.149999999999999" customHeight="1" x14ac:dyDescent="0.25">
      <c r="A6" s="1081" t="s">
        <v>1209</v>
      </c>
      <c r="B6" s="1081" t="s">
        <v>1262</v>
      </c>
      <c r="C6" s="1095" t="s">
        <v>1263</v>
      </c>
      <c r="D6" s="1095"/>
      <c r="E6" s="1081" t="s">
        <v>1264</v>
      </c>
      <c r="F6" s="1081"/>
      <c r="G6" s="1081"/>
      <c r="H6" s="1081" t="s">
        <v>1265</v>
      </c>
      <c r="I6" s="1081" t="s">
        <v>1266</v>
      </c>
      <c r="J6" s="1081" t="s">
        <v>1267</v>
      </c>
      <c r="K6" s="1081"/>
      <c r="L6" s="1081"/>
      <c r="M6" s="1081" t="s">
        <v>1268</v>
      </c>
      <c r="N6" s="1081" t="s">
        <v>70</v>
      </c>
      <c r="O6" s="1081" t="s">
        <v>1269</v>
      </c>
      <c r="P6" s="1081"/>
      <c r="Q6" s="1081" t="s">
        <v>1270</v>
      </c>
      <c r="R6" s="1081"/>
      <c r="S6" s="1081" t="s">
        <v>1271</v>
      </c>
      <c r="T6" s="1081"/>
      <c r="U6" s="1081" t="s">
        <v>1272</v>
      </c>
      <c r="V6" s="1081"/>
      <c r="W6" s="1088" t="s">
        <v>910</v>
      </c>
      <c r="X6" s="1088"/>
    </row>
    <row r="7" spans="1:25" s="718" customFormat="1" ht="19.149999999999999" customHeight="1" x14ac:dyDescent="0.25">
      <c r="A7" s="1081"/>
      <c r="B7" s="1081"/>
      <c r="C7" s="1095"/>
      <c r="D7" s="1095"/>
      <c r="E7" s="1081"/>
      <c r="F7" s="1081"/>
      <c r="G7" s="1081"/>
      <c r="H7" s="1081"/>
      <c r="I7" s="1081"/>
      <c r="J7" s="1081"/>
      <c r="K7" s="1081"/>
      <c r="L7" s="1081"/>
      <c r="M7" s="1081"/>
      <c r="N7" s="1081"/>
      <c r="O7" s="1089" t="s">
        <v>1326</v>
      </c>
      <c r="P7" s="1081"/>
      <c r="Q7" s="1090" t="s">
        <v>1327</v>
      </c>
      <c r="R7" s="1081"/>
      <c r="S7" s="1091" t="s">
        <v>1328</v>
      </c>
      <c r="T7" s="1081"/>
      <c r="U7" s="1091" t="s">
        <v>1329</v>
      </c>
      <c r="V7" s="1081"/>
      <c r="W7" s="1088" t="s">
        <v>1273</v>
      </c>
      <c r="X7" s="1088"/>
    </row>
    <row r="8" spans="1:25" s="718" customFormat="1" ht="19.149999999999999" customHeight="1" x14ac:dyDescent="0.25">
      <c r="A8" s="1081"/>
      <c r="B8" s="1081"/>
      <c r="C8" s="1095"/>
      <c r="D8" s="1095"/>
      <c r="E8" s="1081"/>
      <c r="F8" s="1081"/>
      <c r="G8" s="1081"/>
      <c r="H8" s="1081"/>
      <c r="I8" s="1081"/>
      <c r="J8" s="1081"/>
      <c r="K8" s="1081"/>
      <c r="L8" s="1081"/>
      <c r="M8" s="1081"/>
      <c r="N8" s="1081"/>
      <c r="O8" s="1082" t="s">
        <v>1274</v>
      </c>
      <c r="P8" s="1084" t="s">
        <v>1072</v>
      </c>
      <c r="Q8" s="1082" t="s">
        <v>1274</v>
      </c>
      <c r="R8" s="1084" t="s">
        <v>1072</v>
      </c>
      <c r="S8" s="1080" t="s">
        <v>1274</v>
      </c>
      <c r="T8" s="1081" t="s">
        <v>1072</v>
      </c>
      <c r="U8" s="1082" t="s">
        <v>1274</v>
      </c>
      <c r="V8" s="1084" t="s">
        <v>1072</v>
      </c>
      <c r="W8" s="1087" t="s">
        <v>1274</v>
      </c>
      <c r="X8" s="1088" t="s">
        <v>1072</v>
      </c>
    </row>
    <row r="9" spans="1:25" s="718" customFormat="1" ht="18.600000000000001" customHeight="1" x14ac:dyDescent="0.25">
      <c r="A9" s="1081"/>
      <c r="B9" s="1081"/>
      <c r="C9" s="733" t="s">
        <v>1275</v>
      </c>
      <c r="D9" s="733" t="s">
        <v>402</v>
      </c>
      <c r="E9" s="734" t="s">
        <v>1276</v>
      </c>
      <c r="F9" s="734" t="s">
        <v>1277</v>
      </c>
      <c r="G9" s="734" t="s">
        <v>1278</v>
      </c>
      <c r="H9" s="1081"/>
      <c r="I9" s="1081"/>
      <c r="J9" s="734" t="s">
        <v>1277</v>
      </c>
      <c r="K9" s="734" t="s">
        <v>1279</v>
      </c>
      <c r="L9" s="734" t="s">
        <v>974</v>
      </c>
      <c r="M9" s="1081"/>
      <c r="N9" s="1081"/>
      <c r="O9" s="1083"/>
      <c r="P9" s="1085"/>
      <c r="Q9" s="1083"/>
      <c r="R9" s="1085"/>
      <c r="S9" s="1080"/>
      <c r="T9" s="1080"/>
      <c r="U9" s="1083"/>
      <c r="V9" s="1085"/>
      <c r="W9" s="1087"/>
      <c r="X9" s="1087"/>
    </row>
    <row r="10" spans="1:25" s="718" customFormat="1" ht="4.9000000000000004" customHeight="1" x14ac:dyDescent="0.25">
      <c r="A10" s="735"/>
      <c r="B10" s="736"/>
      <c r="C10" s="737"/>
      <c r="D10" s="737"/>
      <c r="E10" s="738"/>
      <c r="F10" s="735"/>
      <c r="G10" s="736"/>
      <c r="H10" s="736"/>
      <c r="I10" s="736"/>
      <c r="J10" s="735"/>
      <c r="K10" s="735"/>
      <c r="L10" s="735"/>
      <c r="M10" s="735"/>
      <c r="N10" s="739"/>
      <c r="O10" s="735"/>
      <c r="P10" s="735"/>
      <c r="Q10" s="735"/>
      <c r="R10" s="735"/>
      <c r="S10" s="735"/>
      <c r="T10" s="735"/>
      <c r="U10" s="735"/>
      <c r="V10" s="735"/>
      <c r="W10" s="735"/>
      <c r="X10" s="735"/>
    </row>
    <row r="11" spans="1:25" s="854" customFormat="1" ht="30" customHeight="1" x14ac:dyDescent="0.25">
      <c r="A11" s="740">
        <v>1</v>
      </c>
      <c r="B11" s="741"/>
      <c r="C11" s="742">
        <v>45201</v>
      </c>
      <c r="D11" s="742">
        <v>45201</v>
      </c>
      <c r="E11" s="755" t="s">
        <v>1626</v>
      </c>
      <c r="F11" s="744" t="s">
        <v>1627</v>
      </c>
      <c r="G11" s="745" t="s">
        <v>1281</v>
      </c>
      <c r="H11" s="741"/>
      <c r="I11" s="746" t="s">
        <v>1628</v>
      </c>
      <c r="J11" s="747" t="s">
        <v>1629</v>
      </c>
      <c r="K11" s="740">
        <v>2</v>
      </c>
      <c r="L11" s="740" t="s">
        <v>991</v>
      </c>
      <c r="M11" s="748"/>
      <c r="N11" s="749"/>
      <c r="O11" s="849">
        <v>4</v>
      </c>
      <c r="P11" s="850">
        <f>O11/(5*16)</f>
        <v>0.05</v>
      </c>
      <c r="Q11" s="849"/>
      <c r="R11" s="850">
        <f>Q11/(5*16)</f>
        <v>0</v>
      </c>
      <c r="S11" s="849"/>
      <c r="T11" s="850">
        <f>S11/(5*16)</f>
        <v>0</v>
      </c>
      <c r="U11" s="849"/>
      <c r="V11" s="850">
        <f>U11/(7*16)</f>
        <v>0</v>
      </c>
      <c r="W11" s="851">
        <f t="shared" ref="W11:W43" si="0">O11+Q11+S11+U11</f>
        <v>4</v>
      </c>
      <c r="X11" s="852">
        <f>W11/(22*16)</f>
        <v>1.1363636363636364E-2</v>
      </c>
      <c r="Y11" s="853" t="s">
        <v>1284</v>
      </c>
    </row>
    <row r="12" spans="1:25" s="855" customFormat="1" ht="30" customHeight="1" x14ac:dyDescent="0.25">
      <c r="A12" s="740">
        <v>1</v>
      </c>
      <c r="B12" s="747"/>
      <c r="C12" s="742">
        <v>45201</v>
      </c>
      <c r="D12" s="742">
        <v>45201</v>
      </c>
      <c r="E12" s="743" t="s">
        <v>1630</v>
      </c>
      <c r="F12" s="744" t="s">
        <v>1291</v>
      </c>
      <c r="G12" s="745" t="s">
        <v>1292</v>
      </c>
      <c r="H12" s="741"/>
      <c r="I12" s="746" t="s">
        <v>1631</v>
      </c>
      <c r="J12" s="752" t="s">
        <v>1632</v>
      </c>
      <c r="K12" s="750">
        <v>1</v>
      </c>
      <c r="L12" s="750" t="s">
        <v>991</v>
      </c>
      <c r="M12" s="748"/>
      <c r="N12" s="749"/>
      <c r="O12" s="849">
        <v>2</v>
      </c>
      <c r="P12" s="850">
        <f t="shared" ref="P12:P33" si="1">O12/(5*8)</f>
        <v>0.05</v>
      </c>
      <c r="Q12" s="849"/>
      <c r="R12" s="850">
        <f t="shared" ref="R12:R33" si="2">Q12/(5*8)</f>
        <v>0</v>
      </c>
      <c r="S12" s="849"/>
      <c r="T12" s="850">
        <f t="shared" ref="T12:T33" si="3">S12/(5*8)</f>
        <v>0</v>
      </c>
      <c r="U12" s="849"/>
      <c r="V12" s="850">
        <f t="shared" ref="V12:V33" si="4">U12/(7*8)</f>
        <v>0</v>
      </c>
      <c r="W12" s="851">
        <f t="shared" si="0"/>
        <v>2</v>
      </c>
      <c r="X12" s="852">
        <f t="shared" ref="X12:X33" si="5">W12/(22*8)</f>
        <v>1.1363636363636364E-2</v>
      </c>
      <c r="Y12" s="853"/>
    </row>
    <row r="13" spans="1:25" s="855" customFormat="1" ht="30" customHeight="1" x14ac:dyDescent="0.25">
      <c r="A13" s="740">
        <v>1</v>
      </c>
      <c r="B13" s="741"/>
      <c r="C13" s="742">
        <v>45201</v>
      </c>
      <c r="D13" s="742">
        <v>45201</v>
      </c>
      <c r="E13" s="753" t="s">
        <v>1633</v>
      </c>
      <c r="F13" s="744" t="s">
        <v>1634</v>
      </c>
      <c r="G13" s="745" t="s">
        <v>1287</v>
      </c>
      <c r="H13" s="741"/>
      <c r="I13" s="746" t="s">
        <v>1635</v>
      </c>
      <c r="J13" s="754"/>
      <c r="K13" s="750"/>
      <c r="L13" s="750"/>
      <c r="M13" s="748"/>
      <c r="N13" s="749"/>
      <c r="O13" s="849">
        <v>0.5</v>
      </c>
      <c r="P13" s="850">
        <f t="shared" si="1"/>
        <v>1.2500000000000001E-2</v>
      </c>
      <c r="Q13" s="849"/>
      <c r="R13" s="850">
        <f t="shared" si="2"/>
        <v>0</v>
      </c>
      <c r="S13" s="849"/>
      <c r="T13" s="850">
        <f t="shared" si="3"/>
        <v>0</v>
      </c>
      <c r="U13" s="849"/>
      <c r="V13" s="850">
        <f t="shared" si="4"/>
        <v>0</v>
      </c>
      <c r="W13" s="851">
        <f t="shared" si="0"/>
        <v>0.5</v>
      </c>
      <c r="X13" s="852">
        <f t="shared" si="5"/>
        <v>2.840909090909091E-3</v>
      </c>
      <c r="Y13" s="853"/>
    </row>
    <row r="14" spans="1:25" s="855" customFormat="1" ht="30" customHeight="1" x14ac:dyDescent="0.25">
      <c r="A14" s="740">
        <v>1</v>
      </c>
      <c r="B14" s="741"/>
      <c r="C14" s="742">
        <v>45201</v>
      </c>
      <c r="D14" s="742">
        <v>45201</v>
      </c>
      <c r="E14" s="762" t="s">
        <v>1636</v>
      </c>
      <c r="F14" s="744" t="s">
        <v>1637</v>
      </c>
      <c r="G14" s="745" t="s">
        <v>929</v>
      </c>
      <c r="H14" s="741"/>
      <c r="I14" s="746" t="s">
        <v>1638</v>
      </c>
      <c r="J14" s="754"/>
      <c r="K14" s="750"/>
      <c r="L14" s="750"/>
      <c r="M14" s="748"/>
      <c r="N14" s="749"/>
      <c r="O14" s="856">
        <f>10/60</f>
        <v>0.16666666666666666</v>
      </c>
      <c r="P14" s="850">
        <f t="shared" si="1"/>
        <v>4.1666666666666666E-3</v>
      </c>
      <c r="Q14" s="849"/>
      <c r="R14" s="850">
        <f t="shared" si="2"/>
        <v>0</v>
      </c>
      <c r="S14" s="849"/>
      <c r="T14" s="850">
        <f t="shared" si="3"/>
        <v>0</v>
      </c>
      <c r="U14" s="849"/>
      <c r="V14" s="850">
        <f t="shared" si="4"/>
        <v>0</v>
      </c>
      <c r="W14" s="857">
        <f t="shared" si="0"/>
        <v>0.16666666666666666</v>
      </c>
      <c r="X14" s="852">
        <f t="shared" si="5"/>
        <v>9.4696969696969689E-4</v>
      </c>
      <c r="Y14" s="853"/>
    </row>
    <row r="15" spans="1:25" s="855" customFormat="1" ht="49.9" customHeight="1" x14ac:dyDescent="0.25">
      <c r="A15" s="740">
        <v>1</v>
      </c>
      <c r="B15" s="741"/>
      <c r="C15" s="742">
        <v>45202</v>
      </c>
      <c r="D15" s="742">
        <v>45202</v>
      </c>
      <c r="E15" s="753" t="s">
        <v>1633</v>
      </c>
      <c r="F15" s="744" t="s">
        <v>1634</v>
      </c>
      <c r="G15" s="745" t="s">
        <v>1287</v>
      </c>
      <c r="H15" s="741"/>
      <c r="I15" s="746" t="s">
        <v>1639</v>
      </c>
      <c r="J15" s="746" t="s">
        <v>1640</v>
      </c>
      <c r="K15" s="750" t="s">
        <v>1641</v>
      </c>
      <c r="L15" s="750" t="s">
        <v>1295</v>
      </c>
      <c r="M15" s="748"/>
      <c r="N15" s="749"/>
      <c r="O15" s="849">
        <v>2</v>
      </c>
      <c r="P15" s="850">
        <f t="shared" si="1"/>
        <v>0.05</v>
      </c>
      <c r="Q15" s="849"/>
      <c r="R15" s="850">
        <f t="shared" si="2"/>
        <v>0</v>
      </c>
      <c r="S15" s="849"/>
      <c r="T15" s="850">
        <f t="shared" si="3"/>
        <v>0</v>
      </c>
      <c r="U15" s="849"/>
      <c r="V15" s="850">
        <f t="shared" si="4"/>
        <v>0</v>
      </c>
      <c r="W15" s="851">
        <f t="shared" si="0"/>
        <v>2</v>
      </c>
      <c r="X15" s="852">
        <f t="shared" si="5"/>
        <v>1.1363636363636364E-2</v>
      </c>
      <c r="Y15" s="853"/>
    </row>
    <row r="16" spans="1:25" s="855" customFormat="1" ht="30" customHeight="1" x14ac:dyDescent="0.25">
      <c r="A16" s="740">
        <v>1</v>
      </c>
      <c r="B16" s="741"/>
      <c r="C16" s="742">
        <v>45202</v>
      </c>
      <c r="D16" s="742">
        <v>45202</v>
      </c>
      <c r="E16" s="762" t="s">
        <v>1636</v>
      </c>
      <c r="F16" s="744" t="s">
        <v>1637</v>
      </c>
      <c r="G16" s="745" t="s">
        <v>929</v>
      </c>
      <c r="H16" s="741"/>
      <c r="I16" s="746" t="s">
        <v>1638</v>
      </c>
      <c r="J16" s="747"/>
      <c r="K16" s="740"/>
      <c r="L16" s="740"/>
      <c r="M16" s="748"/>
      <c r="N16" s="749"/>
      <c r="O16" s="751">
        <v>0.5</v>
      </c>
      <c r="P16" s="850">
        <f t="shared" si="1"/>
        <v>1.2500000000000001E-2</v>
      </c>
      <c r="Q16" s="849"/>
      <c r="R16" s="850">
        <f t="shared" si="2"/>
        <v>0</v>
      </c>
      <c r="S16" s="849"/>
      <c r="T16" s="850">
        <f t="shared" si="3"/>
        <v>0</v>
      </c>
      <c r="U16" s="849"/>
      <c r="V16" s="850">
        <f t="shared" si="4"/>
        <v>0</v>
      </c>
      <c r="W16" s="851">
        <f t="shared" si="0"/>
        <v>0.5</v>
      </c>
      <c r="X16" s="852">
        <f t="shared" si="5"/>
        <v>2.840909090909091E-3</v>
      </c>
      <c r="Y16" s="853"/>
    </row>
    <row r="17" spans="1:25" s="859" customFormat="1" ht="30" x14ac:dyDescent="0.25">
      <c r="A17" s="740">
        <v>1</v>
      </c>
      <c r="B17" s="858"/>
      <c r="C17" s="742">
        <v>45202</v>
      </c>
      <c r="D17" s="742">
        <v>45202</v>
      </c>
      <c r="E17" s="743" t="s">
        <v>1342</v>
      </c>
      <c r="F17" s="744" t="s">
        <v>1343</v>
      </c>
      <c r="G17" s="745" t="s">
        <v>1292</v>
      </c>
      <c r="H17" s="741"/>
      <c r="I17" s="746" t="s">
        <v>1642</v>
      </c>
      <c r="J17" s="747"/>
      <c r="K17" s="740"/>
      <c r="L17" s="740"/>
      <c r="M17" s="748"/>
      <c r="N17" s="749"/>
      <c r="O17" s="758">
        <v>1</v>
      </c>
      <c r="P17" s="850">
        <f t="shared" si="1"/>
        <v>2.5000000000000001E-2</v>
      </c>
      <c r="Q17" s="849"/>
      <c r="R17" s="850">
        <f t="shared" si="2"/>
        <v>0</v>
      </c>
      <c r="S17" s="849"/>
      <c r="T17" s="850">
        <f t="shared" si="3"/>
        <v>0</v>
      </c>
      <c r="U17" s="849"/>
      <c r="V17" s="850">
        <f t="shared" si="4"/>
        <v>0</v>
      </c>
      <c r="W17" s="851">
        <f t="shared" si="0"/>
        <v>1</v>
      </c>
      <c r="X17" s="852">
        <f t="shared" si="5"/>
        <v>5.681818181818182E-3</v>
      </c>
      <c r="Y17" s="853"/>
    </row>
    <row r="18" spans="1:25" s="859" customFormat="1" ht="64.150000000000006" customHeight="1" x14ac:dyDescent="0.25">
      <c r="A18" s="740">
        <v>1</v>
      </c>
      <c r="B18" s="858"/>
      <c r="C18" s="742">
        <v>45203</v>
      </c>
      <c r="D18" s="742">
        <v>45203</v>
      </c>
      <c r="E18" s="753" t="s">
        <v>1293</v>
      </c>
      <c r="F18" s="744" t="s">
        <v>1294</v>
      </c>
      <c r="G18" s="745" t="s">
        <v>1287</v>
      </c>
      <c r="H18" s="858"/>
      <c r="I18" s="746" t="s">
        <v>1643</v>
      </c>
      <c r="J18" s="752" t="s">
        <v>1644</v>
      </c>
      <c r="K18" s="750">
        <v>1</v>
      </c>
      <c r="L18" s="750" t="s">
        <v>991</v>
      </c>
      <c r="M18" s="748"/>
      <c r="N18" s="749"/>
      <c r="O18" s="751">
        <v>0.5</v>
      </c>
      <c r="P18" s="850">
        <f t="shared" si="1"/>
        <v>1.2500000000000001E-2</v>
      </c>
      <c r="Q18" s="849"/>
      <c r="R18" s="850">
        <f t="shared" si="2"/>
        <v>0</v>
      </c>
      <c r="S18" s="849"/>
      <c r="T18" s="850">
        <f t="shared" si="3"/>
        <v>0</v>
      </c>
      <c r="U18" s="849"/>
      <c r="V18" s="850">
        <f t="shared" si="4"/>
        <v>0</v>
      </c>
      <c r="W18" s="851">
        <f t="shared" si="0"/>
        <v>0.5</v>
      </c>
      <c r="X18" s="852">
        <f t="shared" si="5"/>
        <v>2.840909090909091E-3</v>
      </c>
      <c r="Y18" s="860"/>
    </row>
    <row r="19" spans="1:25" s="859" customFormat="1" ht="36" customHeight="1" x14ac:dyDescent="0.25">
      <c r="A19" s="740">
        <v>1</v>
      </c>
      <c r="B19" s="858"/>
      <c r="C19" s="742">
        <v>45203</v>
      </c>
      <c r="D19" s="742">
        <v>45203</v>
      </c>
      <c r="E19" s="753" t="s">
        <v>1293</v>
      </c>
      <c r="F19" s="744" t="s">
        <v>1294</v>
      </c>
      <c r="G19" s="745" t="s">
        <v>1287</v>
      </c>
      <c r="H19" s="858"/>
      <c r="I19" s="746" t="s">
        <v>1645</v>
      </c>
      <c r="J19" s="752"/>
      <c r="K19" s="750"/>
      <c r="L19" s="750"/>
      <c r="M19" s="748"/>
      <c r="N19" s="749"/>
      <c r="O19" s="861">
        <v>0.25</v>
      </c>
      <c r="P19" s="850">
        <f t="shared" si="1"/>
        <v>6.2500000000000003E-3</v>
      </c>
      <c r="Q19" s="849"/>
      <c r="R19" s="850">
        <f t="shared" si="2"/>
        <v>0</v>
      </c>
      <c r="S19" s="849"/>
      <c r="T19" s="850">
        <f t="shared" si="3"/>
        <v>0</v>
      </c>
      <c r="U19" s="849"/>
      <c r="V19" s="850">
        <f t="shared" si="4"/>
        <v>0</v>
      </c>
      <c r="W19" s="851">
        <f t="shared" si="0"/>
        <v>0.25</v>
      </c>
      <c r="X19" s="852">
        <f t="shared" si="5"/>
        <v>1.4204545454545455E-3</v>
      </c>
      <c r="Y19" s="860"/>
    </row>
    <row r="20" spans="1:25" s="866" customFormat="1" ht="30" customHeight="1" x14ac:dyDescent="0.25">
      <c r="A20" s="740">
        <v>2</v>
      </c>
      <c r="B20" s="858"/>
      <c r="C20" s="742">
        <v>45204</v>
      </c>
      <c r="D20" s="742">
        <v>45204</v>
      </c>
      <c r="E20" s="862" t="s">
        <v>1646</v>
      </c>
      <c r="F20" s="863" t="s">
        <v>1647</v>
      </c>
      <c r="G20" s="745" t="s">
        <v>1285</v>
      </c>
      <c r="H20" s="858"/>
      <c r="I20" s="746" t="s">
        <v>1648</v>
      </c>
      <c r="J20" s="752" t="s">
        <v>1649</v>
      </c>
      <c r="K20" s="750">
        <v>1</v>
      </c>
      <c r="L20" s="750" t="s">
        <v>991</v>
      </c>
      <c r="M20" s="748"/>
      <c r="N20" s="749"/>
      <c r="O20" s="861"/>
      <c r="P20" s="864">
        <f>O20/(5*24)</f>
        <v>0</v>
      </c>
      <c r="Q20" s="849">
        <v>1</v>
      </c>
      <c r="R20" s="850">
        <f>Q20/(5*24)</f>
        <v>8.3333333333333332E-3</v>
      </c>
      <c r="S20" s="849"/>
      <c r="T20" s="850">
        <f>S20/(5*24)</f>
        <v>0</v>
      </c>
      <c r="U20" s="849"/>
      <c r="V20" s="850">
        <f>U20/(7*24)</f>
        <v>0</v>
      </c>
      <c r="W20" s="851">
        <f t="shared" si="0"/>
        <v>1</v>
      </c>
      <c r="X20" s="852">
        <f>W20/(22*24)</f>
        <v>1.893939393939394E-3</v>
      </c>
      <c r="Y20" s="865" t="s">
        <v>1286</v>
      </c>
    </row>
    <row r="21" spans="1:25" s="866" customFormat="1" ht="30" customHeight="1" x14ac:dyDescent="0.25">
      <c r="A21" s="740">
        <v>2</v>
      </c>
      <c r="B21" s="858"/>
      <c r="C21" s="742">
        <v>45205</v>
      </c>
      <c r="D21" s="742">
        <v>45205</v>
      </c>
      <c r="E21" s="762" t="s">
        <v>1636</v>
      </c>
      <c r="F21" s="744" t="s">
        <v>1637</v>
      </c>
      <c r="G21" s="745" t="s">
        <v>929</v>
      </c>
      <c r="H21" s="858"/>
      <c r="I21" s="746" t="s">
        <v>1650</v>
      </c>
      <c r="J21" s="752"/>
      <c r="K21" s="750"/>
      <c r="L21" s="750"/>
      <c r="M21" s="748"/>
      <c r="N21" s="749"/>
      <c r="O21" s="861"/>
      <c r="P21" s="850">
        <f t="shared" si="1"/>
        <v>0</v>
      </c>
      <c r="Q21" s="861">
        <v>0.66666666666666663</v>
      </c>
      <c r="R21" s="850">
        <f t="shared" si="2"/>
        <v>1.6666666666666666E-2</v>
      </c>
      <c r="S21" s="849"/>
      <c r="T21" s="850">
        <f t="shared" si="3"/>
        <v>0</v>
      </c>
      <c r="U21" s="849"/>
      <c r="V21" s="850">
        <f t="shared" si="4"/>
        <v>0</v>
      </c>
      <c r="W21" s="851">
        <f t="shared" si="0"/>
        <v>0.66666666666666663</v>
      </c>
      <c r="X21" s="852">
        <f t="shared" si="5"/>
        <v>3.7878787878787876E-3</v>
      </c>
      <c r="Y21" s="865"/>
    </row>
    <row r="22" spans="1:25" s="866" customFormat="1" ht="30" customHeight="1" x14ac:dyDescent="0.25">
      <c r="A22" s="740">
        <v>2</v>
      </c>
      <c r="B22" s="858"/>
      <c r="C22" s="742">
        <v>45205</v>
      </c>
      <c r="D22" s="742">
        <v>45205</v>
      </c>
      <c r="E22" s="753" t="s">
        <v>1651</v>
      </c>
      <c r="F22" s="744" t="s">
        <v>1652</v>
      </c>
      <c r="G22" s="745" t="s">
        <v>1287</v>
      </c>
      <c r="H22" s="858"/>
      <c r="I22" s="746" t="s">
        <v>1653</v>
      </c>
      <c r="J22" s="752"/>
      <c r="K22" s="750"/>
      <c r="L22" s="750"/>
      <c r="M22" s="748"/>
      <c r="N22" s="749"/>
      <c r="O22" s="861"/>
      <c r="P22" s="850">
        <f t="shared" si="1"/>
        <v>0</v>
      </c>
      <c r="Q22" s="861">
        <v>0.25</v>
      </c>
      <c r="R22" s="850">
        <f t="shared" si="2"/>
        <v>6.2500000000000003E-3</v>
      </c>
      <c r="S22" s="849"/>
      <c r="T22" s="850">
        <f t="shared" si="3"/>
        <v>0</v>
      </c>
      <c r="U22" s="849"/>
      <c r="V22" s="850">
        <f t="shared" si="4"/>
        <v>0</v>
      </c>
      <c r="W22" s="851">
        <f t="shared" si="0"/>
        <v>0.25</v>
      </c>
      <c r="X22" s="852">
        <f t="shared" si="5"/>
        <v>1.4204545454545455E-3</v>
      </c>
      <c r="Y22" s="865"/>
    </row>
    <row r="23" spans="1:25" s="866" customFormat="1" ht="30" customHeight="1" x14ac:dyDescent="0.25">
      <c r="A23" s="740">
        <v>2</v>
      </c>
      <c r="B23" s="858"/>
      <c r="C23" s="742">
        <v>45208</v>
      </c>
      <c r="D23" s="742">
        <v>45208</v>
      </c>
      <c r="E23" s="762" t="s">
        <v>1654</v>
      </c>
      <c r="F23" s="744" t="s">
        <v>1655</v>
      </c>
      <c r="G23" s="745" t="s">
        <v>929</v>
      </c>
      <c r="H23" s="858"/>
      <c r="I23" s="746" t="s">
        <v>1656</v>
      </c>
      <c r="J23" s="752" t="s">
        <v>1657</v>
      </c>
      <c r="K23" s="750">
        <v>1</v>
      </c>
      <c r="L23" s="750" t="s">
        <v>1658</v>
      </c>
      <c r="M23" s="748"/>
      <c r="N23" s="749"/>
      <c r="O23" s="861"/>
      <c r="P23" s="850">
        <f t="shared" si="1"/>
        <v>0</v>
      </c>
      <c r="Q23" s="861">
        <v>0.5</v>
      </c>
      <c r="R23" s="850">
        <f t="shared" si="2"/>
        <v>1.2500000000000001E-2</v>
      </c>
      <c r="S23" s="849"/>
      <c r="T23" s="850">
        <f t="shared" si="3"/>
        <v>0</v>
      </c>
      <c r="U23" s="849"/>
      <c r="V23" s="850">
        <f t="shared" si="4"/>
        <v>0</v>
      </c>
      <c r="W23" s="851">
        <f t="shared" si="0"/>
        <v>0.5</v>
      </c>
      <c r="X23" s="852">
        <f t="shared" si="5"/>
        <v>2.840909090909091E-3</v>
      </c>
      <c r="Y23" s="865"/>
    </row>
    <row r="24" spans="1:25" s="866" customFormat="1" ht="30" customHeight="1" x14ac:dyDescent="0.25">
      <c r="A24" s="740">
        <v>2</v>
      </c>
      <c r="B24" s="858"/>
      <c r="C24" s="742">
        <v>45208</v>
      </c>
      <c r="D24" s="742">
        <v>45208</v>
      </c>
      <c r="E24" s="862" t="s">
        <v>1646</v>
      </c>
      <c r="F24" s="863" t="s">
        <v>1647</v>
      </c>
      <c r="G24" s="745" t="s">
        <v>1285</v>
      </c>
      <c r="H24" s="858"/>
      <c r="I24" s="746" t="s">
        <v>1659</v>
      </c>
      <c r="J24" s="752"/>
      <c r="K24" s="750"/>
      <c r="L24" s="750"/>
      <c r="M24" s="748"/>
      <c r="N24" s="749"/>
      <c r="O24" s="861"/>
      <c r="P24" s="850">
        <f>O24/(5*24)</f>
        <v>0</v>
      </c>
      <c r="Q24" s="861">
        <v>0.25</v>
      </c>
      <c r="R24" s="850">
        <f>Q24/(5*24)</f>
        <v>2.0833333333333333E-3</v>
      </c>
      <c r="S24" s="849"/>
      <c r="T24" s="850">
        <f>S24/(5*24)</f>
        <v>0</v>
      </c>
      <c r="U24" s="849"/>
      <c r="V24" s="850">
        <f>U24/(7*24)</f>
        <v>0</v>
      </c>
      <c r="W24" s="851">
        <f t="shared" si="0"/>
        <v>0.25</v>
      </c>
      <c r="X24" s="852">
        <f>W24/(22*24)</f>
        <v>4.734848484848485E-4</v>
      </c>
      <c r="Y24" s="865" t="s">
        <v>1286</v>
      </c>
    </row>
    <row r="25" spans="1:25" s="866" customFormat="1" ht="30" customHeight="1" x14ac:dyDescent="0.25">
      <c r="A25" s="740">
        <v>2</v>
      </c>
      <c r="B25" s="858"/>
      <c r="C25" s="742">
        <v>45210</v>
      </c>
      <c r="D25" s="742">
        <v>45210</v>
      </c>
      <c r="E25" s="755" t="s">
        <v>1626</v>
      </c>
      <c r="F25" s="744" t="s">
        <v>1627</v>
      </c>
      <c r="G25" s="745" t="s">
        <v>1281</v>
      </c>
      <c r="H25" s="858"/>
      <c r="I25" s="746" t="s">
        <v>1660</v>
      </c>
      <c r="J25" s="752"/>
      <c r="K25" s="750"/>
      <c r="L25" s="750"/>
      <c r="M25" s="748"/>
      <c r="N25" s="749"/>
      <c r="O25" s="861"/>
      <c r="P25" s="850">
        <f>O25/(5*16)</f>
        <v>0</v>
      </c>
      <c r="Q25" s="861">
        <v>1.5</v>
      </c>
      <c r="R25" s="850">
        <f>Q25/(5*16)</f>
        <v>1.8749999999999999E-2</v>
      </c>
      <c r="S25" s="849"/>
      <c r="T25" s="850">
        <f>S25/(5*16)</f>
        <v>0</v>
      </c>
      <c r="U25" s="849"/>
      <c r="V25" s="850">
        <f>U25/(7*16)</f>
        <v>0</v>
      </c>
      <c r="W25" s="851">
        <f t="shared" si="0"/>
        <v>1.5</v>
      </c>
      <c r="X25" s="852">
        <f>W25/(22*16)</f>
        <v>4.261363636363636E-3</v>
      </c>
      <c r="Y25" s="867" t="s">
        <v>1284</v>
      </c>
    </row>
    <row r="26" spans="1:25" s="866" customFormat="1" ht="30" customHeight="1" x14ac:dyDescent="0.25">
      <c r="A26" s="740">
        <v>2</v>
      </c>
      <c r="B26" s="858"/>
      <c r="C26" s="742">
        <v>45210</v>
      </c>
      <c r="D26" s="742">
        <v>45210</v>
      </c>
      <c r="E26" s="743" t="s">
        <v>1661</v>
      </c>
      <c r="F26" s="744" t="s">
        <v>1340</v>
      </c>
      <c r="G26" s="745" t="s">
        <v>1292</v>
      </c>
      <c r="H26" s="858"/>
      <c r="I26" s="746" t="s">
        <v>1662</v>
      </c>
      <c r="J26" s="752" t="s">
        <v>1663</v>
      </c>
      <c r="K26" s="750">
        <v>1</v>
      </c>
      <c r="L26" s="750" t="s">
        <v>991</v>
      </c>
      <c r="M26" s="748"/>
      <c r="N26" s="749"/>
      <c r="O26" s="861"/>
      <c r="P26" s="850">
        <f t="shared" si="1"/>
        <v>0</v>
      </c>
      <c r="Q26" s="861">
        <v>0.25</v>
      </c>
      <c r="R26" s="850">
        <f t="shared" si="2"/>
        <v>6.2500000000000003E-3</v>
      </c>
      <c r="S26" s="849"/>
      <c r="T26" s="850">
        <f t="shared" si="3"/>
        <v>0</v>
      </c>
      <c r="U26" s="849"/>
      <c r="V26" s="850">
        <f t="shared" si="4"/>
        <v>0</v>
      </c>
      <c r="W26" s="851">
        <f t="shared" si="0"/>
        <v>0.25</v>
      </c>
      <c r="X26" s="852">
        <f t="shared" si="5"/>
        <v>1.4204545454545455E-3</v>
      </c>
      <c r="Y26" s="865"/>
    </row>
    <row r="27" spans="1:25" s="866" customFormat="1" ht="30" customHeight="1" x14ac:dyDescent="0.25">
      <c r="A27" s="740">
        <v>3</v>
      </c>
      <c r="B27" s="858"/>
      <c r="C27" s="868">
        <v>45212</v>
      </c>
      <c r="D27" s="868">
        <v>45212</v>
      </c>
      <c r="E27" s="762" t="s">
        <v>1654</v>
      </c>
      <c r="F27" s="744" t="s">
        <v>1655</v>
      </c>
      <c r="G27" s="745" t="s">
        <v>929</v>
      </c>
      <c r="H27" s="858"/>
      <c r="I27" s="746" t="s">
        <v>1664</v>
      </c>
      <c r="J27" s="752" t="s">
        <v>1665</v>
      </c>
      <c r="K27" s="750">
        <v>1</v>
      </c>
      <c r="L27" s="750" t="s">
        <v>991</v>
      </c>
      <c r="M27" s="748"/>
      <c r="N27" s="749"/>
      <c r="O27" s="861"/>
      <c r="P27" s="850">
        <f t="shared" si="1"/>
        <v>0</v>
      </c>
      <c r="Q27" s="861"/>
      <c r="R27" s="850">
        <f t="shared" si="2"/>
        <v>0</v>
      </c>
      <c r="S27" s="849">
        <v>1.5</v>
      </c>
      <c r="T27" s="850">
        <f t="shared" si="3"/>
        <v>3.7499999999999999E-2</v>
      </c>
      <c r="U27" s="849"/>
      <c r="V27" s="850">
        <f t="shared" si="4"/>
        <v>0</v>
      </c>
      <c r="W27" s="851">
        <f t="shared" si="0"/>
        <v>1.5</v>
      </c>
      <c r="X27" s="852">
        <f t="shared" si="5"/>
        <v>8.5227272727272721E-3</v>
      </c>
      <c r="Y27" s="865"/>
    </row>
    <row r="28" spans="1:25" s="866" customFormat="1" ht="30" customHeight="1" x14ac:dyDescent="0.25">
      <c r="A28" s="740">
        <v>3</v>
      </c>
      <c r="B28" s="858"/>
      <c r="C28" s="868">
        <v>45215</v>
      </c>
      <c r="D28" s="868">
        <v>45215</v>
      </c>
      <c r="E28" s="743" t="s">
        <v>1341</v>
      </c>
      <c r="F28" s="744" t="s">
        <v>1280</v>
      </c>
      <c r="G28" s="745" t="s">
        <v>1292</v>
      </c>
      <c r="H28" s="858"/>
      <c r="I28" s="746" t="s">
        <v>1666</v>
      </c>
      <c r="J28" s="752"/>
      <c r="K28" s="750"/>
      <c r="L28" s="750"/>
      <c r="M28" s="748"/>
      <c r="N28" s="749"/>
      <c r="O28" s="861"/>
      <c r="P28" s="850">
        <f t="shared" si="1"/>
        <v>0</v>
      </c>
      <c r="Q28" s="861"/>
      <c r="R28" s="850">
        <f t="shared" si="2"/>
        <v>0</v>
      </c>
      <c r="S28" s="861">
        <v>0.25</v>
      </c>
      <c r="T28" s="850">
        <f t="shared" si="3"/>
        <v>6.2500000000000003E-3</v>
      </c>
      <c r="U28" s="849"/>
      <c r="V28" s="850">
        <f t="shared" si="4"/>
        <v>0</v>
      </c>
      <c r="W28" s="851">
        <f t="shared" si="0"/>
        <v>0.25</v>
      </c>
      <c r="X28" s="852">
        <f t="shared" si="5"/>
        <v>1.4204545454545455E-3</v>
      </c>
      <c r="Y28" s="865"/>
    </row>
    <row r="29" spans="1:25" s="866" customFormat="1" ht="30" customHeight="1" x14ac:dyDescent="0.25">
      <c r="A29" s="740">
        <v>3</v>
      </c>
      <c r="B29" s="858"/>
      <c r="C29" s="868">
        <v>45215</v>
      </c>
      <c r="D29" s="868">
        <v>45215</v>
      </c>
      <c r="E29" s="761" t="s">
        <v>1667</v>
      </c>
      <c r="F29" s="744" t="s">
        <v>1668</v>
      </c>
      <c r="G29" s="756" t="s">
        <v>1288</v>
      </c>
      <c r="H29" s="858"/>
      <c r="I29" s="746" t="s">
        <v>1669</v>
      </c>
      <c r="J29" s="752" t="s">
        <v>1670</v>
      </c>
      <c r="K29" s="750">
        <v>1</v>
      </c>
      <c r="L29" s="750" t="s">
        <v>991</v>
      </c>
      <c r="M29" s="748"/>
      <c r="N29" s="749"/>
      <c r="O29" s="861"/>
      <c r="P29" s="850">
        <f t="shared" si="1"/>
        <v>0</v>
      </c>
      <c r="Q29" s="861"/>
      <c r="R29" s="850">
        <f t="shared" si="2"/>
        <v>0</v>
      </c>
      <c r="S29" s="849">
        <v>0.25</v>
      </c>
      <c r="T29" s="850">
        <f t="shared" si="3"/>
        <v>6.2500000000000003E-3</v>
      </c>
      <c r="U29" s="849"/>
      <c r="V29" s="850">
        <f t="shared" si="4"/>
        <v>0</v>
      </c>
      <c r="W29" s="851">
        <f t="shared" si="0"/>
        <v>0.25</v>
      </c>
      <c r="X29" s="852">
        <f t="shared" si="5"/>
        <v>1.4204545454545455E-3</v>
      </c>
      <c r="Y29" s="865"/>
    </row>
    <row r="30" spans="1:25" s="866" customFormat="1" ht="30" customHeight="1" x14ac:dyDescent="0.25">
      <c r="A30" s="740">
        <v>3</v>
      </c>
      <c r="B30" s="858"/>
      <c r="C30" s="868">
        <v>45216</v>
      </c>
      <c r="D30" s="868">
        <v>45216</v>
      </c>
      <c r="E30" s="762" t="s">
        <v>1636</v>
      </c>
      <c r="F30" s="744" t="s">
        <v>1637</v>
      </c>
      <c r="G30" s="745" t="s">
        <v>929</v>
      </c>
      <c r="H30" s="858"/>
      <c r="I30" s="746" t="s">
        <v>1671</v>
      </c>
      <c r="J30" s="752"/>
      <c r="K30" s="750"/>
      <c r="L30" s="750"/>
      <c r="M30" s="748"/>
      <c r="N30" s="749"/>
      <c r="O30" s="861"/>
      <c r="P30" s="850">
        <f t="shared" si="1"/>
        <v>0</v>
      </c>
      <c r="Q30" s="861"/>
      <c r="R30" s="850">
        <f t="shared" si="2"/>
        <v>0</v>
      </c>
      <c r="S30" s="849">
        <v>0.5</v>
      </c>
      <c r="T30" s="850">
        <f t="shared" si="3"/>
        <v>1.2500000000000001E-2</v>
      </c>
      <c r="U30" s="849"/>
      <c r="V30" s="850">
        <f t="shared" si="4"/>
        <v>0</v>
      </c>
      <c r="W30" s="851">
        <f t="shared" si="0"/>
        <v>0.5</v>
      </c>
      <c r="X30" s="852">
        <f t="shared" si="5"/>
        <v>2.840909090909091E-3</v>
      </c>
      <c r="Y30" s="865"/>
    </row>
    <row r="31" spans="1:25" s="866" customFormat="1" ht="30" customHeight="1" x14ac:dyDescent="0.25">
      <c r="A31" s="740">
        <v>3</v>
      </c>
      <c r="B31" s="858"/>
      <c r="C31" s="868">
        <v>45217</v>
      </c>
      <c r="D31" s="868">
        <v>45217</v>
      </c>
      <c r="E31" s="761" t="s">
        <v>1672</v>
      </c>
      <c r="F31" s="744" t="s">
        <v>1673</v>
      </c>
      <c r="G31" s="745" t="s">
        <v>1674</v>
      </c>
      <c r="H31" s="858"/>
      <c r="I31" s="746" t="s">
        <v>1675</v>
      </c>
      <c r="J31" s="752" t="s">
        <v>1676</v>
      </c>
      <c r="K31" s="750">
        <v>1</v>
      </c>
      <c r="L31" s="750" t="s">
        <v>991</v>
      </c>
      <c r="M31" s="748"/>
      <c r="N31" s="749"/>
      <c r="O31" s="861"/>
      <c r="P31" s="850">
        <f t="shared" si="1"/>
        <v>0</v>
      </c>
      <c r="Q31" s="861"/>
      <c r="R31" s="850">
        <f>Q31/(5*24)</f>
        <v>0</v>
      </c>
      <c r="S31" s="849">
        <v>2</v>
      </c>
      <c r="T31" s="850">
        <f>S31/(5*24)</f>
        <v>1.6666666666666666E-2</v>
      </c>
      <c r="U31" s="849"/>
      <c r="V31" s="850">
        <f>U31/(7*24)</f>
        <v>0</v>
      </c>
      <c r="W31" s="869">
        <f t="shared" si="0"/>
        <v>2</v>
      </c>
      <c r="X31" s="852">
        <f>W31/(22*24)</f>
        <v>3.787878787878788E-3</v>
      </c>
      <c r="Y31" s="867" t="s">
        <v>1286</v>
      </c>
    </row>
    <row r="32" spans="1:25" s="866" customFormat="1" ht="30" customHeight="1" x14ac:dyDescent="0.25">
      <c r="A32" s="740">
        <v>3</v>
      </c>
      <c r="B32" s="858"/>
      <c r="C32" s="868">
        <v>45217</v>
      </c>
      <c r="D32" s="868">
        <v>45217</v>
      </c>
      <c r="E32" s="743" t="s">
        <v>1330</v>
      </c>
      <c r="F32" s="744" t="s">
        <v>1331</v>
      </c>
      <c r="G32" s="745" t="s">
        <v>1292</v>
      </c>
      <c r="H32" s="858"/>
      <c r="I32" s="746" t="s">
        <v>1677</v>
      </c>
      <c r="J32" s="752"/>
      <c r="K32" s="750"/>
      <c r="L32" s="750"/>
      <c r="M32" s="748"/>
      <c r="N32" s="749"/>
      <c r="O32" s="861"/>
      <c r="P32" s="850">
        <f t="shared" si="1"/>
        <v>0</v>
      </c>
      <c r="Q32" s="861"/>
      <c r="R32" s="850">
        <f t="shared" si="2"/>
        <v>0</v>
      </c>
      <c r="S32" s="849">
        <v>0.25</v>
      </c>
      <c r="T32" s="850">
        <f t="shared" si="3"/>
        <v>6.2500000000000003E-3</v>
      </c>
      <c r="U32" s="849"/>
      <c r="V32" s="850">
        <f t="shared" si="4"/>
        <v>0</v>
      </c>
      <c r="W32" s="851">
        <f t="shared" si="0"/>
        <v>0.25</v>
      </c>
      <c r="X32" s="852">
        <f t="shared" si="5"/>
        <v>1.4204545454545455E-3</v>
      </c>
      <c r="Y32" s="865"/>
    </row>
    <row r="33" spans="1:25" s="866" customFormat="1" ht="30" customHeight="1" x14ac:dyDescent="0.25">
      <c r="A33" s="740">
        <v>3</v>
      </c>
      <c r="B33" s="858"/>
      <c r="C33" s="868">
        <v>45218</v>
      </c>
      <c r="D33" s="868">
        <v>45218</v>
      </c>
      <c r="E33" s="743" t="s">
        <v>1334</v>
      </c>
      <c r="F33" s="744" t="s">
        <v>1335</v>
      </c>
      <c r="G33" s="745" t="s">
        <v>1292</v>
      </c>
      <c r="H33" s="858"/>
      <c r="I33" s="746" t="s">
        <v>1678</v>
      </c>
      <c r="J33" s="746" t="s">
        <v>1679</v>
      </c>
      <c r="K33" s="750" t="s">
        <v>1641</v>
      </c>
      <c r="L33" s="750" t="s">
        <v>1295</v>
      </c>
      <c r="M33" s="748"/>
      <c r="N33" s="749"/>
      <c r="O33" s="861"/>
      <c r="P33" s="850">
        <f t="shared" si="1"/>
        <v>0</v>
      </c>
      <c r="Q33" s="861"/>
      <c r="R33" s="850">
        <f t="shared" si="2"/>
        <v>0</v>
      </c>
      <c r="S33" s="849">
        <v>0.5</v>
      </c>
      <c r="T33" s="850">
        <f t="shared" si="3"/>
        <v>1.2500000000000001E-2</v>
      </c>
      <c r="U33" s="849"/>
      <c r="V33" s="850">
        <f t="shared" si="4"/>
        <v>0</v>
      </c>
      <c r="W33" s="851">
        <f t="shared" si="0"/>
        <v>0.5</v>
      </c>
      <c r="X33" s="852">
        <f t="shared" si="5"/>
        <v>2.840909090909091E-3</v>
      </c>
      <c r="Y33" s="865"/>
    </row>
    <row r="34" spans="1:25" s="866" customFormat="1" ht="30" customHeight="1" x14ac:dyDescent="0.25">
      <c r="A34" s="740">
        <v>4</v>
      </c>
      <c r="B34" s="858"/>
      <c r="C34" s="868">
        <v>45220</v>
      </c>
      <c r="D34" s="868">
        <v>45220</v>
      </c>
      <c r="E34" s="753" t="s">
        <v>1336</v>
      </c>
      <c r="F34" s="744" t="s">
        <v>1337</v>
      </c>
      <c r="G34" s="745" t="s">
        <v>1287</v>
      </c>
      <c r="H34" s="858"/>
      <c r="I34" s="746" t="s">
        <v>1680</v>
      </c>
      <c r="J34" s="746"/>
      <c r="K34" s="750"/>
      <c r="L34" s="750"/>
      <c r="M34" s="748"/>
      <c r="N34" s="749"/>
      <c r="O34" s="861"/>
      <c r="P34" s="850">
        <f>O34/(5*8)</f>
        <v>0</v>
      </c>
      <c r="Q34" s="861"/>
      <c r="R34" s="850">
        <f>Q34/(5*8)</f>
        <v>0</v>
      </c>
      <c r="S34" s="849"/>
      <c r="T34" s="850">
        <f>S34/(5*8)</f>
        <v>0</v>
      </c>
      <c r="U34" s="856">
        <f>25/60</f>
        <v>0.41666666666666669</v>
      </c>
      <c r="V34" s="850">
        <f>U34/(7*8)</f>
        <v>7.4404761904761909E-3</v>
      </c>
      <c r="W34" s="869">
        <f t="shared" si="0"/>
        <v>0.41666666666666669</v>
      </c>
      <c r="X34" s="852">
        <f>W34/(22*8)</f>
        <v>2.3674242424242425E-3</v>
      </c>
      <c r="Y34" s="865"/>
    </row>
    <row r="35" spans="1:25" s="866" customFormat="1" ht="30" customHeight="1" x14ac:dyDescent="0.25">
      <c r="A35" s="740">
        <v>4</v>
      </c>
      <c r="B35" s="858"/>
      <c r="C35" s="868">
        <v>45220</v>
      </c>
      <c r="D35" s="868">
        <v>45220</v>
      </c>
      <c r="E35" s="753" t="s">
        <v>1633</v>
      </c>
      <c r="F35" s="744" t="s">
        <v>1634</v>
      </c>
      <c r="G35" s="745" t="s">
        <v>1287</v>
      </c>
      <c r="H35" s="858"/>
      <c r="I35" s="746" t="s">
        <v>1681</v>
      </c>
      <c r="J35" s="746"/>
      <c r="K35" s="750"/>
      <c r="L35" s="750"/>
      <c r="M35" s="748"/>
      <c r="N35" s="749"/>
      <c r="O35" s="861"/>
      <c r="P35" s="850">
        <f t="shared" ref="P35:P41" si="6">O35/(5*8)</f>
        <v>0</v>
      </c>
      <c r="Q35" s="861"/>
      <c r="R35" s="850">
        <f t="shared" ref="R35:R41" si="7">Q35/(5*8)</f>
        <v>0</v>
      </c>
      <c r="S35" s="849"/>
      <c r="T35" s="850">
        <f t="shared" ref="T35:T41" si="8">S35/(5*8)</f>
        <v>0</v>
      </c>
      <c r="U35" s="849">
        <v>0.5</v>
      </c>
      <c r="V35" s="850">
        <f t="shared" ref="V35:V41" si="9">U35/(7*8)</f>
        <v>8.9285714285714281E-3</v>
      </c>
      <c r="W35" s="851">
        <f t="shared" si="0"/>
        <v>0.5</v>
      </c>
      <c r="X35" s="852">
        <f t="shared" ref="X35:X41" si="10">W35/(22*8)</f>
        <v>2.840909090909091E-3</v>
      </c>
      <c r="Y35" s="865"/>
    </row>
    <row r="36" spans="1:25" s="866" customFormat="1" ht="30" customHeight="1" x14ac:dyDescent="0.25">
      <c r="A36" s="740">
        <v>4</v>
      </c>
      <c r="B36" s="858"/>
      <c r="C36" s="868">
        <v>45221</v>
      </c>
      <c r="D36" s="868">
        <v>45221</v>
      </c>
      <c r="E36" s="755" t="s">
        <v>1682</v>
      </c>
      <c r="F36" s="744" t="s">
        <v>1683</v>
      </c>
      <c r="G36" s="745" t="s">
        <v>1281</v>
      </c>
      <c r="H36" s="858"/>
      <c r="I36" s="746" t="s">
        <v>1684</v>
      </c>
      <c r="J36" s="746" t="s">
        <v>1685</v>
      </c>
      <c r="K36" s="750">
        <v>1</v>
      </c>
      <c r="L36" s="750" t="s">
        <v>1686</v>
      </c>
      <c r="M36" s="748"/>
      <c r="N36" s="749"/>
      <c r="O36" s="861"/>
      <c r="P36" s="850">
        <f>O36/(5*16)</f>
        <v>0</v>
      </c>
      <c r="Q36" s="861"/>
      <c r="R36" s="850">
        <f>Q36/(5*16)</f>
        <v>0</v>
      </c>
      <c r="S36" s="849"/>
      <c r="T36" s="850">
        <f>S36/(5*16)</f>
        <v>0</v>
      </c>
      <c r="U36" s="849">
        <f>15/60</f>
        <v>0.25</v>
      </c>
      <c r="V36" s="850">
        <f>U36/(7*16)</f>
        <v>2.232142857142857E-3</v>
      </c>
      <c r="W36" s="851">
        <f t="shared" si="0"/>
        <v>0.25</v>
      </c>
      <c r="X36" s="852">
        <f>W36/(22*16)</f>
        <v>7.1022727272727275E-4</v>
      </c>
      <c r="Y36" s="865" t="s">
        <v>1284</v>
      </c>
    </row>
    <row r="37" spans="1:25" s="866" customFormat="1" ht="30" customHeight="1" x14ac:dyDescent="0.25">
      <c r="A37" s="740">
        <v>4</v>
      </c>
      <c r="B37" s="858"/>
      <c r="C37" s="868">
        <v>45222</v>
      </c>
      <c r="D37" s="868">
        <v>45222</v>
      </c>
      <c r="E37" s="753" t="s">
        <v>1687</v>
      </c>
      <c r="F37" s="744" t="s">
        <v>1668</v>
      </c>
      <c r="G37" s="745" t="s">
        <v>1287</v>
      </c>
      <c r="H37" s="858"/>
      <c r="I37" s="746" t="s">
        <v>1688</v>
      </c>
      <c r="J37" s="746"/>
      <c r="K37" s="750"/>
      <c r="L37" s="750"/>
      <c r="M37" s="748"/>
      <c r="N37" s="749"/>
      <c r="O37" s="861"/>
      <c r="P37" s="850">
        <f t="shared" si="6"/>
        <v>0</v>
      </c>
      <c r="Q37" s="861"/>
      <c r="R37" s="850">
        <f t="shared" si="7"/>
        <v>0</v>
      </c>
      <c r="S37" s="849"/>
      <c r="T37" s="850">
        <f t="shared" si="8"/>
        <v>0</v>
      </c>
      <c r="U37" s="849">
        <v>1</v>
      </c>
      <c r="V37" s="850">
        <f t="shared" si="9"/>
        <v>1.7857142857142856E-2</v>
      </c>
      <c r="W37" s="851">
        <f t="shared" si="0"/>
        <v>1</v>
      </c>
      <c r="X37" s="852">
        <f t="shared" si="10"/>
        <v>5.681818181818182E-3</v>
      </c>
      <c r="Y37" s="865"/>
    </row>
    <row r="38" spans="1:25" s="866" customFormat="1" ht="30" customHeight="1" x14ac:dyDescent="0.25">
      <c r="A38" s="740">
        <v>4</v>
      </c>
      <c r="B38" s="858"/>
      <c r="C38" s="868">
        <v>45222</v>
      </c>
      <c r="D38" s="868">
        <v>45222</v>
      </c>
      <c r="E38" s="761" t="s">
        <v>1689</v>
      </c>
      <c r="F38" s="744" t="s">
        <v>1690</v>
      </c>
      <c r="G38" s="745" t="s">
        <v>1674</v>
      </c>
      <c r="H38" s="858"/>
      <c r="I38" s="746" t="s">
        <v>1691</v>
      </c>
      <c r="J38" s="746" t="s">
        <v>1692</v>
      </c>
      <c r="K38" s="750">
        <v>1</v>
      </c>
      <c r="L38" s="750" t="s">
        <v>991</v>
      </c>
      <c r="M38" s="748"/>
      <c r="N38" s="749"/>
      <c r="O38" s="861"/>
      <c r="P38" s="850">
        <f>O38/(5*24)</f>
        <v>0</v>
      </c>
      <c r="Q38" s="861"/>
      <c r="R38" s="850">
        <f>Q38/(5*24)</f>
        <v>0</v>
      </c>
      <c r="S38" s="849"/>
      <c r="T38" s="850">
        <f>S38/(5*24)</f>
        <v>0</v>
      </c>
      <c r="U38" s="849">
        <v>1</v>
      </c>
      <c r="V38" s="850">
        <f>U38/(7*24)</f>
        <v>5.9523809523809521E-3</v>
      </c>
      <c r="W38" s="851">
        <f t="shared" si="0"/>
        <v>1</v>
      </c>
      <c r="X38" s="852">
        <f>W38/(22*24)</f>
        <v>1.893939393939394E-3</v>
      </c>
      <c r="Y38" s="867" t="s">
        <v>1286</v>
      </c>
    </row>
    <row r="39" spans="1:25" s="866" customFormat="1" ht="30" customHeight="1" x14ac:dyDescent="0.25">
      <c r="A39" s="740">
        <v>4</v>
      </c>
      <c r="B39" s="858"/>
      <c r="C39" s="868">
        <v>45223</v>
      </c>
      <c r="D39" s="868">
        <v>45223</v>
      </c>
      <c r="E39" s="753" t="s">
        <v>1293</v>
      </c>
      <c r="F39" s="744" t="s">
        <v>1294</v>
      </c>
      <c r="G39" s="745" t="s">
        <v>1287</v>
      </c>
      <c r="H39" s="858"/>
      <c r="I39" s="746" t="s">
        <v>1693</v>
      </c>
      <c r="J39" s="746"/>
      <c r="K39" s="750"/>
      <c r="L39" s="750"/>
      <c r="M39" s="748"/>
      <c r="N39" s="749"/>
      <c r="O39" s="861"/>
      <c r="P39" s="850">
        <f t="shared" si="6"/>
        <v>0</v>
      </c>
      <c r="Q39" s="861"/>
      <c r="R39" s="850">
        <f t="shared" si="7"/>
        <v>0</v>
      </c>
      <c r="S39" s="849"/>
      <c r="T39" s="850">
        <f t="shared" si="8"/>
        <v>0</v>
      </c>
      <c r="U39" s="849">
        <v>0.5</v>
      </c>
      <c r="V39" s="850">
        <f t="shared" si="9"/>
        <v>8.9285714285714281E-3</v>
      </c>
      <c r="W39" s="851">
        <f t="shared" si="0"/>
        <v>0.5</v>
      </c>
      <c r="X39" s="852">
        <f t="shared" si="10"/>
        <v>2.840909090909091E-3</v>
      </c>
      <c r="Y39" s="865"/>
    </row>
    <row r="40" spans="1:25" s="866" customFormat="1" ht="30" customHeight="1" x14ac:dyDescent="0.25">
      <c r="A40" s="740">
        <v>4</v>
      </c>
      <c r="B40" s="858"/>
      <c r="C40" s="868">
        <v>45223</v>
      </c>
      <c r="D40" s="868">
        <v>45223</v>
      </c>
      <c r="E40" s="743" t="s">
        <v>1338</v>
      </c>
      <c r="F40" s="744" t="s">
        <v>1280</v>
      </c>
      <c r="G40" s="745" t="s">
        <v>1292</v>
      </c>
      <c r="H40" s="858"/>
      <c r="I40" s="746" t="s">
        <v>1694</v>
      </c>
      <c r="J40" s="746"/>
      <c r="K40" s="750"/>
      <c r="L40" s="750"/>
      <c r="M40" s="748"/>
      <c r="N40" s="749"/>
      <c r="O40" s="861"/>
      <c r="P40" s="850">
        <f t="shared" si="6"/>
        <v>0</v>
      </c>
      <c r="Q40" s="861"/>
      <c r="R40" s="850">
        <f t="shared" si="7"/>
        <v>0</v>
      </c>
      <c r="S40" s="849"/>
      <c r="T40" s="850">
        <f t="shared" si="8"/>
        <v>0</v>
      </c>
      <c r="U40" s="849">
        <f>15/60</f>
        <v>0.25</v>
      </c>
      <c r="V40" s="850">
        <f t="shared" si="9"/>
        <v>4.464285714285714E-3</v>
      </c>
      <c r="W40" s="851">
        <f t="shared" si="0"/>
        <v>0.25</v>
      </c>
      <c r="X40" s="852">
        <f t="shared" si="10"/>
        <v>1.4204545454545455E-3</v>
      </c>
      <c r="Y40" s="865"/>
    </row>
    <row r="41" spans="1:25" s="866" customFormat="1" ht="30" customHeight="1" x14ac:dyDescent="0.25">
      <c r="A41" s="740">
        <v>4</v>
      </c>
      <c r="B41" s="858"/>
      <c r="C41" s="868">
        <v>45223</v>
      </c>
      <c r="D41" s="868">
        <v>45223</v>
      </c>
      <c r="E41" s="753" t="s">
        <v>1336</v>
      </c>
      <c r="F41" s="744" t="s">
        <v>1337</v>
      </c>
      <c r="G41" s="745" t="s">
        <v>1287</v>
      </c>
      <c r="H41" s="858"/>
      <c r="I41" s="746" t="s">
        <v>1695</v>
      </c>
      <c r="J41" s="746"/>
      <c r="K41" s="750"/>
      <c r="L41" s="750"/>
      <c r="M41" s="748"/>
      <c r="N41" s="749"/>
      <c r="O41" s="861"/>
      <c r="P41" s="850">
        <f t="shared" si="6"/>
        <v>0</v>
      </c>
      <c r="Q41" s="861"/>
      <c r="R41" s="850">
        <f t="shared" si="7"/>
        <v>0</v>
      </c>
      <c r="S41" s="849"/>
      <c r="T41" s="850">
        <f t="shared" si="8"/>
        <v>0</v>
      </c>
      <c r="U41" s="856">
        <v>1</v>
      </c>
      <c r="V41" s="850">
        <f t="shared" si="9"/>
        <v>1.7857142857142856E-2</v>
      </c>
      <c r="W41" s="869">
        <f t="shared" si="0"/>
        <v>1</v>
      </c>
      <c r="X41" s="852">
        <f t="shared" si="10"/>
        <v>5.681818181818182E-3</v>
      </c>
      <c r="Y41" s="865"/>
    </row>
    <row r="42" spans="1:25" s="866" customFormat="1" ht="30" customHeight="1" x14ac:dyDescent="0.25">
      <c r="A42" s="740">
        <v>4</v>
      </c>
      <c r="B42" s="858"/>
      <c r="C42" s="868">
        <v>45223</v>
      </c>
      <c r="D42" s="868">
        <v>45223</v>
      </c>
      <c r="E42" s="753" t="s">
        <v>1633</v>
      </c>
      <c r="F42" s="744" t="s">
        <v>1634</v>
      </c>
      <c r="G42" s="745" t="s">
        <v>1287</v>
      </c>
      <c r="H42" s="858"/>
      <c r="I42" s="746" t="s">
        <v>1696</v>
      </c>
      <c r="J42" s="746" t="s">
        <v>1697</v>
      </c>
      <c r="K42" s="750"/>
      <c r="L42" s="750"/>
      <c r="M42" s="748"/>
      <c r="N42" s="749"/>
      <c r="O42" s="861"/>
      <c r="P42" s="850">
        <f>O42/(5*8)</f>
        <v>0</v>
      </c>
      <c r="Q42" s="861"/>
      <c r="R42" s="850">
        <f>Q42/(5*8)</f>
        <v>0</v>
      </c>
      <c r="S42" s="849"/>
      <c r="T42" s="850">
        <f>S42/(5*8)</f>
        <v>0</v>
      </c>
      <c r="U42" s="849">
        <v>1</v>
      </c>
      <c r="V42" s="850">
        <f>U42/(7*8)</f>
        <v>1.7857142857142856E-2</v>
      </c>
      <c r="W42" s="851">
        <f t="shared" si="0"/>
        <v>1</v>
      </c>
      <c r="X42" s="852">
        <f>W42/(22*8)</f>
        <v>5.681818181818182E-3</v>
      </c>
      <c r="Y42" s="865"/>
    </row>
    <row r="43" spans="1:25" s="866" customFormat="1" ht="30" customHeight="1" x14ac:dyDescent="0.25">
      <c r="A43" s="740">
        <v>4</v>
      </c>
      <c r="B43" s="858"/>
      <c r="C43" s="868">
        <v>45224</v>
      </c>
      <c r="D43" s="868">
        <v>45224</v>
      </c>
      <c r="E43" s="755" t="s">
        <v>1282</v>
      </c>
      <c r="F43" s="744" t="s">
        <v>1283</v>
      </c>
      <c r="G43" s="745" t="s">
        <v>1281</v>
      </c>
      <c r="H43" s="858"/>
      <c r="I43" s="746" t="s">
        <v>1698</v>
      </c>
      <c r="J43" s="746"/>
      <c r="K43" s="750"/>
      <c r="L43" s="750"/>
      <c r="M43" s="748"/>
      <c r="N43" s="749"/>
      <c r="O43" s="861"/>
      <c r="P43" s="850">
        <f>O43/(5*16)</f>
        <v>0</v>
      </c>
      <c r="Q43" s="861"/>
      <c r="R43" s="850">
        <f>Q43/(5*16)</f>
        <v>0</v>
      </c>
      <c r="S43" s="849"/>
      <c r="T43" s="850">
        <f>S43/(5*16)</f>
        <v>0</v>
      </c>
      <c r="U43" s="849">
        <v>1</v>
      </c>
      <c r="V43" s="850">
        <f>U43/(7*16)</f>
        <v>8.9285714285714281E-3</v>
      </c>
      <c r="W43" s="851">
        <f t="shared" si="0"/>
        <v>1</v>
      </c>
      <c r="X43" s="852">
        <f>W43/(22*16)</f>
        <v>2.840909090909091E-3</v>
      </c>
      <c r="Y43" s="865" t="s">
        <v>1284</v>
      </c>
    </row>
    <row r="44" spans="1:25" s="866" customFormat="1" ht="30" customHeight="1" x14ac:dyDescent="0.25">
      <c r="A44" s="870">
        <v>4</v>
      </c>
      <c r="B44" s="858"/>
      <c r="C44" s="868">
        <v>45225</v>
      </c>
      <c r="D44" s="868">
        <v>45225</v>
      </c>
      <c r="E44" s="753" t="s">
        <v>1336</v>
      </c>
      <c r="F44" s="744" t="s">
        <v>1337</v>
      </c>
      <c r="G44" s="745" t="s">
        <v>1287</v>
      </c>
      <c r="H44" s="858"/>
      <c r="I44" s="746" t="s">
        <v>1699</v>
      </c>
      <c r="J44" s="746" t="s">
        <v>1700</v>
      </c>
      <c r="K44" s="750">
        <v>1</v>
      </c>
      <c r="L44" s="750" t="s">
        <v>1701</v>
      </c>
      <c r="M44" s="748"/>
      <c r="N44" s="749"/>
      <c r="O44" s="861"/>
      <c r="P44" s="850">
        <f t="shared" ref="P44:P53" si="11">O44/(5*8)</f>
        <v>0</v>
      </c>
      <c r="Q44" s="861"/>
      <c r="R44" s="850">
        <f t="shared" ref="R44:R53" si="12">Q44/(5*8)</f>
        <v>0</v>
      </c>
      <c r="S44" s="849"/>
      <c r="T44" s="850">
        <f t="shared" ref="T44:T53" si="13">S44/(5*8)</f>
        <v>0</v>
      </c>
      <c r="U44" s="849">
        <v>2</v>
      </c>
      <c r="V44" s="850">
        <f t="shared" ref="V44:V53" si="14">U44/(7*8)</f>
        <v>3.5714285714285712E-2</v>
      </c>
      <c r="W44" s="851">
        <f>O44+Q44+S44+U44</f>
        <v>2</v>
      </c>
      <c r="X44" s="852">
        <f t="shared" ref="X44:X53" si="15">W44/(22*8)</f>
        <v>1.1363636363636364E-2</v>
      </c>
      <c r="Y44" s="865"/>
    </row>
    <row r="45" spans="1:25" s="866" customFormat="1" ht="30" customHeight="1" x14ac:dyDescent="0.25">
      <c r="A45" s="740">
        <v>4</v>
      </c>
      <c r="B45" s="858"/>
      <c r="C45" s="868">
        <v>45225</v>
      </c>
      <c r="D45" s="868">
        <v>45225</v>
      </c>
      <c r="E45" s="761" t="s">
        <v>1702</v>
      </c>
      <c r="F45" s="744" t="s">
        <v>1703</v>
      </c>
      <c r="G45" s="756" t="s">
        <v>1288</v>
      </c>
      <c r="H45" s="858"/>
      <c r="I45" s="746" t="s">
        <v>1704</v>
      </c>
      <c r="J45" s="746" t="s">
        <v>1705</v>
      </c>
      <c r="K45" s="750">
        <v>1</v>
      </c>
      <c r="L45" s="750" t="s">
        <v>991</v>
      </c>
      <c r="M45" s="748"/>
      <c r="N45" s="749"/>
      <c r="O45" s="861"/>
      <c r="P45" s="850">
        <f t="shared" si="11"/>
        <v>0</v>
      </c>
      <c r="Q45" s="861"/>
      <c r="R45" s="850">
        <f t="shared" si="12"/>
        <v>0</v>
      </c>
      <c r="S45" s="849"/>
      <c r="T45" s="850">
        <f t="shared" si="13"/>
        <v>0</v>
      </c>
      <c r="U45" s="849">
        <v>1</v>
      </c>
      <c r="V45" s="850">
        <f t="shared" si="14"/>
        <v>1.7857142857142856E-2</v>
      </c>
      <c r="W45" s="851">
        <f>O45+Q45+S45+U45</f>
        <v>1</v>
      </c>
      <c r="X45" s="852">
        <f t="shared" si="15"/>
        <v>5.681818181818182E-3</v>
      </c>
      <c r="Y45" s="865"/>
    </row>
    <row r="46" spans="1:25" s="866" customFormat="1" ht="30" customHeight="1" x14ac:dyDescent="0.25">
      <c r="A46" s="740">
        <v>4</v>
      </c>
      <c r="B46" s="858"/>
      <c r="C46" s="868">
        <v>45225</v>
      </c>
      <c r="D46" s="868">
        <v>45225</v>
      </c>
      <c r="E46" s="753" t="s">
        <v>1687</v>
      </c>
      <c r="F46" s="744" t="s">
        <v>1668</v>
      </c>
      <c r="G46" s="745" t="s">
        <v>1287</v>
      </c>
      <c r="H46" s="858"/>
      <c r="I46" s="746" t="s">
        <v>1706</v>
      </c>
      <c r="J46" s="746"/>
      <c r="K46" s="750"/>
      <c r="L46" s="750"/>
      <c r="M46" s="748"/>
      <c r="N46" s="749"/>
      <c r="O46" s="861"/>
      <c r="P46" s="850">
        <f t="shared" si="11"/>
        <v>0</v>
      </c>
      <c r="Q46" s="861"/>
      <c r="R46" s="850">
        <f t="shared" si="12"/>
        <v>0</v>
      </c>
      <c r="S46" s="849"/>
      <c r="T46" s="850">
        <f t="shared" si="13"/>
        <v>0</v>
      </c>
      <c r="U46" s="849">
        <v>1</v>
      </c>
      <c r="V46" s="850">
        <f t="shared" si="14"/>
        <v>1.7857142857142856E-2</v>
      </c>
      <c r="W46" s="851">
        <f>O46+Q46+S46+U46</f>
        <v>1</v>
      </c>
      <c r="X46" s="852">
        <f t="shared" si="15"/>
        <v>5.681818181818182E-3</v>
      </c>
      <c r="Y46" s="865"/>
    </row>
    <row r="47" spans="1:25" s="866" customFormat="1" ht="30" customHeight="1" x14ac:dyDescent="0.25">
      <c r="A47" s="870">
        <v>4</v>
      </c>
      <c r="B47" s="858"/>
      <c r="C47" s="868">
        <v>45226</v>
      </c>
      <c r="D47" s="868">
        <v>45226</v>
      </c>
      <c r="E47" s="753" t="s">
        <v>1687</v>
      </c>
      <c r="F47" s="744" t="s">
        <v>1668</v>
      </c>
      <c r="G47" s="745" t="s">
        <v>1287</v>
      </c>
      <c r="H47" s="858"/>
      <c r="I47" s="746" t="s">
        <v>1707</v>
      </c>
      <c r="J47" s="746"/>
      <c r="K47" s="750"/>
      <c r="L47" s="750"/>
      <c r="M47" s="748"/>
      <c r="N47" s="749"/>
      <c r="O47" s="861"/>
      <c r="P47" s="850">
        <f t="shared" si="11"/>
        <v>0</v>
      </c>
      <c r="Q47" s="861"/>
      <c r="R47" s="850">
        <f t="shared" si="12"/>
        <v>0</v>
      </c>
      <c r="S47" s="849"/>
      <c r="T47" s="850">
        <f t="shared" si="13"/>
        <v>0</v>
      </c>
      <c r="U47" s="849">
        <f>1/4</f>
        <v>0.25</v>
      </c>
      <c r="V47" s="850">
        <f t="shared" si="14"/>
        <v>4.464285714285714E-3</v>
      </c>
      <c r="W47" s="851">
        <f>O47+Q47+S47+U47</f>
        <v>0.25</v>
      </c>
      <c r="X47" s="852">
        <f t="shared" si="15"/>
        <v>1.4204545454545455E-3</v>
      </c>
      <c r="Y47" s="865"/>
    </row>
    <row r="48" spans="1:25" s="866" customFormat="1" ht="30" customHeight="1" x14ac:dyDescent="0.25">
      <c r="A48" s="759">
        <v>4</v>
      </c>
      <c r="B48" s="757"/>
      <c r="C48" s="868">
        <v>45226</v>
      </c>
      <c r="D48" s="868">
        <v>45226</v>
      </c>
      <c r="E48" s="753" t="s">
        <v>1708</v>
      </c>
      <c r="F48" s="744" t="s">
        <v>1703</v>
      </c>
      <c r="G48" s="745" t="s">
        <v>1287</v>
      </c>
      <c r="H48" s="858"/>
      <c r="I48" s="746" t="s">
        <v>1709</v>
      </c>
      <c r="J48" s="746"/>
      <c r="K48" s="750"/>
      <c r="L48" s="750"/>
      <c r="M48" s="748"/>
      <c r="N48" s="749"/>
      <c r="O48" s="861"/>
      <c r="P48" s="850">
        <f t="shared" si="11"/>
        <v>0</v>
      </c>
      <c r="Q48" s="861"/>
      <c r="R48" s="850">
        <f t="shared" si="12"/>
        <v>0</v>
      </c>
      <c r="S48" s="849"/>
      <c r="T48" s="850">
        <f t="shared" si="13"/>
        <v>0</v>
      </c>
      <c r="U48" s="849">
        <f>1/4</f>
        <v>0.25</v>
      </c>
      <c r="V48" s="850">
        <f t="shared" si="14"/>
        <v>4.464285714285714E-3</v>
      </c>
      <c r="W48" s="851">
        <f>O48+Q48+S48+U48</f>
        <v>0.25</v>
      </c>
      <c r="X48" s="852">
        <f t="shared" si="15"/>
        <v>1.4204545454545455E-3</v>
      </c>
      <c r="Y48" s="865"/>
    </row>
    <row r="49" spans="1:25" s="866" customFormat="1" ht="30" customHeight="1" x14ac:dyDescent="0.25">
      <c r="A49" s="759">
        <v>4</v>
      </c>
      <c r="B49" s="757"/>
      <c r="C49" s="868">
        <v>45226</v>
      </c>
      <c r="D49" s="868">
        <v>45226</v>
      </c>
      <c r="E49" s="762" t="s">
        <v>1636</v>
      </c>
      <c r="F49" s="744" t="s">
        <v>1637</v>
      </c>
      <c r="G49" s="745" t="s">
        <v>929</v>
      </c>
      <c r="H49" s="858"/>
      <c r="I49" s="746" t="s">
        <v>1710</v>
      </c>
      <c r="J49" s="746"/>
      <c r="K49" s="750"/>
      <c r="L49" s="750"/>
      <c r="M49" s="748"/>
      <c r="N49" s="749"/>
      <c r="O49" s="861"/>
      <c r="P49" s="850">
        <f t="shared" si="11"/>
        <v>0</v>
      </c>
      <c r="Q49" s="861"/>
      <c r="R49" s="850">
        <f t="shared" si="12"/>
        <v>0</v>
      </c>
      <c r="S49" s="849"/>
      <c r="T49" s="850">
        <f t="shared" si="13"/>
        <v>0</v>
      </c>
      <c r="U49" s="849">
        <f>1/4</f>
        <v>0.25</v>
      </c>
      <c r="V49" s="850">
        <f t="shared" si="14"/>
        <v>4.464285714285714E-3</v>
      </c>
      <c r="W49" s="851">
        <v>1</v>
      </c>
      <c r="X49" s="852">
        <f t="shared" si="15"/>
        <v>5.681818181818182E-3</v>
      </c>
      <c r="Y49" s="865"/>
    </row>
    <row r="50" spans="1:25" s="866" customFormat="1" ht="30" customHeight="1" x14ac:dyDescent="0.25">
      <c r="A50" s="759">
        <v>4</v>
      </c>
      <c r="B50" s="757"/>
      <c r="C50" s="868">
        <v>45227</v>
      </c>
      <c r="D50" s="868">
        <v>45227</v>
      </c>
      <c r="E50" s="753" t="s">
        <v>1293</v>
      </c>
      <c r="F50" s="744" t="s">
        <v>1294</v>
      </c>
      <c r="G50" s="745" t="s">
        <v>1287</v>
      </c>
      <c r="H50" s="858"/>
      <c r="I50" s="746" t="s">
        <v>1711</v>
      </c>
      <c r="J50" s="746"/>
      <c r="K50" s="750"/>
      <c r="L50" s="750"/>
      <c r="M50" s="748"/>
      <c r="N50" s="749"/>
      <c r="O50" s="861"/>
      <c r="P50" s="850">
        <f t="shared" si="11"/>
        <v>0</v>
      </c>
      <c r="Q50" s="861"/>
      <c r="R50" s="850">
        <f t="shared" si="12"/>
        <v>0</v>
      </c>
      <c r="S50" s="849"/>
      <c r="T50" s="850">
        <f t="shared" si="13"/>
        <v>0</v>
      </c>
      <c r="U50" s="849">
        <v>0.25</v>
      </c>
      <c r="V50" s="850">
        <f t="shared" si="14"/>
        <v>4.464285714285714E-3</v>
      </c>
      <c r="W50" s="851">
        <f>O50+Q50+S50+U50</f>
        <v>0.25</v>
      </c>
      <c r="X50" s="852">
        <f t="shared" si="15"/>
        <v>1.4204545454545455E-3</v>
      </c>
      <c r="Y50" s="865"/>
    </row>
    <row r="51" spans="1:25" s="866" customFormat="1" ht="30" customHeight="1" x14ac:dyDescent="0.25">
      <c r="A51" s="759">
        <v>4</v>
      </c>
      <c r="B51" s="757"/>
      <c r="C51" s="868">
        <v>45227</v>
      </c>
      <c r="D51" s="868">
        <v>45227</v>
      </c>
      <c r="E51" s="755" t="s">
        <v>1712</v>
      </c>
      <c r="F51" s="744" t="s">
        <v>1713</v>
      </c>
      <c r="G51" s="745" t="s">
        <v>1281</v>
      </c>
      <c r="H51" s="858"/>
      <c r="I51" s="746" t="s">
        <v>1714</v>
      </c>
      <c r="J51" s="746"/>
      <c r="K51" s="750"/>
      <c r="L51" s="750"/>
      <c r="M51" s="748"/>
      <c r="N51" s="749"/>
      <c r="O51" s="861"/>
      <c r="P51" s="850">
        <f t="shared" si="11"/>
        <v>0</v>
      </c>
      <c r="Q51" s="861"/>
      <c r="R51" s="850">
        <f t="shared" si="12"/>
        <v>0</v>
      </c>
      <c r="S51" s="849"/>
      <c r="T51" s="850">
        <f t="shared" si="13"/>
        <v>0</v>
      </c>
      <c r="U51" s="849">
        <v>0.5</v>
      </c>
      <c r="V51" s="850">
        <f t="shared" si="14"/>
        <v>8.9285714285714281E-3</v>
      </c>
      <c r="W51" s="851">
        <f>O51+Q51+S51+U51</f>
        <v>0.5</v>
      </c>
      <c r="X51" s="852">
        <f t="shared" si="15"/>
        <v>2.840909090909091E-3</v>
      </c>
      <c r="Y51" s="865"/>
    </row>
    <row r="52" spans="1:25" s="866" customFormat="1" ht="30" customHeight="1" x14ac:dyDescent="0.25">
      <c r="A52" s="871">
        <v>4</v>
      </c>
      <c r="B52" s="757"/>
      <c r="C52" s="872">
        <v>45229</v>
      </c>
      <c r="D52" s="868">
        <v>45229</v>
      </c>
      <c r="E52" s="753" t="s">
        <v>1651</v>
      </c>
      <c r="F52" s="744" t="s">
        <v>1652</v>
      </c>
      <c r="G52" s="745" t="s">
        <v>1287</v>
      </c>
      <c r="H52" s="858"/>
      <c r="I52" s="746" t="s">
        <v>1715</v>
      </c>
      <c r="J52" s="746" t="s">
        <v>1716</v>
      </c>
      <c r="K52" s="750">
        <v>1</v>
      </c>
      <c r="L52" s="750" t="s">
        <v>991</v>
      </c>
      <c r="M52" s="748"/>
      <c r="N52" s="749"/>
      <c r="O52" s="861"/>
      <c r="P52" s="850">
        <f t="shared" si="11"/>
        <v>0</v>
      </c>
      <c r="Q52" s="861"/>
      <c r="R52" s="850">
        <f t="shared" si="12"/>
        <v>0</v>
      </c>
      <c r="S52" s="849"/>
      <c r="T52" s="850">
        <f t="shared" si="13"/>
        <v>0</v>
      </c>
      <c r="U52" s="849">
        <v>2</v>
      </c>
      <c r="V52" s="850">
        <f t="shared" si="14"/>
        <v>3.5714285714285712E-2</v>
      </c>
      <c r="W52" s="851">
        <f>O52+Q52+S52+U52</f>
        <v>2</v>
      </c>
      <c r="X52" s="852">
        <f t="shared" si="15"/>
        <v>1.1363636363636364E-2</v>
      </c>
      <c r="Y52" s="865"/>
    </row>
    <row r="53" spans="1:25" s="866" customFormat="1" ht="30" customHeight="1" x14ac:dyDescent="0.25">
      <c r="A53" s="873">
        <v>4</v>
      </c>
      <c r="B53" s="760"/>
      <c r="C53" s="868">
        <v>45229</v>
      </c>
      <c r="D53" s="868">
        <v>45229</v>
      </c>
      <c r="E53" s="762" t="s">
        <v>1636</v>
      </c>
      <c r="F53" s="744" t="s">
        <v>1637</v>
      </c>
      <c r="G53" s="745" t="s">
        <v>929</v>
      </c>
      <c r="H53" s="757"/>
      <c r="I53" s="746" t="s">
        <v>1710</v>
      </c>
      <c r="J53" s="746"/>
      <c r="K53" s="750"/>
      <c r="L53" s="750"/>
      <c r="M53" s="748"/>
      <c r="N53" s="749"/>
      <c r="O53" s="861"/>
      <c r="P53" s="850">
        <f t="shared" si="11"/>
        <v>0</v>
      </c>
      <c r="Q53" s="861"/>
      <c r="R53" s="850">
        <f t="shared" si="12"/>
        <v>0</v>
      </c>
      <c r="S53" s="849"/>
      <c r="T53" s="850">
        <f t="shared" si="13"/>
        <v>0</v>
      </c>
      <c r="U53" s="849">
        <f>1/4</f>
        <v>0.25</v>
      </c>
      <c r="V53" s="850">
        <f t="shared" si="14"/>
        <v>4.464285714285714E-3</v>
      </c>
      <c r="W53" s="851">
        <v>1</v>
      </c>
      <c r="X53" s="852">
        <f t="shared" si="15"/>
        <v>5.681818181818182E-3</v>
      </c>
      <c r="Y53" s="865"/>
    </row>
    <row r="55" spans="1:25" ht="30" customHeight="1" x14ac:dyDescent="0.25">
      <c r="V55" s="708" t="s">
        <v>910</v>
      </c>
      <c r="W55" s="724">
        <f>SUM(W11:W54)</f>
        <v>36.75</v>
      </c>
      <c r="X55" s="726">
        <f>SUM(X11:X54)</f>
        <v>0.17353219696969691</v>
      </c>
    </row>
    <row r="56" spans="1:25" ht="19.149999999999999" customHeight="1" x14ac:dyDescent="0.25">
      <c r="V56" s="708" t="s">
        <v>1296</v>
      </c>
      <c r="W56" s="724">
        <f>AVERAGE(W11:W54)</f>
        <v>0.85465116279069764</v>
      </c>
      <c r="X56" s="726">
        <f>AVERAGE(X11:X54)</f>
        <v>4.03563248766737E-3</v>
      </c>
    </row>
    <row r="57" spans="1:25" ht="19.149999999999999" customHeight="1" x14ac:dyDescent="0.25">
      <c r="S57" s="1086" t="s">
        <v>1297</v>
      </c>
      <c r="T57" s="1086"/>
      <c r="U57" s="1086"/>
      <c r="V57" s="1086"/>
      <c r="X57" s="725">
        <f>100%-X55</f>
        <v>0.82646780303030309</v>
      </c>
    </row>
    <row r="58" spans="1:25" ht="19.149999999999999" customHeight="1" x14ac:dyDescent="0.25">
      <c r="S58" s="1086"/>
      <c r="T58" s="1086"/>
      <c r="U58" s="1086"/>
      <c r="V58" s="1086"/>
    </row>
  </sheetData>
  <mergeCells count="33">
    <mergeCell ref="A3:N3"/>
    <mergeCell ref="A4:N4"/>
    <mergeCell ref="A5:D5"/>
    <mergeCell ref="A6:A9"/>
    <mergeCell ref="B6:B9"/>
    <mergeCell ref="C6:D8"/>
    <mergeCell ref="E6:G8"/>
    <mergeCell ref="H6:H9"/>
    <mergeCell ref="I6:I9"/>
    <mergeCell ref="J6:L8"/>
    <mergeCell ref="M6:M9"/>
    <mergeCell ref="N6:N9"/>
    <mergeCell ref="W8:W9"/>
    <mergeCell ref="X8:X9"/>
    <mergeCell ref="W6:X6"/>
    <mergeCell ref="O7:P7"/>
    <mergeCell ref="Q7:R7"/>
    <mergeCell ref="S7:T7"/>
    <mergeCell ref="U7:V7"/>
    <mergeCell ref="W7:X7"/>
    <mergeCell ref="U6:V6"/>
    <mergeCell ref="O6:P6"/>
    <mergeCell ref="Q6:R6"/>
    <mergeCell ref="S6:T6"/>
    <mergeCell ref="O8:O9"/>
    <mergeCell ref="P8:P9"/>
    <mergeCell ref="Q8:Q9"/>
    <mergeCell ref="R8:R9"/>
    <mergeCell ref="S8:S9"/>
    <mergeCell ref="T8:T9"/>
    <mergeCell ref="U8:U9"/>
    <mergeCell ref="V8:V9"/>
    <mergeCell ref="S57:V58"/>
  </mergeCells>
  <pageMargins left="0.7" right="0.7" top="0.75" bottom="0.75" header="0.3" footer="0.3"/>
  <pageSetup orientation="portrait" horizontalDpi="180" verticalDpi="18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opLeftCell="A10" zoomScale="90" zoomScaleNormal="90" workbookViewId="0">
      <selection activeCell="W31" sqref="W31"/>
    </sheetView>
  </sheetViews>
  <sheetFormatPr defaultRowHeight="15" x14ac:dyDescent="0.25"/>
  <cols>
    <col min="1" max="1" width="4" style="957" customWidth="1"/>
    <col min="2" max="2" width="31.85546875" style="957" customWidth="1"/>
    <col min="3" max="3" width="12.42578125" style="957" customWidth="1"/>
    <col min="4" max="4" width="10.42578125" style="957" customWidth="1"/>
    <col min="5" max="5" width="11" style="957" customWidth="1"/>
    <col min="6" max="6" width="9.7109375" style="957" customWidth="1"/>
    <col min="7" max="7" width="11.28515625" style="957" customWidth="1"/>
    <col min="8" max="8" width="10.140625" style="957" customWidth="1"/>
    <col min="9" max="9" width="11.28515625" style="957" customWidth="1"/>
    <col min="10" max="10" width="8.7109375" style="957" customWidth="1"/>
    <col min="11" max="11" width="11.5703125" style="957" customWidth="1"/>
    <col min="12" max="12" width="9.140625" style="957" hidden="1" customWidth="1"/>
    <col min="13" max="13" width="16" style="957" hidden="1" customWidth="1"/>
    <col min="14" max="14" width="15.7109375" style="957" hidden="1" customWidth="1"/>
    <col min="15" max="15" width="10.5703125" style="957" hidden="1" customWidth="1"/>
    <col min="16" max="16" width="17.140625" style="957" hidden="1" customWidth="1"/>
    <col min="17" max="17" width="17.42578125" style="957" hidden="1" customWidth="1"/>
    <col min="18" max="20" width="0" style="957" hidden="1" customWidth="1"/>
    <col min="21" max="256" width="9.140625" style="957"/>
    <col min="257" max="257" width="4" style="957" customWidth="1"/>
    <col min="258" max="258" width="31.85546875" style="957" customWidth="1"/>
    <col min="259" max="259" width="12.42578125" style="957" customWidth="1"/>
    <col min="260" max="260" width="10.42578125" style="957" customWidth="1"/>
    <col min="261" max="261" width="11" style="957" customWidth="1"/>
    <col min="262" max="262" width="9.7109375" style="957" customWidth="1"/>
    <col min="263" max="263" width="11.28515625" style="957" customWidth="1"/>
    <col min="264" max="264" width="10.140625" style="957" customWidth="1"/>
    <col min="265" max="265" width="11.28515625" style="957" customWidth="1"/>
    <col min="266" max="266" width="8.7109375" style="957" customWidth="1"/>
    <col min="267" max="267" width="11.5703125" style="957" customWidth="1"/>
    <col min="268" max="276" width="0" style="957" hidden="1" customWidth="1"/>
    <col min="277" max="512" width="9.140625" style="957"/>
    <col min="513" max="513" width="4" style="957" customWidth="1"/>
    <col min="514" max="514" width="31.85546875" style="957" customWidth="1"/>
    <col min="515" max="515" width="12.42578125" style="957" customWidth="1"/>
    <col min="516" max="516" width="10.42578125" style="957" customWidth="1"/>
    <col min="517" max="517" width="11" style="957" customWidth="1"/>
    <col min="518" max="518" width="9.7109375" style="957" customWidth="1"/>
    <col min="519" max="519" width="11.28515625" style="957" customWidth="1"/>
    <col min="520" max="520" width="10.140625" style="957" customWidth="1"/>
    <col min="521" max="521" width="11.28515625" style="957" customWidth="1"/>
    <col min="522" max="522" width="8.7109375" style="957" customWidth="1"/>
    <col min="523" max="523" width="11.5703125" style="957" customWidth="1"/>
    <col min="524" max="532" width="0" style="957" hidden="1" customWidth="1"/>
    <col min="533" max="768" width="9.140625" style="957"/>
    <col min="769" max="769" width="4" style="957" customWidth="1"/>
    <col min="770" max="770" width="31.85546875" style="957" customWidth="1"/>
    <col min="771" max="771" width="12.42578125" style="957" customWidth="1"/>
    <col min="772" max="772" width="10.42578125" style="957" customWidth="1"/>
    <col min="773" max="773" width="11" style="957" customWidth="1"/>
    <col min="774" max="774" width="9.7109375" style="957" customWidth="1"/>
    <col min="775" max="775" width="11.28515625" style="957" customWidth="1"/>
    <col min="776" max="776" width="10.140625" style="957" customWidth="1"/>
    <col min="777" max="777" width="11.28515625" style="957" customWidth="1"/>
    <col min="778" max="778" width="8.7109375" style="957" customWidth="1"/>
    <col min="779" max="779" width="11.5703125" style="957" customWidth="1"/>
    <col min="780" max="788" width="0" style="957" hidden="1" customWidth="1"/>
    <col min="789" max="1024" width="9.140625" style="957"/>
    <col min="1025" max="1025" width="4" style="957" customWidth="1"/>
    <col min="1026" max="1026" width="31.85546875" style="957" customWidth="1"/>
    <col min="1027" max="1027" width="12.42578125" style="957" customWidth="1"/>
    <col min="1028" max="1028" width="10.42578125" style="957" customWidth="1"/>
    <col min="1029" max="1029" width="11" style="957" customWidth="1"/>
    <col min="1030" max="1030" width="9.7109375" style="957" customWidth="1"/>
    <col min="1031" max="1031" width="11.28515625" style="957" customWidth="1"/>
    <col min="1032" max="1032" width="10.140625" style="957" customWidth="1"/>
    <col min="1033" max="1033" width="11.28515625" style="957" customWidth="1"/>
    <col min="1034" max="1034" width="8.7109375" style="957" customWidth="1"/>
    <col min="1035" max="1035" width="11.5703125" style="957" customWidth="1"/>
    <col min="1036" max="1044" width="0" style="957" hidden="1" customWidth="1"/>
    <col min="1045" max="1280" width="9.140625" style="957"/>
    <col min="1281" max="1281" width="4" style="957" customWidth="1"/>
    <col min="1282" max="1282" width="31.85546875" style="957" customWidth="1"/>
    <col min="1283" max="1283" width="12.42578125" style="957" customWidth="1"/>
    <col min="1284" max="1284" width="10.42578125" style="957" customWidth="1"/>
    <col min="1285" max="1285" width="11" style="957" customWidth="1"/>
    <col min="1286" max="1286" width="9.7109375" style="957" customWidth="1"/>
    <col min="1287" max="1287" width="11.28515625" style="957" customWidth="1"/>
    <col min="1288" max="1288" width="10.140625" style="957" customWidth="1"/>
    <col min="1289" max="1289" width="11.28515625" style="957" customWidth="1"/>
    <col min="1290" max="1290" width="8.7109375" style="957" customWidth="1"/>
    <col min="1291" max="1291" width="11.5703125" style="957" customWidth="1"/>
    <col min="1292" max="1300" width="0" style="957" hidden="1" customWidth="1"/>
    <col min="1301" max="1536" width="9.140625" style="957"/>
    <col min="1537" max="1537" width="4" style="957" customWidth="1"/>
    <col min="1538" max="1538" width="31.85546875" style="957" customWidth="1"/>
    <col min="1539" max="1539" width="12.42578125" style="957" customWidth="1"/>
    <col min="1540" max="1540" width="10.42578125" style="957" customWidth="1"/>
    <col min="1541" max="1541" width="11" style="957" customWidth="1"/>
    <col min="1542" max="1542" width="9.7109375" style="957" customWidth="1"/>
    <col min="1543" max="1543" width="11.28515625" style="957" customWidth="1"/>
    <col min="1544" max="1544" width="10.140625" style="957" customWidth="1"/>
    <col min="1545" max="1545" width="11.28515625" style="957" customWidth="1"/>
    <col min="1546" max="1546" width="8.7109375" style="957" customWidth="1"/>
    <col min="1547" max="1547" width="11.5703125" style="957" customWidth="1"/>
    <col min="1548" max="1556" width="0" style="957" hidden="1" customWidth="1"/>
    <col min="1557" max="1792" width="9.140625" style="957"/>
    <col min="1793" max="1793" width="4" style="957" customWidth="1"/>
    <col min="1794" max="1794" width="31.85546875" style="957" customWidth="1"/>
    <col min="1795" max="1795" width="12.42578125" style="957" customWidth="1"/>
    <col min="1796" max="1796" width="10.42578125" style="957" customWidth="1"/>
    <col min="1797" max="1797" width="11" style="957" customWidth="1"/>
    <col min="1798" max="1798" width="9.7109375" style="957" customWidth="1"/>
    <col min="1799" max="1799" width="11.28515625" style="957" customWidth="1"/>
    <col min="1800" max="1800" width="10.140625" style="957" customWidth="1"/>
    <col min="1801" max="1801" width="11.28515625" style="957" customWidth="1"/>
    <col min="1802" max="1802" width="8.7109375" style="957" customWidth="1"/>
    <col min="1803" max="1803" width="11.5703125" style="957" customWidth="1"/>
    <col min="1804" max="1812" width="0" style="957" hidden="1" customWidth="1"/>
    <col min="1813" max="2048" width="9.140625" style="957"/>
    <col min="2049" max="2049" width="4" style="957" customWidth="1"/>
    <col min="2050" max="2050" width="31.85546875" style="957" customWidth="1"/>
    <col min="2051" max="2051" width="12.42578125" style="957" customWidth="1"/>
    <col min="2052" max="2052" width="10.42578125" style="957" customWidth="1"/>
    <col min="2053" max="2053" width="11" style="957" customWidth="1"/>
    <col min="2054" max="2054" width="9.7109375" style="957" customWidth="1"/>
    <col min="2055" max="2055" width="11.28515625" style="957" customWidth="1"/>
    <col min="2056" max="2056" width="10.140625" style="957" customWidth="1"/>
    <col min="2057" max="2057" width="11.28515625" style="957" customWidth="1"/>
    <col min="2058" max="2058" width="8.7109375" style="957" customWidth="1"/>
    <col min="2059" max="2059" width="11.5703125" style="957" customWidth="1"/>
    <col min="2060" max="2068" width="0" style="957" hidden="1" customWidth="1"/>
    <col min="2069" max="2304" width="9.140625" style="957"/>
    <col min="2305" max="2305" width="4" style="957" customWidth="1"/>
    <col min="2306" max="2306" width="31.85546875" style="957" customWidth="1"/>
    <col min="2307" max="2307" width="12.42578125" style="957" customWidth="1"/>
    <col min="2308" max="2308" width="10.42578125" style="957" customWidth="1"/>
    <col min="2309" max="2309" width="11" style="957" customWidth="1"/>
    <col min="2310" max="2310" width="9.7109375" style="957" customWidth="1"/>
    <col min="2311" max="2311" width="11.28515625" style="957" customWidth="1"/>
    <col min="2312" max="2312" width="10.140625" style="957" customWidth="1"/>
    <col min="2313" max="2313" width="11.28515625" style="957" customWidth="1"/>
    <col min="2314" max="2314" width="8.7109375" style="957" customWidth="1"/>
    <col min="2315" max="2315" width="11.5703125" style="957" customWidth="1"/>
    <col min="2316" max="2324" width="0" style="957" hidden="1" customWidth="1"/>
    <col min="2325" max="2560" width="9.140625" style="957"/>
    <col min="2561" max="2561" width="4" style="957" customWidth="1"/>
    <col min="2562" max="2562" width="31.85546875" style="957" customWidth="1"/>
    <col min="2563" max="2563" width="12.42578125" style="957" customWidth="1"/>
    <col min="2564" max="2564" width="10.42578125" style="957" customWidth="1"/>
    <col min="2565" max="2565" width="11" style="957" customWidth="1"/>
    <col min="2566" max="2566" width="9.7109375" style="957" customWidth="1"/>
    <col min="2567" max="2567" width="11.28515625" style="957" customWidth="1"/>
    <col min="2568" max="2568" width="10.140625" style="957" customWidth="1"/>
    <col min="2569" max="2569" width="11.28515625" style="957" customWidth="1"/>
    <col min="2570" max="2570" width="8.7109375" style="957" customWidth="1"/>
    <col min="2571" max="2571" width="11.5703125" style="957" customWidth="1"/>
    <col min="2572" max="2580" width="0" style="957" hidden="1" customWidth="1"/>
    <col min="2581" max="2816" width="9.140625" style="957"/>
    <col min="2817" max="2817" width="4" style="957" customWidth="1"/>
    <col min="2818" max="2818" width="31.85546875" style="957" customWidth="1"/>
    <col min="2819" max="2819" width="12.42578125" style="957" customWidth="1"/>
    <col min="2820" max="2820" width="10.42578125" style="957" customWidth="1"/>
    <col min="2821" max="2821" width="11" style="957" customWidth="1"/>
    <col min="2822" max="2822" width="9.7109375" style="957" customWidth="1"/>
    <col min="2823" max="2823" width="11.28515625" style="957" customWidth="1"/>
    <col min="2824" max="2824" width="10.140625" style="957" customWidth="1"/>
    <col min="2825" max="2825" width="11.28515625" style="957" customWidth="1"/>
    <col min="2826" max="2826" width="8.7109375" style="957" customWidth="1"/>
    <col min="2827" max="2827" width="11.5703125" style="957" customWidth="1"/>
    <col min="2828" max="2836" width="0" style="957" hidden="1" customWidth="1"/>
    <col min="2837" max="3072" width="9.140625" style="957"/>
    <col min="3073" max="3073" width="4" style="957" customWidth="1"/>
    <col min="3074" max="3074" width="31.85546875" style="957" customWidth="1"/>
    <col min="3075" max="3075" width="12.42578125" style="957" customWidth="1"/>
    <col min="3076" max="3076" width="10.42578125" style="957" customWidth="1"/>
    <col min="3077" max="3077" width="11" style="957" customWidth="1"/>
    <col min="3078" max="3078" width="9.7109375" style="957" customWidth="1"/>
    <col min="3079" max="3079" width="11.28515625" style="957" customWidth="1"/>
    <col min="3080" max="3080" width="10.140625" style="957" customWidth="1"/>
    <col min="3081" max="3081" width="11.28515625" style="957" customWidth="1"/>
    <col min="3082" max="3082" width="8.7109375" style="957" customWidth="1"/>
    <col min="3083" max="3083" width="11.5703125" style="957" customWidth="1"/>
    <col min="3084" max="3092" width="0" style="957" hidden="1" customWidth="1"/>
    <col min="3093" max="3328" width="9.140625" style="957"/>
    <col min="3329" max="3329" width="4" style="957" customWidth="1"/>
    <col min="3330" max="3330" width="31.85546875" style="957" customWidth="1"/>
    <col min="3331" max="3331" width="12.42578125" style="957" customWidth="1"/>
    <col min="3332" max="3332" width="10.42578125" style="957" customWidth="1"/>
    <col min="3333" max="3333" width="11" style="957" customWidth="1"/>
    <col min="3334" max="3334" width="9.7109375" style="957" customWidth="1"/>
    <col min="3335" max="3335" width="11.28515625" style="957" customWidth="1"/>
    <col min="3336" max="3336" width="10.140625" style="957" customWidth="1"/>
    <col min="3337" max="3337" width="11.28515625" style="957" customWidth="1"/>
    <col min="3338" max="3338" width="8.7109375" style="957" customWidth="1"/>
    <col min="3339" max="3339" width="11.5703125" style="957" customWidth="1"/>
    <col min="3340" max="3348" width="0" style="957" hidden="1" customWidth="1"/>
    <col min="3349" max="3584" width="9.140625" style="957"/>
    <col min="3585" max="3585" width="4" style="957" customWidth="1"/>
    <col min="3586" max="3586" width="31.85546875" style="957" customWidth="1"/>
    <col min="3587" max="3587" width="12.42578125" style="957" customWidth="1"/>
    <col min="3588" max="3588" width="10.42578125" style="957" customWidth="1"/>
    <col min="3589" max="3589" width="11" style="957" customWidth="1"/>
    <col min="3590" max="3590" width="9.7109375" style="957" customWidth="1"/>
    <col min="3591" max="3591" width="11.28515625" style="957" customWidth="1"/>
    <col min="3592" max="3592" width="10.140625" style="957" customWidth="1"/>
    <col min="3593" max="3593" width="11.28515625" style="957" customWidth="1"/>
    <col min="3594" max="3594" width="8.7109375" style="957" customWidth="1"/>
    <col min="3595" max="3595" width="11.5703125" style="957" customWidth="1"/>
    <col min="3596" max="3604" width="0" style="957" hidden="1" customWidth="1"/>
    <col min="3605" max="3840" width="9.140625" style="957"/>
    <col min="3841" max="3841" width="4" style="957" customWidth="1"/>
    <col min="3842" max="3842" width="31.85546875" style="957" customWidth="1"/>
    <col min="3843" max="3843" width="12.42578125" style="957" customWidth="1"/>
    <col min="3844" max="3844" width="10.42578125" style="957" customWidth="1"/>
    <col min="3845" max="3845" width="11" style="957" customWidth="1"/>
    <col min="3846" max="3846" width="9.7109375" style="957" customWidth="1"/>
    <col min="3847" max="3847" width="11.28515625" style="957" customWidth="1"/>
    <col min="3848" max="3848" width="10.140625" style="957" customWidth="1"/>
    <col min="3849" max="3849" width="11.28515625" style="957" customWidth="1"/>
    <col min="3850" max="3850" width="8.7109375" style="957" customWidth="1"/>
    <col min="3851" max="3851" width="11.5703125" style="957" customWidth="1"/>
    <col min="3852" max="3860" width="0" style="957" hidden="1" customWidth="1"/>
    <col min="3861" max="4096" width="9.140625" style="957"/>
    <col min="4097" max="4097" width="4" style="957" customWidth="1"/>
    <col min="4098" max="4098" width="31.85546875" style="957" customWidth="1"/>
    <col min="4099" max="4099" width="12.42578125" style="957" customWidth="1"/>
    <col min="4100" max="4100" width="10.42578125" style="957" customWidth="1"/>
    <col min="4101" max="4101" width="11" style="957" customWidth="1"/>
    <col min="4102" max="4102" width="9.7109375" style="957" customWidth="1"/>
    <col min="4103" max="4103" width="11.28515625" style="957" customWidth="1"/>
    <col min="4104" max="4104" width="10.140625" style="957" customWidth="1"/>
    <col min="4105" max="4105" width="11.28515625" style="957" customWidth="1"/>
    <col min="4106" max="4106" width="8.7109375" style="957" customWidth="1"/>
    <col min="4107" max="4107" width="11.5703125" style="957" customWidth="1"/>
    <col min="4108" max="4116" width="0" style="957" hidden="1" customWidth="1"/>
    <col min="4117" max="4352" width="9.140625" style="957"/>
    <col min="4353" max="4353" width="4" style="957" customWidth="1"/>
    <col min="4354" max="4354" width="31.85546875" style="957" customWidth="1"/>
    <col min="4355" max="4355" width="12.42578125" style="957" customWidth="1"/>
    <col min="4356" max="4356" width="10.42578125" style="957" customWidth="1"/>
    <col min="4357" max="4357" width="11" style="957" customWidth="1"/>
    <col min="4358" max="4358" width="9.7109375" style="957" customWidth="1"/>
    <col min="4359" max="4359" width="11.28515625" style="957" customWidth="1"/>
    <col min="4360" max="4360" width="10.140625" style="957" customWidth="1"/>
    <col min="4361" max="4361" width="11.28515625" style="957" customWidth="1"/>
    <col min="4362" max="4362" width="8.7109375" style="957" customWidth="1"/>
    <col min="4363" max="4363" width="11.5703125" style="957" customWidth="1"/>
    <col min="4364" max="4372" width="0" style="957" hidden="1" customWidth="1"/>
    <col min="4373" max="4608" width="9.140625" style="957"/>
    <col min="4609" max="4609" width="4" style="957" customWidth="1"/>
    <col min="4610" max="4610" width="31.85546875" style="957" customWidth="1"/>
    <col min="4611" max="4611" width="12.42578125" style="957" customWidth="1"/>
    <col min="4612" max="4612" width="10.42578125" style="957" customWidth="1"/>
    <col min="4613" max="4613" width="11" style="957" customWidth="1"/>
    <col min="4614" max="4614" width="9.7109375" style="957" customWidth="1"/>
    <col min="4615" max="4615" width="11.28515625" style="957" customWidth="1"/>
    <col min="4616" max="4616" width="10.140625" style="957" customWidth="1"/>
    <col min="4617" max="4617" width="11.28515625" style="957" customWidth="1"/>
    <col min="4618" max="4618" width="8.7109375" style="957" customWidth="1"/>
    <col min="4619" max="4619" width="11.5703125" style="957" customWidth="1"/>
    <col min="4620" max="4628" width="0" style="957" hidden="1" customWidth="1"/>
    <col min="4629" max="4864" width="9.140625" style="957"/>
    <col min="4865" max="4865" width="4" style="957" customWidth="1"/>
    <col min="4866" max="4866" width="31.85546875" style="957" customWidth="1"/>
    <col min="4867" max="4867" width="12.42578125" style="957" customWidth="1"/>
    <col min="4868" max="4868" width="10.42578125" style="957" customWidth="1"/>
    <col min="4869" max="4869" width="11" style="957" customWidth="1"/>
    <col min="4870" max="4870" width="9.7109375" style="957" customWidth="1"/>
    <col min="4871" max="4871" width="11.28515625" style="957" customWidth="1"/>
    <col min="4872" max="4872" width="10.140625" style="957" customWidth="1"/>
    <col min="4873" max="4873" width="11.28515625" style="957" customWidth="1"/>
    <col min="4874" max="4874" width="8.7109375" style="957" customWidth="1"/>
    <col min="4875" max="4875" width="11.5703125" style="957" customWidth="1"/>
    <col min="4876" max="4884" width="0" style="957" hidden="1" customWidth="1"/>
    <col min="4885" max="5120" width="9.140625" style="957"/>
    <col min="5121" max="5121" width="4" style="957" customWidth="1"/>
    <col min="5122" max="5122" width="31.85546875" style="957" customWidth="1"/>
    <col min="5123" max="5123" width="12.42578125" style="957" customWidth="1"/>
    <col min="5124" max="5124" width="10.42578125" style="957" customWidth="1"/>
    <col min="5125" max="5125" width="11" style="957" customWidth="1"/>
    <col min="5126" max="5126" width="9.7109375" style="957" customWidth="1"/>
    <col min="5127" max="5127" width="11.28515625" style="957" customWidth="1"/>
    <col min="5128" max="5128" width="10.140625" style="957" customWidth="1"/>
    <col min="5129" max="5129" width="11.28515625" style="957" customWidth="1"/>
    <col min="5130" max="5130" width="8.7109375" style="957" customWidth="1"/>
    <col min="5131" max="5131" width="11.5703125" style="957" customWidth="1"/>
    <col min="5132" max="5140" width="0" style="957" hidden="1" customWidth="1"/>
    <col min="5141" max="5376" width="9.140625" style="957"/>
    <col min="5377" max="5377" width="4" style="957" customWidth="1"/>
    <col min="5378" max="5378" width="31.85546875" style="957" customWidth="1"/>
    <col min="5379" max="5379" width="12.42578125" style="957" customWidth="1"/>
    <col min="5380" max="5380" width="10.42578125" style="957" customWidth="1"/>
    <col min="5381" max="5381" width="11" style="957" customWidth="1"/>
    <col min="5382" max="5382" width="9.7109375" style="957" customWidth="1"/>
    <col min="5383" max="5383" width="11.28515625" style="957" customWidth="1"/>
    <col min="5384" max="5384" width="10.140625" style="957" customWidth="1"/>
    <col min="5385" max="5385" width="11.28515625" style="957" customWidth="1"/>
    <col min="5386" max="5386" width="8.7109375" style="957" customWidth="1"/>
    <col min="5387" max="5387" width="11.5703125" style="957" customWidth="1"/>
    <col min="5388" max="5396" width="0" style="957" hidden="1" customWidth="1"/>
    <col min="5397" max="5632" width="9.140625" style="957"/>
    <col min="5633" max="5633" width="4" style="957" customWidth="1"/>
    <col min="5634" max="5634" width="31.85546875" style="957" customWidth="1"/>
    <col min="5635" max="5635" width="12.42578125" style="957" customWidth="1"/>
    <col min="5636" max="5636" width="10.42578125" style="957" customWidth="1"/>
    <col min="5637" max="5637" width="11" style="957" customWidth="1"/>
    <col min="5638" max="5638" width="9.7109375" style="957" customWidth="1"/>
    <col min="5639" max="5639" width="11.28515625" style="957" customWidth="1"/>
    <col min="5640" max="5640" width="10.140625" style="957" customWidth="1"/>
    <col min="5641" max="5641" width="11.28515625" style="957" customWidth="1"/>
    <col min="5642" max="5642" width="8.7109375" style="957" customWidth="1"/>
    <col min="5643" max="5643" width="11.5703125" style="957" customWidth="1"/>
    <col min="5644" max="5652" width="0" style="957" hidden="1" customWidth="1"/>
    <col min="5653" max="5888" width="9.140625" style="957"/>
    <col min="5889" max="5889" width="4" style="957" customWidth="1"/>
    <col min="5890" max="5890" width="31.85546875" style="957" customWidth="1"/>
    <col min="5891" max="5891" width="12.42578125" style="957" customWidth="1"/>
    <col min="5892" max="5892" width="10.42578125" style="957" customWidth="1"/>
    <col min="5893" max="5893" width="11" style="957" customWidth="1"/>
    <col min="5894" max="5894" width="9.7109375" style="957" customWidth="1"/>
    <col min="5895" max="5895" width="11.28515625" style="957" customWidth="1"/>
    <col min="5896" max="5896" width="10.140625" style="957" customWidth="1"/>
    <col min="5897" max="5897" width="11.28515625" style="957" customWidth="1"/>
    <col min="5898" max="5898" width="8.7109375" style="957" customWidth="1"/>
    <col min="5899" max="5899" width="11.5703125" style="957" customWidth="1"/>
    <col min="5900" max="5908" width="0" style="957" hidden="1" customWidth="1"/>
    <col min="5909" max="6144" width="9.140625" style="957"/>
    <col min="6145" max="6145" width="4" style="957" customWidth="1"/>
    <col min="6146" max="6146" width="31.85546875" style="957" customWidth="1"/>
    <col min="6147" max="6147" width="12.42578125" style="957" customWidth="1"/>
    <col min="6148" max="6148" width="10.42578125" style="957" customWidth="1"/>
    <col min="6149" max="6149" width="11" style="957" customWidth="1"/>
    <col min="6150" max="6150" width="9.7109375" style="957" customWidth="1"/>
    <col min="6151" max="6151" width="11.28515625" style="957" customWidth="1"/>
    <col min="6152" max="6152" width="10.140625" style="957" customWidth="1"/>
    <col min="6153" max="6153" width="11.28515625" style="957" customWidth="1"/>
    <col min="6154" max="6154" width="8.7109375" style="957" customWidth="1"/>
    <col min="6155" max="6155" width="11.5703125" style="957" customWidth="1"/>
    <col min="6156" max="6164" width="0" style="957" hidden="1" customWidth="1"/>
    <col min="6165" max="6400" width="9.140625" style="957"/>
    <col min="6401" max="6401" width="4" style="957" customWidth="1"/>
    <col min="6402" max="6402" width="31.85546875" style="957" customWidth="1"/>
    <col min="6403" max="6403" width="12.42578125" style="957" customWidth="1"/>
    <col min="6404" max="6404" width="10.42578125" style="957" customWidth="1"/>
    <col min="6405" max="6405" width="11" style="957" customWidth="1"/>
    <col min="6406" max="6406" width="9.7109375" style="957" customWidth="1"/>
    <col min="6407" max="6407" width="11.28515625" style="957" customWidth="1"/>
    <col min="6408" max="6408" width="10.140625" style="957" customWidth="1"/>
    <col min="6409" max="6409" width="11.28515625" style="957" customWidth="1"/>
    <col min="6410" max="6410" width="8.7109375" style="957" customWidth="1"/>
    <col min="6411" max="6411" width="11.5703125" style="957" customWidth="1"/>
    <col min="6412" max="6420" width="0" style="957" hidden="1" customWidth="1"/>
    <col min="6421" max="6656" width="9.140625" style="957"/>
    <col min="6657" max="6657" width="4" style="957" customWidth="1"/>
    <col min="6658" max="6658" width="31.85546875" style="957" customWidth="1"/>
    <col min="6659" max="6659" width="12.42578125" style="957" customWidth="1"/>
    <col min="6660" max="6660" width="10.42578125" style="957" customWidth="1"/>
    <col min="6661" max="6661" width="11" style="957" customWidth="1"/>
    <col min="6662" max="6662" width="9.7109375" style="957" customWidth="1"/>
    <col min="6663" max="6663" width="11.28515625" style="957" customWidth="1"/>
    <col min="6664" max="6664" width="10.140625" style="957" customWidth="1"/>
    <col min="6665" max="6665" width="11.28515625" style="957" customWidth="1"/>
    <col min="6666" max="6666" width="8.7109375" style="957" customWidth="1"/>
    <col min="6667" max="6667" width="11.5703125" style="957" customWidth="1"/>
    <col min="6668" max="6676" width="0" style="957" hidden="1" customWidth="1"/>
    <col min="6677" max="6912" width="9.140625" style="957"/>
    <col min="6913" max="6913" width="4" style="957" customWidth="1"/>
    <col min="6914" max="6914" width="31.85546875" style="957" customWidth="1"/>
    <col min="6915" max="6915" width="12.42578125" style="957" customWidth="1"/>
    <col min="6916" max="6916" width="10.42578125" style="957" customWidth="1"/>
    <col min="6917" max="6917" width="11" style="957" customWidth="1"/>
    <col min="6918" max="6918" width="9.7109375" style="957" customWidth="1"/>
    <col min="6919" max="6919" width="11.28515625" style="957" customWidth="1"/>
    <col min="6920" max="6920" width="10.140625" style="957" customWidth="1"/>
    <col min="6921" max="6921" width="11.28515625" style="957" customWidth="1"/>
    <col min="6922" max="6922" width="8.7109375" style="957" customWidth="1"/>
    <col min="6923" max="6923" width="11.5703125" style="957" customWidth="1"/>
    <col min="6924" max="6932" width="0" style="957" hidden="1" customWidth="1"/>
    <col min="6933" max="7168" width="9.140625" style="957"/>
    <col min="7169" max="7169" width="4" style="957" customWidth="1"/>
    <col min="7170" max="7170" width="31.85546875" style="957" customWidth="1"/>
    <col min="7171" max="7171" width="12.42578125" style="957" customWidth="1"/>
    <col min="7172" max="7172" width="10.42578125" style="957" customWidth="1"/>
    <col min="7173" max="7173" width="11" style="957" customWidth="1"/>
    <col min="7174" max="7174" width="9.7109375" style="957" customWidth="1"/>
    <col min="7175" max="7175" width="11.28515625" style="957" customWidth="1"/>
    <col min="7176" max="7176" width="10.140625" style="957" customWidth="1"/>
    <col min="7177" max="7177" width="11.28515625" style="957" customWidth="1"/>
    <col min="7178" max="7178" width="8.7109375" style="957" customWidth="1"/>
    <col min="7179" max="7179" width="11.5703125" style="957" customWidth="1"/>
    <col min="7180" max="7188" width="0" style="957" hidden="1" customWidth="1"/>
    <col min="7189" max="7424" width="9.140625" style="957"/>
    <col min="7425" max="7425" width="4" style="957" customWidth="1"/>
    <col min="7426" max="7426" width="31.85546875" style="957" customWidth="1"/>
    <col min="7427" max="7427" width="12.42578125" style="957" customWidth="1"/>
    <col min="7428" max="7428" width="10.42578125" style="957" customWidth="1"/>
    <col min="7429" max="7429" width="11" style="957" customWidth="1"/>
    <col min="7430" max="7430" width="9.7109375" style="957" customWidth="1"/>
    <col min="7431" max="7431" width="11.28515625" style="957" customWidth="1"/>
    <col min="7432" max="7432" width="10.140625" style="957" customWidth="1"/>
    <col min="7433" max="7433" width="11.28515625" style="957" customWidth="1"/>
    <col min="7434" max="7434" width="8.7109375" style="957" customWidth="1"/>
    <col min="7435" max="7435" width="11.5703125" style="957" customWidth="1"/>
    <col min="7436" max="7444" width="0" style="957" hidden="1" customWidth="1"/>
    <col min="7445" max="7680" width="9.140625" style="957"/>
    <col min="7681" max="7681" width="4" style="957" customWidth="1"/>
    <col min="7682" max="7682" width="31.85546875" style="957" customWidth="1"/>
    <col min="7683" max="7683" width="12.42578125" style="957" customWidth="1"/>
    <col min="7684" max="7684" width="10.42578125" style="957" customWidth="1"/>
    <col min="7685" max="7685" width="11" style="957" customWidth="1"/>
    <col min="7686" max="7686" width="9.7109375" style="957" customWidth="1"/>
    <col min="7687" max="7687" width="11.28515625" style="957" customWidth="1"/>
    <col min="7688" max="7688" width="10.140625" style="957" customWidth="1"/>
    <col min="7689" max="7689" width="11.28515625" style="957" customWidth="1"/>
    <col min="7690" max="7690" width="8.7109375" style="957" customWidth="1"/>
    <col min="7691" max="7691" width="11.5703125" style="957" customWidth="1"/>
    <col min="7692" max="7700" width="0" style="957" hidden="1" customWidth="1"/>
    <col min="7701" max="7936" width="9.140625" style="957"/>
    <col min="7937" max="7937" width="4" style="957" customWidth="1"/>
    <col min="7938" max="7938" width="31.85546875" style="957" customWidth="1"/>
    <col min="7939" max="7939" width="12.42578125" style="957" customWidth="1"/>
    <col min="7940" max="7940" width="10.42578125" style="957" customWidth="1"/>
    <col min="7941" max="7941" width="11" style="957" customWidth="1"/>
    <col min="7942" max="7942" width="9.7109375" style="957" customWidth="1"/>
    <col min="7943" max="7943" width="11.28515625" style="957" customWidth="1"/>
    <col min="7944" max="7944" width="10.140625" style="957" customWidth="1"/>
    <col min="7945" max="7945" width="11.28515625" style="957" customWidth="1"/>
    <col min="7946" max="7946" width="8.7109375" style="957" customWidth="1"/>
    <col min="7947" max="7947" width="11.5703125" style="957" customWidth="1"/>
    <col min="7948" max="7956" width="0" style="957" hidden="1" customWidth="1"/>
    <col min="7957" max="8192" width="9.140625" style="957"/>
    <col min="8193" max="8193" width="4" style="957" customWidth="1"/>
    <col min="8194" max="8194" width="31.85546875" style="957" customWidth="1"/>
    <col min="8195" max="8195" width="12.42578125" style="957" customWidth="1"/>
    <col min="8196" max="8196" width="10.42578125" style="957" customWidth="1"/>
    <col min="8197" max="8197" width="11" style="957" customWidth="1"/>
    <col min="8198" max="8198" width="9.7109375" style="957" customWidth="1"/>
    <col min="8199" max="8199" width="11.28515625" style="957" customWidth="1"/>
    <col min="8200" max="8200" width="10.140625" style="957" customWidth="1"/>
    <col min="8201" max="8201" width="11.28515625" style="957" customWidth="1"/>
    <col min="8202" max="8202" width="8.7109375" style="957" customWidth="1"/>
    <col min="8203" max="8203" width="11.5703125" style="957" customWidth="1"/>
    <col min="8204" max="8212" width="0" style="957" hidden="1" customWidth="1"/>
    <col min="8213" max="8448" width="9.140625" style="957"/>
    <col min="8449" max="8449" width="4" style="957" customWidth="1"/>
    <col min="8450" max="8450" width="31.85546875" style="957" customWidth="1"/>
    <col min="8451" max="8451" width="12.42578125" style="957" customWidth="1"/>
    <col min="8452" max="8452" width="10.42578125" style="957" customWidth="1"/>
    <col min="8453" max="8453" width="11" style="957" customWidth="1"/>
    <col min="8454" max="8454" width="9.7109375" style="957" customWidth="1"/>
    <col min="8455" max="8455" width="11.28515625" style="957" customWidth="1"/>
    <col min="8456" max="8456" width="10.140625" style="957" customWidth="1"/>
    <col min="8457" max="8457" width="11.28515625" style="957" customWidth="1"/>
    <col min="8458" max="8458" width="8.7109375" style="957" customWidth="1"/>
    <col min="8459" max="8459" width="11.5703125" style="957" customWidth="1"/>
    <col min="8460" max="8468" width="0" style="957" hidden="1" customWidth="1"/>
    <col min="8469" max="8704" width="9.140625" style="957"/>
    <col min="8705" max="8705" width="4" style="957" customWidth="1"/>
    <col min="8706" max="8706" width="31.85546875" style="957" customWidth="1"/>
    <col min="8707" max="8707" width="12.42578125" style="957" customWidth="1"/>
    <col min="8708" max="8708" width="10.42578125" style="957" customWidth="1"/>
    <col min="8709" max="8709" width="11" style="957" customWidth="1"/>
    <col min="8710" max="8710" width="9.7109375" style="957" customWidth="1"/>
    <col min="8711" max="8711" width="11.28515625" style="957" customWidth="1"/>
    <col min="8712" max="8712" width="10.140625" style="957" customWidth="1"/>
    <col min="8713" max="8713" width="11.28515625" style="957" customWidth="1"/>
    <col min="8714" max="8714" width="8.7109375" style="957" customWidth="1"/>
    <col min="8715" max="8715" width="11.5703125" style="957" customWidth="1"/>
    <col min="8716" max="8724" width="0" style="957" hidden="1" customWidth="1"/>
    <col min="8725" max="8960" width="9.140625" style="957"/>
    <col min="8961" max="8961" width="4" style="957" customWidth="1"/>
    <col min="8962" max="8962" width="31.85546875" style="957" customWidth="1"/>
    <col min="8963" max="8963" width="12.42578125" style="957" customWidth="1"/>
    <col min="8964" max="8964" width="10.42578125" style="957" customWidth="1"/>
    <col min="8965" max="8965" width="11" style="957" customWidth="1"/>
    <col min="8966" max="8966" width="9.7109375" style="957" customWidth="1"/>
    <col min="8967" max="8967" width="11.28515625" style="957" customWidth="1"/>
    <col min="8968" max="8968" width="10.140625" style="957" customWidth="1"/>
    <col min="8969" max="8969" width="11.28515625" style="957" customWidth="1"/>
    <col min="8970" max="8970" width="8.7109375" style="957" customWidth="1"/>
    <col min="8971" max="8971" width="11.5703125" style="957" customWidth="1"/>
    <col min="8972" max="8980" width="0" style="957" hidden="1" customWidth="1"/>
    <col min="8981" max="9216" width="9.140625" style="957"/>
    <col min="9217" max="9217" width="4" style="957" customWidth="1"/>
    <col min="9218" max="9218" width="31.85546875" style="957" customWidth="1"/>
    <col min="9219" max="9219" width="12.42578125" style="957" customWidth="1"/>
    <col min="9220" max="9220" width="10.42578125" style="957" customWidth="1"/>
    <col min="9221" max="9221" width="11" style="957" customWidth="1"/>
    <col min="9222" max="9222" width="9.7109375" style="957" customWidth="1"/>
    <col min="9223" max="9223" width="11.28515625" style="957" customWidth="1"/>
    <col min="9224" max="9224" width="10.140625" style="957" customWidth="1"/>
    <col min="9225" max="9225" width="11.28515625" style="957" customWidth="1"/>
    <col min="9226" max="9226" width="8.7109375" style="957" customWidth="1"/>
    <col min="9227" max="9227" width="11.5703125" style="957" customWidth="1"/>
    <col min="9228" max="9236" width="0" style="957" hidden="1" customWidth="1"/>
    <col min="9237" max="9472" width="9.140625" style="957"/>
    <col min="9473" max="9473" width="4" style="957" customWidth="1"/>
    <col min="9474" max="9474" width="31.85546875" style="957" customWidth="1"/>
    <col min="9475" max="9475" width="12.42578125" style="957" customWidth="1"/>
    <col min="9476" max="9476" width="10.42578125" style="957" customWidth="1"/>
    <col min="9477" max="9477" width="11" style="957" customWidth="1"/>
    <col min="9478" max="9478" width="9.7109375" style="957" customWidth="1"/>
    <col min="9479" max="9479" width="11.28515625" style="957" customWidth="1"/>
    <col min="9480" max="9480" width="10.140625" style="957" customWidth="1"/>
    <col min="9481" max="9481" width="11.28515625" style="957" customWidth="1"/>
    <col min="9482" max="9482" width="8.7109375" style="957" customWidth="1"/>
    <col min="9483" max="9483" width="11.5703125" style="957" customWidth="1"/>
    <col min="9484" max="9492" width="0" style="957" hidden="1" customWidth="1"/>
    <col min="9493" max="9728" width="9.140625" style="957"/>
    <col min="9729" max="9729" width="4" style="957" customWidth="1"/>
    <col min="9730" max="9730" width="31.85546875" style="957" customWidth="1"/>
    <col min="9731" max="9731" width="12.42578125" style="957" customWidth="1"/>
    <col min="9732" max="9732" width="10.42578125" style="957" customWidth="1"/>
    <col min="9733" max="9733" width="11" style="957" customWidth="1"/>
    <col min="9734" max="9734" width="9.7109375" style="957" customWidth="1"/>
    <col min="9735" max="9735" width="11.28515625" style="957" customWidth="1"/>
    <col min="9736" max="9736" width="10.140625" style="957" customWidth="1"/>
    <col min="9737" max="9737" width="11.28515625" style="957" customWidth="1"/>
    <col min="9738" max="9738" width="8.7109375" style="957" customWidth="1"/>
    <col min="9739" max="9739" width="11.5703125" style="957" customWidth="1"/>
    <col min="9740" max="9748" width="0" style="957" hidden="1" customWidth="1"/>
    <col min="9749" max="9984" width="9.140625" style="957"/>
    <col min="9985" max="9985" width="4" style="957" customWidth="1"/>
    <col min="9986" max="9986" width="31.85546875" style="957" customWidth="1"/>
    <col min="9987" max="9987" width="12.42578125" style="957" customWidth="1"/>
    <col min="9988" max="9988" width="10.42578125" style="957" customWidth="1"/>
    <col min="9989" max="9989" width="11" style="957" customWidth="1"/>
    <col min="9990" max="9990" width="9.7109375" style="957" customWidth="1"/>
    <col min="9991" max="9991" width="11.28515625" style="957" customWidth="1"/>
    <col min="9992" max="9992" width="10.140625" style="957" customWidth="1"/>
    <col min="9993" max="9993" width="11.28515625" style="957" customWidth="1"/>
    <col min="9994" max="9994" width="8.7109375" style="957" customWidth="1"/>
    <col min="9995" max="9995" width="11.5703125" style="957" customWidth="1"/>
    <col min="9996" max="10004" width="0" style="957" hidden="1" customWidth="1"/>
    <col min="10005" max="10240" width="9.140625" style="957"/>
    <col min="10241" max="10241" width="4" style="957" customWidth="1"/>
    <col min="10242" max="10242" width="31.85546875" style="957" customWidth="1"/>
    <col min="10243" max="10243" width="12.42578125" style="957" customWidth="1"/>
    <col min="10244" max="10244" width="10.42578125" style="957" customWidth="1"/>
    <col min="10245" max="10245" width="11" style="957" customWidth="1"/>
    <col min="10246" max="10246" width="9.7109375" style="957" customWidth="1"/>
    <col min="10247" max="10247" width="11.28515625" style="957" customWidth="1"/>
    <col min="10248" max="10248" width="10.140625" style="957" customWidth="1"/>
    <col min="10249" max="10249" width="11.28515625" style="957" customWidth="1"/>
    <col min="10250" max="10250" width="8.7109375" style="957" customWidth="1"/>
    <col min="10251" max="10251" width="11.5703125" style="957" customWidth="1"/>
    <col min="10252" max="10260" width="0" style="957" hidden="1" customWidth="1"/>
    <col min="10261" max="10496" width="9.140625" style="957"/>
    <col min="10497" max="10497" width="4" style="957" customWidth="1"/>
    <col min="10498" max="10498" width="31.85546875" style="957" customWidth="1"/>
    <col min="10499" max="10499" width="12.42578125" style="957" customWidth="1"/>
    <col min="10500" max="10500" width="10.42578125" style="957" customWidth="1"/>
    <col min="10501" max="10501" width="11" style="957" customWidth="1"/>
    <col min="10502" max="10502" width="9.7109375" style="957" customWidth="1"/>
    <col min="10503" max="10503" width="11.28515625" style="957" customWidth="1"/>
    <col min="10504" max="10504" width="10.140625" style="957" customWidth="1"/>
    <col min="10505" max="10505" width="11.28515625" style="957" customWidth="1"/>
    <col min="10506" max="10506" width="8.7109375" style="957" customWidth="1"/>
    <col min="10507" max="10507" width="11.5703125" style="957" customWidth="1"/>
    <col min="10508" max="10516" width="0" style="957" hidden="1" customWidth="1"/>
    <col min="10517" max="10752" width="9.140625" style="957"/>
    <col min="10753" max="10753" width="4" style="957" customWidth="1"/>
    <col min="10754" max="10754" width="31.85546875" style="957" customWidth="1"/>
    <col min="10755" max="10755" width="12.42578125" style="957" customWidth="1"/>
    <col min="10756" max="10756" width="10.42578125" style="957" customWidth="1"/>
    <col min="10757" max="10757" width="11" style="957" customWidth="1"/>
    <col min="10758" max="10758" width="9.7109375" style="957" customWidth="1"/>
    <col min="10759" max="10759" width="11.28515625" style="957" customWidth="1"/>
    <col min="10760" max="10760" width="10.140625" style="957" customWidth="1"/>
    <col min="10761" max="10761" width="11.28515625" style="957" customWidth="1"/>
    <col min="10762" max="10762" width="8.7109375" style="957" customWidth="1"/>
    <col min="10763" max="10763" width="11.5703125" style="957" customWidth="1"/>
    <col min="10764" max="10772" width="0" style="957" hidden="1" customWidth="1"/>
    <col min="10773" max="11008" width="9.140625" style="957"/>
    <col min="11009" max="11009" width="4" style="957" customWidth="1"/>
    <col min="11010" max="11010" width="31.85546875" style="957" customWidth="1"/>
    <col min="11011" max="11011" width="12.42578125" style="957" customWidth="1"/>
    <col min="11012" max="11012" width="10.42578125" style="957" customWidth="1"/>
    <col min="11013" max="11013" width="11" style="957" customWidth="1"/>
    <col min="11014" max="11014" width="9.7109375" style="957" customWidth="1"/>
    <col min="11015" max="11015" width="11.28515625" style="957" customWidth="1"/>
    <col min="11016" max="11016" width="10.140625" style="957" customWidth="1"/>
    <col min="11017" max="11017" width="11.28515625" style="957" customWidth="1"/>
    <col min="11018" max="11018" width="8.7109375" style="957" customWidth="1"/>
    <col min="11019" max="11019" width="11.5703125" style="957" customWidth="1"/>
    <col min="11020" max="11028" width="0" style="957" hidden="1" customWidth="1"/>
    <col min="11029" max="11264" width="9.140625" style="957"/>
    <col min="11265" max="11265" width="4" style="957" customWidth="1"/>
    <col min="11266" max="11266" width="31.85546875" style="957" customWidth="1"/>
    <col min="11267" max="11267" width="12.42578125" style="957" customWidth="1"/>
    <col min="11268" max="11268" width="10.42578125" style="957" customWidth="1"/>
    <col min="11269" max="11269" width="11" style="957" customWidth="1"/>
    <col min="11270" max="11270" width="9.7109375" style="957" customWidth="1"/>
    <col min="11271" max="11271" width="11.28515625" style="957" customWidth="1"/>
    <col min="11272" max="11272" width="10.140625" style="957" customWidth="1"/>
    <col min="11273" max="11273" width="11.28515625" style="957" customWidth="1"/>
    <col min="11274" max="11274" width="8.7109375" style="957" customWidth="1"/>
    <col min="11275" max="11275" width="11.5703125" style="957" customWidth="1"/>
    <col min="11276" max="11284" width="0" style="957" hidden="1" customWidth="1"/>
    <col min="11285" max="11520" width="9.140625" style="957"/>
    <col min="11521" max="11521" width="4" style="957" customWidth="1"/>
    <col min="11522" max="11522" width="31.85546875" style="957" customWidth="1"/>
    <col min="11523" max="11523" width="12.42578125" style="957" customWidth="1"/>
    <col min="11524" max="11524" width="10.42578125" style="957" customWidth="1"/>
    <col min="11525" max="11525" width="11" style="957" customWidth="1"/>
    <col min="11526" max="11526" width="9.7109375" style="957" customWidth="1"/>
    <col min="11527" max="11527" width="11.28515625" style="957" customWidth="1"/>
    <col min="11528" max="11528" width="10.140625" style="957" customWidth="1"/>
    <col min="11529" max="11529" width="11.28515625" style="957" customWidth="1"/>
    <col min="11530" max="11530" width="8.7109375" style="957" customWidth="1"/>
    <col min="11531" max="11531" width="11.5703125" style="957" customWidth="1"/>
    <col min="11532" max="11540" width="0" style="957" hidden="1" customWidth="1"/>
    <col min="11541" max="11776" width="9.140625" style="957"/>
    <col min="11777" max="11777" width="4" style="957" customWidth="1"/>
    <col min="11778" max="11778" width="31.85546875" style="957" customWidth="1"/>
    <col min="11779" max="11779" width="12.42578125" style="957" customWidth="1"/>
    <col min="11780" max="11780" width="10.42578125" style="957" customWidth="1"/>
    <col min="11781" max="11781" width="11" style="957" customWidth="1"/>
    <col min="11782" max="11782" width="9.7109375" style="957" customWidth="1"/>
    <col min="11783" max="11783" width="11.28515625" style="957" customWidth="1"/>
    <col min="11784" max="11784" width="10.140625" style="957" customWidth="1"/>
    <col min="11785" max="11785" width="11.28515625" style="957" customWidth="1"/>
    <col min="11786" max="11786" width="8.7109375" style="957" customWidth="1"/>
    <col min="11787" max="11787" width="11.5703125" style="957" customWidth="1"/>
    <col min="11788" max="11796" width="0" style="957" hidden="1" customWidth="1"/>
    <col min="11797" max="12032" width="9.140625" style="957"/>
    <col min="12033" max="12033" width="4" style="957" customWidth="1"/>
    <col min="12034" max="12034" width="31.85546875" style="957" customWidth="1"/>
    <col min="12035" max="12035" width="12.42578125" style="957" customWidth="1"/>
    <col min="12036" max="12036" width="10.42578125" style="957" customWidth="1"/>
    <col min="12037" max="12037" width="11" style="957" customWidth="1"/>
    <col min="12038" max="12038" width="9.7109375" style="957" customWidth="1"/>
    <col min="12039" max="12039" width="11.28515625" style="957" customWidth="1"/>
    <col min="12040" max="12040" width="10.140625" style="957" customWidth="1"/>
    <col min="12041" max="12041" width="11.28515625" style="957" customWidth="1"/>
    <col min="12042" max="12042" width="8.7109375" style="957" customWidth="1"/>
    <col min="12043" max="12043" width="11.5703125" style="957" customWidth="1"/>
    <col min="12044" max="12052" width="0" style="957" hidden="1" customWidth="1"/>
    <col min="12053" max="12288" width="9.140625" style="957"/>
    <col min="12289" max="12289" width="4" style="957" customWidth="1"/>
    <col min="12290" max="12290" width="31.85546875" style="957" customWidth="1"/>
    <col min="12291" max="12291" width="12.42578125" style="957" customWidth="1"/>
    <col min="12292" max="12292" width="10.42578125" style="957" customWidth="1"/>
    <col min="12293" max="12293" width="11" style="957" customWidth="1"/>
    <col min="12294" max="12294" width="9.7109375" style="957" customWidth="1"/>
    <col min="12295" max="12295" width="11.28515625" style="957" customWidth="1"/>
    <col min="12296" max="12296" width="10.140625" style="957" customWidth="1"/>
    <col min="12297" max="12297" width="11.28515625" style="957" customWidth="1"/>
    <col min="12298" max="12298" width="8.7109375" style="957" customWidth="1"/>
    <col min="12299" max="12299" width="11.5703125" style="957" customWidth="1"/>
    <col min="12300" max="12308" width="0" style="957" hidden="1" customWidth="1"/>
    <col min="12309" max="12544" width="9.140625" style="957"/>
    <col min="12545" max="12545" width="4" style="957" customWidth="1"/>
    <col min="12546" max="12546" width="31.85546875" style="957" customWidth="1"/>
    <col min="12547" max="12547" width="12.42578125" style="957" customWidth="1"/>
    <col min="12548" max="12548" width="10.42578125" style="957" customWidth="1"/>
    <col min="12549" max="12549" width="11" style="957" customWidth="1"/>
    <col min="12550" max="12550" width="9.7109375" style="957" customWidth="1"/>
    <col min="12551" max="12551" width="11.28515625" style="957" customWidth="1"/>
    <col min="12552" max="12552" width="10.140625" style="957" customWidth="1"/>
    <col min="12553" max="12553" width="11.28515625" style="957" customWidth="1"/>
    <col min="12554" max="12554" width="8.7109375" style="957" customWidth="1"/>
    <col min="12555" max="12555" width="11.5703125" style="957" customWidth="1"/>
    <col min="12556" max="12564" width="0" style="957" hidden="1" customWidth="1"/>
    <col min="12565" max="12800" width="9.140625" style="957"/>
    <col min="12801" max="12801" width="4" style="957" customWidth="1"/>
    <col min="12802" max="12802" width="31.85546875" style="957" customWidth="1"/>
    <col min="12803" max="12803" width="12.42578125" style="957" customWidth="1"/>
    <col min="12804" max="12804" width="10.42578125" style="957" customWidth="1"/>
    <col min="12805" max="12805" width="11" style="957" customWidth="1"/>
    <col min="12806" max="12806" width="9.7109375" style="957" customWidth="1"/>
    <col min="12807" max="12807" width="11.28515625" style="957" customWidth="1"/>
    <col min="12808" max="12808" width="10.140625" style="957" customWidth="1"/>
    <col min="12809" max="12809" width="11.28515625" style="957" customWidth="1"/>
    <col min="12810" max="12810" width="8.7109375" style="957" customWidth="1"/>
    <col min="12811" max="12811" width="11.5703125" style="957" customWidth="1"/>
    <col min="12812" max="12820" width="0" style="957" hidden="1" customWidth="1"/>
    <col min="12821" max="13056" width="9.140625" style="957"/>
    <col min="13057" max="13057" width="4" style="957" customWidth="1"/>
    <col min="13058" max="13058" width="31.85546875" style="957" customWidth="1"/>
    <col min="13059" max="13059" width="12.42578125" style="957" customWidth="1"/>
    <col min="13060" max="13060" width="10.42578125" style="957" customWidth="1"/>
    <col min="13061" max="13061" width="11" style="957" customWidth="1"/>
    <col min="13062" max="13062" width="9.7109375" style="957" customWidth="1"/>
    <col min="13063" max="13063" width="11.28515625" style="957" customWidth="1"/>
    <col min="13064" max="13064" width="10.140625" style="957" customWidth="1"/>
    <col min="13065" max="13065" width="11.28515625" style="957" customWidth="1"/>
    <col min="13066" max="13066" width="8.7109375" style="957" customWidth="1"/>
    <col min="13067" max="13067" width="11.5703125" style="957" customWidth="1"/>
    <col min="13068" max="13076" width="0" style="957" hidden="1" customWidth="1"/>
    <col min="13077" max="13312" width="9.140625" style="957"/>
    <col min="13313" max="13313" width="4" style="957" customWidth="1"/>
    <col min="13314" max="13314" width="31.85546875" style="957" customWidth="1"/>
    <col min="13315" max="13315" width="12.42578125" style="957" customWidth="1"/>
    <col min="13316" max="13316" width="10.42578125" style="957" customWidth="1"/>
    <col min="13317" max="13317" width="11" style="957" customWidth="1"/>
    <col min="13318" max="13318" width="9.7109375" style="957" customWidth="1"/>
    <col min="13319" max="13319" width="11.28515625" style="957" customWidth="1"/>
    <col min="13320" max="13320" width="10.140625" style="957" customWidth="1"/>
    <col min="13321" max="13321" width="11.28515625" style="957" customWidth="1"/>
    <col min="13322" max="13322" width="8.7109375" style="957" customWidth="1"/>
    <col min="13323" max="13323" width="11.5703125" style="957" customWidth="1"/>
    <col min="13324" max="13332" width="0" style="957" hidden="1" customWidth="1"/>
    <col min="13333" max="13568" width="9.140625" style="957"/>
    <col min="13569" max="13569" width="4" style="957" customWidth="1"/>
    <col min="13570" max="13570" width="31.85546875" style="957" customWidth="1"/>
    <col min="13571" max="13571" width="12.42578125" style="957" customWidth="1"/>
    <col min="13572" max="13572" width="10.42578125" style="957" customWidth="1"/>
    <col min="13573" max="13573" width="11" style="957" customWidth="1"/>
    <col min="13574" max="13574" width="9.7109375" style="957" customWidth="1"/>
    <col min="13575" max="13575" width="11.28515625" style="957" customWidth="1"/>
    <col min="13576" max="13576" width="10.140625" style="957" customWidth="1"/>
    <col min="13577" max="13577" width="11.28515625" style="957" customWidth="1"/>
    <col min="13578" max="13578" width="8.7109375" style="957" customWidth="1"/>
    <col min="13579" max="13579" width="11.5703125" style="957" customWidth="1"/>
    <col min="13580" max="13588" width="0" style="957" hidden="1" customWidth="1"/>
    <col min="13589" max="13824" width="9.140625" style="957"/>
    <col min="13825" max="13825" width="4" style="957" customWidth="1"/>
    <col min="13826" max="13826" width="31.85546875" style="957" customWidth="1"/>
    <col min="13827" max="13827" width="12.42578125" style="957" customWidth="1"/>
    <col min="13828" max="13828" width="10.42578125" style="957" customWidth="1"/>
    <col min="13829" max="13829" width="11" style="957" customWidth="1"/>
    <col min="13830" max="13830" width="9.7109375" style="957" customWidth="1"/>
    <col min="13831" max="13831" width="11.28515625" style="957" customWidth="1"/>
    <col min="13832" max="13832" width="10.140625" style="957" customWidth="1"/>
    <col min="13833" max="13833" width="11.28515625" style="957" customWidth="1"/>
    <col min="13834" max="13834" width="8.7109375" style="957" customWidth="1"/>
    <col min="13835" max="13835" width="11.5703125" style="957" customWidth="1"/>
    <col min="13836" max="13844" width="0" style="957" hidden="1" customWidth="1"/>
    <col min="13845" max="14080" width="9.140625" style="957"/>
    <col min="14081" max="14081" width="4" style="957" customWidth="1"/>
    <col min="14082" max="14082" width="31.85546875" style="957" customWidth="1"/>
    <col min="14083" max="14083" width="12.42578125" style="957" customWidth="1"/>
    <col min="14084" max="14084" width="10.42578125" style="957" customWidth="1"/>
    <col min="14085" max="14085" width="11" style="957" customWidth="1"/>
    <col min="14086" max="14086" width="9.7109375" style="957" customWidth="1"/>
    <col min="14087" max="14087" width="11.28515625" style="957" customWidth="1"/>
    <col min="14088" max="14088" width="10.140625" style="957" customWidth="1"/>
    <col min="14089" max="14089" width="11.28515625" style="957" customWidth="1"/>
    <col min="14090" max="14090" width="8.7109375" style="957" customWidth="1"/>
    <col min="14091" max="14091" width="11.5703125" style="957" customWidth="1"/>
    <col min="14092" max="14100" width="0" style="957" hidden="1" customWidth="1"/>
    <col min="14101" max="14336" width="9.140625" style="957"/>
    <col min="14337" max="14337" width="4" style="957" customWidth="1"/>
    <col min="14338" max="14338" width="31.85546875" style="957" customWidth="1"/>
    <col min="14339" max="14339" width="12.42578125" style="957" customWidth="1"/>
    <col min="14340" max="14340" width="10.42578125" style="957" customWidth="1"/>
    <col min="14341" max="14341" width="11" style="957" customWidth="1"/>
    <col min="14342" max="14342" width="9.7109375" style="957" customWidth="1"/>
    <col min="14343" max="14343" width="11.28515625" style="957" customWidth="1"/>
    <col min="14344" max="14344" width="10.140625" style="957" customWidth="1"/>
    <col min="14345" max="14345" width="11.28515625" style="957" customWidth="1"/>
    <col min="14346" max="14346" width="8.7109375" style="957" customWidth="1"/>
    <col min="14347" max="14347" width="11.5703125" style="957" customWidth="1"/>
    <col min="14348" max="14356" width="0" style="957" hidden="1" customWidth="1"/>
    <col min="14357" max="14592" width="9.140625" style="957"/>
    <col min="14593" max="14593" width="4" style="957" customWidth="1"/>
    <col min="14594" max="14594" width="31.85546875" style="957" customWidth="1"/>
    <col min="14595" max="14595" width="12.42578125" style="957" customWidth="1"/>
    <col min="14596" max="14596" width="10.42578125" style="957" customWidth="1"/>
    <col min="14597" max="14597" width="11" style="957" customWidth="1"/>
    <col min="14598" max="14598" width="9.7109375" style="957" customWidth="1"/>
    <col min="14599" max="14599" width="11.28515625" style="957" customWidth="1"/>
    <col min="14600" max="14600" width="10.140625" style="957" customWidth="1"/>
    <col min="14601" max="14601" width="11.28515625" style="957" customWidth="1"/>
    <col min="14602" max="14602" width="8.7109375" style="957" customWidth="1"/>
    <col min="14603" max="14603" width="11.5703125" style="957" customWidth="1"/>
    <col min="14604" max="14612" width="0" style="957" hidden="1" customWidth="1"/>
    <col min="14613" max="14848" width="9.140625" style="957"/>
    <col min="14849" max="14849" width="4" style="957" customWidth="1"/>
    <col min="14850" max="14850" width="31.85546875" style="957" customWidth="1"/>
    <col min="14851" max="14851" width="12.42578125" style="957" customWidth="1"/>
    <col min="14852" max="14852" width="10.42578125" style="957" customWidth="1"/>
    <col min="14853" max="14853" width="11" style="957" customWidth="1"/>
    <col min="14854" max="14854" width="9.7109375" style="957" customWidth="1"/>
    <col min="14855" max="14855" width="11.28515625" style="957" customWidth="1"/>
    <col min="14856" max="14856" width="10.140625" style="957" customWidth="1"/>
    <col min="14857" max="14857" width="11.28515625" style="957" customWidth="1"/>
    <col min="14858" max="14858" width="8.7109375" style="957" customWidth="1"/>
    <col min="14859" max="14859" width="11.5703125" style="957" customWidth="1"/>
    <col min="14860" max="14868" width="0" style="957" hidden="1" customWidth="1"/>
    <col min="14869" max="15104" width="9.140625" style="957"/>
    <col min="15105" max="15105" width="4" style="957" customWidth="1"/>
    <col min="15106" max="15106" width="31.85546875" style="957" customWidth="1"/>
    <col min="15107" max="15107" width="12.42578125" style="957" customWidth="1"/>
    <col min="15108" max="15108" width="10.42578125" style="957" customWidth="1"/>
    <col min="15109" max="15109" width="11" style="957" customWidth="1"/>
    <col min="15110" max="15110" width="9.7109375" style="957" customWidth="1"/>
    <col min="15111" max="15111" width="11.28515625" style="957" customWidth="1"/>
    <col min="15112" max="15112" width="10.140625" style="957" customWidth="1"/>
    <col min="15113" max="15113" width="11.28515625" style="957" customWidth="1"/>
    <col min="15114" max="15114" width="8.7109375" style="957" customWidth="1"/>
    <col min="15115" max="15115" width="11.5703125" style="957" customWidth="1"/>
    <col min="15116" max="15124" width="0" style="957" hidden="1" customWidth="1"/>
    <col min="15125" max="15360" width="9.140625" style="957"/>
    <col min="15361" max="15361" width="4" style="957" customWidth="1"/>
    <col min="15362" max="15362" width="31.85546875" style="957" customWidth="1"/>
    <col min="15363" max="15363" width="12.42578125" style="957" customWidth="1"/>
    <col min="15364" max="15364" width="10.42578125" style="957" customWidth="1"/>
    <col min="15365" max="15365" width="11" style="957" customWidth="1"/>
    <col min="15366" max="15366" width="9.7109375" style="957" customWidth="1"/>
    <col min="15367" max="15367" width="11.28515625" style="957" customWidth="1"/>
    <col min="15368" max="15368" width="10.140625" style="957" customWidth="1"/>
    <col min="15369" max="15369" width="11.28515625" style="957" customWidth="1"/>
    <col min="15370" max="15370" width="8.7109375" style="957" customWidth="1"/>
    <col min="15371" max="15371" width="11.5703125" style="957" customWidth="1"/>
    <col min="15372" max="15380" width="0" style="957" hidden="1" customWidth="1"/>
    <col min="15381" max="15616" width="9.140625" style="957"/>
    <col min="15617" max="15617" width="4" style="957" customWidth="1"/>
    <col min="15618" max="15618" width="31.85546875" style="957" customWidth="1"/>
    <col min="15619" max="15619" width="12.42578125" style="957" customWidth="1"/>
    <col min="15620" max="15620" width="10.42578125" style="957" customWidth="1"/>
    <col min="15621" max="15621" width="11" style="957" customWidth="1"/>
    <col min="15622" max="15622" width="9.7109375" style="957" customWidth="1"/>
    <col min="15623" max="15623" width="11.28515625" style="957" customWidth="1"/>
    <col min="15624" max="15624" width="10.140625" style="957" customWidth="1"/>
    <col min="15625" max="15625" width="11.28515625" style="957" customWidth="1"/>
    <col min="15626" max="15626" width="8.7109375" style="957" customWidth="1"/>
    <col min="15627" max="15627" width="11.5703125" style="957" customWidth="1"/>
    <col min="15628" max="15636" width="0" style="957" hidden="1" customWidth="1"/>
    <col min="15637" max="15872" width="9.140625" style="957"/>
    <col min="15873" max="15873" width="4" style="957" customWidth="1"/>
    <col min="15874" max="15874" width="31.85546875" style="957" customWidth="1"/>
    <col min="15875" max="15875" width="12.42578125" style="957" customWidth="1"/>
    <col min="15876" max="15876" width="10.42578125" style="957" customWidth="1"/>
    <col min="15877" max="15877" width="11" style="957" customWidth="1"/>
    <col min="15878" max="15878" width="9.7109375" style="957" customWidth="1"/>
    <col min="15879" max="15879" width="11.28515625" style="957" customWidth="1"/>
    <col min="15880" max="15880" width="10.140625" style="957" customWidth="1"/>
    <col min="15881" max="15881" width="11.28515625" style="957" customWidth="1"/>
    <col min="15882" max="15882" width="8.7109375" style="957" customWidth="1"/>
    <col min="15883" max="15883" width="11.5703125" style="957" customWidth="1"/>
    <col min="15884" max="15892" width="0" style="957" hidden="1" customWidth="1"/>
    <col min="15893" max="16128" width="9.140625" style="957"/>
    <col min="16129" max="16129" width="4" style="957" customWidth="1"/>
    <col min="16130" max="16130" width="31.85546875" style="957" customWidth="1"/>
    <col min="16131" max="16131" width="12.42578125" style="957" customWidth="1"/>
    <col min="16132" max="16132" width="10.42578125" style="957" customWidth="1"/>
    <col min="16133" max="16133" width="11" style="957" customWidth="1"/>
    <col min="16134" max="16134" width="9.7109375" style="957" customWidth="1"/>
    <col min="16135" max="16135" width="11.28515625" style="957" customWidth="1"/>
    <col min="16136" max="16136" width="10.140625" style="957" customWidth="1"/>
    <col min="16137" max="16137" width="11.28515625" style="957" customWidth="1"/>
    <col min="16138" max="16138" width="8.7109375" style="957" customWidth="1"/>
    <col min="16139" max="16139" width="11.5703125" style="957" customWidth="1"/>
    <col min="16140" max="16148" width="0" style="957" hidden="1" customWidth="1"/>
    <col min="16149" max="16384" width="9.140625" style="957"/>
  </cols>
  <sheetData>
    <row r="1" spans="1:20" ht="16.5" x14ac:dyDescent="0.3">
      <c r="A1" s="955" t="s">
        <v>1830</v>
      </c>
      <c r="B1" s="955"/>
      <c r="C1" s="956"/>
      <c r="D1" s="956"/>
      <c r="E1" s="956"/>
      <c r="F1" s="956"/>
      <c r="G1" s="956"/>
      <c r="H1" s="956"/>
      <c r="I1" s="956"/>
      <c r="J1" s="956"/>
      <c r="K1" s="956"/>
    </row>
    <row r="2" spans="1:20" ht="16.5" x14ac:dyDescent="0.3">
      <c r="A2" s="958" t="s">
        <v>1831</v>
      </c>
      <c r="B2" s="955"/>
      <c r="C2" s="956"/>
      <c r="D2" s="956"/>
      <c r="E2" s="959"/>
      <c r="F2" s="956"/>
      <c r="G2" s="956"/>
      <c r="H2" s="956"/>
      <c r="I2" s="956"/>
      <c r="J2" s="956"/>
      <c r="K2" s="956"/>
    </row>
    <row r="3" spans="1:20" ht="18" customHeight="1" x14ac:dyDescent="0.3">
      <c r="A3" s="1098" t="s">
        <v>1832</v>
      </c>
      <c r="B3" s="1098"/>
      <c r="C3" s="1098"/>
      <c r="D3" s="1098"/>
      <c r="E3" s="1098"/>
      <c r="F3" s="1098"/>
      <c r="G3" s="1098"/>
      <c r="H3" s="1098"/>
      <c r="I3" s="1098"/>
      <c r="J3" s="1098"/>
      <c r="K3" s="1098"/>
    </row>
    <row r="4" spans="1:20" ht="14.25" customHeight="1" x14ac:dyDescent="0.3">
      <c r="A4" s="1099" t="s">
        <v>1833</v>
      </c>
      <c r="B4" s="1099"/>
      <c r="C4" s="1099"/>
      <c r="D4" s="1099"/>
      <c r="E4" s="1099"/>
      <c r="F4" s="1099"/>
      <c r="G4" s="1099"/>
      <c r="H4" s="1099"/>
      <c r="I4" s="1099"/>
      <c r="J4" s="1099"/>
      <c r="K4" s="1099"/>
    </row>
    <row r="5" spans="1:20" ht="15.6" customHeight="1" x14ac:dyDescent="0.3">
      <c r="A5" s="1100" t="s">
        <v>1834</v>
      </c>
      <c r="B5" s="1100"/>
      <c r="C5" s="1101" t="s">
        <v>1835</v>
      </c>
      <c r="D5" s="1102" t="s">
        <v>1836</v>
      </c>
      <c r="E5" s="1102"/>
      <c r="F5" s="1102" t="s">
        <v>1837</v>
      </c>
      <c r="G5" s="1102"/>
      <c r="H5" s="1102" t="s">
        <v>1838</v>
      </c>
      <c r="I5" s="1102"/>
      <c r="J5" s="1101" t="s">
        <v>1839</v>
      </c>
      <c r="K5" s="1101"/>
    </row>
    <row r="6" spans="1:20" ht="15.6" customHeight="1" x14ac:dyDescent="0.3">
      <c r="A6" s="1100"/>
      <c r="B6" s="1100"/>
      <c r="C6" s="1101"/>
      <c r="D6" s="960" t="s">
        <v>1840</v>
      </c>
      <c r="E6" s="960" t="s">
        <v>1072</v>
      </c>
      <c r="F6" s="960" t="s">
        <v>1840</v>
      </c>
      <c r="G6" s="960" t="s">
        <v>1072</v>
      </c>
      <c r="H6" s="960" t="s">
        <v>1840</v>
      </c>
      <c r="I6" s="960" t="s">
        <v>1072</v>
      </c>
      <c r="J6" s="961" t="s">
        <v>1841</v>
      </c>
      <c r="K6" s="961" t="s">
        <v>1072</v>
      </c>
    </row>
    <row r="7" spans="1:20" ht="15.6" customHeight="1" x14ac:dyDescent="0.3">
      <c r="A7" s="1103" t="s">
        <v>1842</v>
      </c>
      <c r="B7" s="1103"/>
      <c r="C7" s="1103"/>
      <c r="D7" s="1103"/>
      <c r="E7" s="1103"/>
      <c r="F7" s="1103"/>
      <c r="G7" s="1103"/>
      <c r="H7" s="1103"/>
      <c r="I7" s="1103"/>
      <c r="J7" s="1103"/>
      <c r="K7" s="1103"/>
      <c r="M7" s="1104" t="s">
        <v>1843</v>
      </c>
      <c r="N7" s="1104"/>
      <c r="O7" s="1104"/>
      <c r="P7" s="1104"/>
    </row>
    <row r="8" spans="1:20" ht="15.6" customHeight="1" x14ac:dyDescent="0.3">
      <c r="A8" s="962">
        <v>1</v>
      </c>
      <c r="B8" s="963" t="s">
        <v>1844</v>
      </c>
      <c r="C8" s="964">
        <v>32192</v>
      </c>
      <c r="D8" s="965">
        <f>C8-F8-H8</f>
        <v>32157</v>
      </c>
      <c r="E8" s="966">
        <f>D8/C9</f>
        <v>0.72844036697247705</v>
      </c>
      <c r="F8" s="965">
        <v>0</v>
      </c>
      <c r="G8" s="966">
        <f>F8/C9</f>
        <v>0</v>
      </c>
      <c r="H8" s="967">
        <v>35</v>
      </c>
      <c r="I8" s="966">
        <f>H9/C9</f>
        <v>1.8801676294031035E-3</v>
      </c>
      <c r="J8" s="968">
        <f>H8+F8</f>
        <v>35</v>
      </c>
      <c r="K8" s="966">
        <f>J8/C9</f>
        <v>7.9284177143504363E-4</v>
      </c>
      <c r="M8" s="1105" t="s">
        <v>1845</v>
      </c>
      <c r="N8" s="1106"/>
      <c r="O8" s="969" t="s">
        <v>1846</v>
      </c>
      <c r="P8" s="969" t="s">
        <v>1847</v>
      </c>
    </row>
    <row r="9" spans="1:20" ht="15.6" customHeight="1" x14ac:dyDescent="0.3">
      <c r="A9" s="962">
        <v>2</v>
      </c>
      <c r="B9" s="963" t="s">
        <v>1848</v>
      </c>
      <c r="C9" s="968">
        <v>44145</v>
      </c>
      <c r="D9" s="965">
        <f>C9-F9-H9</f>
        <v>44062</v>
      </c>
      <c r="E9" s="970">
        <f>D9/C9</f>
        <v>0.99811983237059687</v>
      </c>
      <c r="F9" s="968">
        <v>0</v>
      </c>
      <c r="G9" s="970">
        <f>F9/C9</f>
        <v>0</v>
      </c>
      <c r="H9" s="968">
        <v>83</v>
      </c>
      <c r="I9" s="970">
        <f>H9/C9</f>
        <v>1.8801676294031035E-3</v>
      </c>
      <c r="J9" s="968">
        <f>H9+F9</f>
        <v>83</v>
      </c>
      <c r="K9" s="970">
        <f>J9/C9</f>
        <v>1.8801676294031035E-3</v>
      </c>
      <c r="M9" s="1096" t="s">
        <v>1849</v>
      </c>
      <c r="N9" s="1097"/>
      <c r="O9" s="969">
        <v>97</v>
      </c>
      <c r="P9" s="969">
        <v>54284</v>
      </c>
    </row>
    <row r="10" spans="1:20" ht="15.6" customHeight="1" x14ac:dyDescent="0.3">
      <c r="A10" s="962">
        <v>3</v>
      </c>
      <c r="B10" s="963" t="s">
        <v>1850</v>
      </c>
      <c r="C10" s="968">
        <v>24048</v>
      </c>
      <c r="D10" s="965">
        <f>C10-F10-H10</f>
        <v>24017</v>
      </c>
      <c r="E10" s="970">
        <f>D10/C10</f>
        <v>0.99871091151031266</v>
      </c>
      <c r="F10" s="968">
        <v>0</v>
      </c>
      <c r="G10" s="970">
        <f>F10/C10</f>
        <v>0</v>
      </c>
      <c r="H10" s="968">
        <v>31</v>
      </c>
      <c r="I10" s="970">
        <f>H10/C10</f>
        <v>1.2890884896872921E-3</v>
      </c>
      <c r="J10" s="968">
        <f>H10+F10</f>
        <v>31</v>
      </c>
      <c r="K10" s="970">
        <f>J10/C10</f>
        <v>1.2890884896872921E-3</v>
      </c>
      <c r="M10" s="1096" t="s">
        <v>1851</v>
      </c>
      <c r="N10" s="1097"/>
      <c r="O10" s="969">
        <v>8</v>
      </c>
      <c r="P10" s="969">
        <f>4799+3765+3511</f>
        <v>12075</v>
      </c>
    </row>
    <row r="11" spans="1:20" ht="15.6" customHeight="1" x14ac:dyDescent="0.3">
      <c r="A11" s="962">
        <v>4</v>
      </c>
      <c r="B11" s="963" t="s">
        <v>1852</v>
      </c>
      <c r="C11" s="968">
        <v>33607</v>
      </c>
      <c r="D11" s="965">
        <f>C11-F11-H11</f>
        <v>33429</v>
      </c>
      <c r="E11" s="970">
        <f>D11/C11</f>
        <v>0.99470348439313239</v>
      </c>
      <c r="F11" s="968">
        <v>0</v>
      </c>
      <c r="G11" s="970">
        <f>F11/C11</f>
        <v>0</v>
      </c>
      <c r="H11" s="968">
        <v>178</v>
      </c>
      <c r="I11" s="970">
        <f>H11/C11</f>
        <v>5.2965156068676168E-3</v>
      </c>
      <c r="J11" s="968">
        <f>H11+F11</f>
        <v>178</v>
      </c>
      <c r="K11" s="970">
        <f>J11/C11</f>
        <v>5.2965156068676168E-3</v>
      </c>
      <c r="M11" s="1096" t="s">
        <v>1853</v>
      </c>
      <c r="N11" s="1097"/>
      <c r="O11" s="969">
        <f>19+38</f>
        <v>57</v>
      </c>
      <c r="P11" s="969">
        <f>45430+7495</f>
        <v>52925</v>
      </c>
      <c r="Q11" s="957" t="s">
        <v>1854</v>
      </c>
    </row>
    <row r="12" spans="1:20" ht="15.6" customHeight="1" x14ac:dyDescent="0.3">
      <c r="A12" s="1112" t="s">
        <v>1855</v>
      </c>
      <c r="B12" s="1112"/>
      <c r="C12" s="971">
        <f>SUM(C8:C11)</f>
        <v>133992</v>
      </c>
      <c r="D12" s="971">
        <f>SUM(D8:D11)</f>
        <v>133665</v>
      </c>
      <c r="E12" s="972">
        <f>D12/C12</f>
        <v>0.99755955579437583</v>
      </c>
      <c r="F12" s="971">
        <f>SUM(F8:F11)</f>
        <v>0</v>
      </c>
      <c r="G12" s="972">
        <f>F12/C12</f>
        <v>0</v>
      </c>
      <c r="H12" s="971">
        <f>SUM(H8:H11)</f>
        <v>327</v>
      </c>
      <c r="I12" s="972">
        <f>H12/C12</f>
        <v>2.4404442056242164E-3</v>
      </c>
      <c r="J12" s="971">
        <f>SUM(J8:J11)</f>
        <v>327</v>
      </c>
      <c r="K12" s="972">
        <f>J12/C12</f>
        <v>2.4404442056242164E-3</v>
      </c>
      <c r="M12" s="1113" t="s">
        <v>1856</v>
      </c>
      <c r="N12" s="1114"/>
      <c r="O12" s="969">
        <v>5</v>
      </c>
      <c r="P12" s="969">
        <v>52925</v>
      </c>
    </row>
    <row r="13" spans="1:20" ht="15.6" customHeight="1" x14ac:dyDescent="0.3">
      <c r="A13" s="1103" t="s">
        <v>1857</v>
      </c>
      <c r="B13" s="1103"/>
      <c r="C13" s="1103"/>
      <c r="D13" s="1103"/>
      <c r="E13" s="1103"/>
      <c r="F13" s="1103"/>
      <c r="G13" s="1103"/>
      <c r="H13" s="1103"/>
      <c r="I13" s="1103"/>
      <c r="J13" s="1103"/>
      <c r="K13" s="1103"/>
    </row>
    <row r="14" spans="1:20" ht="15.6" customHeight="1" x14ac:dyDescent="0.3">
      <c r="A14" s="962">
        <v>1</v>
      </c>
      <c r="B14" s="963" t="s">
        <v>1858</v>
      </c>
      <c r="C14" s="968">
        <v>94277</v>
      </c>
      <c r="D14" s="968">
        <f>C14-F14-H14</f>
        <v>92815</v>
      </c>
      <c r="E14" s="970">
        <f>D14/C14</f>
        <v>0.98449250612556616</v>
      </c>
      <c r="F14" s="968">
        <v>4</v>
      </c>
      <c r="G14" s="970">
        <f>F14/C14</f>
        <v>4.242816381514049E-5</v>
      </c>
      <c r="H14" s="968">
        <v>1458</v>
      </c>
      <c r="I14" s="970">
        <f>H14/C14</f>
        <v>1.5465065710618708E-2</v>
      </c>
      <c r="J14" s="968">
        <f>F14+H14</f>
        <v>1462</v>
      </c>
      <c r="K14" s="970">
        <f>J14/C14</f>
        <v>1.5507493874433849E-2</v>
      </c>
      <c r="M14" s="965"/>
      <c r="N14" s="973"/>
      <c r="O14" s="974"/>
      <c r="P14" s="974"/>
      <c r="Q14" s="975"/>
      <c r="R14" s="975"/>
    </row>
    <row r="15" spans="1:20" ht="15.6" customHeight="1" x14ac:dyDescent="0.3">
      <c r="A15" s="962">
        <v>2</v>
      </c>
      <c r="B15" s="963" t="s">
        <v>1859</v>
      </c>
      <c r="C15" s="968">
        <f>30891</f>
        <v>30891</v>
      </c>
      <c r="D15" s="968">
        <f>C15-F15-H15</f>
        <v>30336</v>
      </c>
      <c r="E15" s="970">
        <f>D15/C15</f>
        <v>0.98203360202000578</v>
      </c>
      <c r="F15" s="968">
        <f>0</f>
        <v>0</v>
      </c>
      <c r="G15" s="970">
        <f>F15/C15</f>
        <v>0</v>
      </c>
      <c r="H15" s="968">
        <f>117+438</f>
        <v>555</v>
      </c>
      <c r="I15" s="970">
        <f>H15/C15</f>
        <v>1.7966397979994175E-2</v>
      </c>
      <c r="J15" s="968">
        <f>F15+H15</f>
        <v>555</v>
      </c>
      <c r="K15" s="970">
        <f>J15/C15</f>
        <v>1.7966397979994175E-2</v>
      </c>
      <c r="L15" s="976"/>
      <c r="M15" s="965"/>
      <c r="N15" s="973"/>
      <c r="O15" s="965"/>
      <c r="P15" s="965"/>
      <c r="Q15" s="975"/>
      <c r="R15" s="975"/>
    </row>
    <row r="16" spans="1:20" s="977" customFormat="1" ht="15.6" customHeight="1" x14ac:dyDescent="0.3">
      <c r="A16" s="962">
        <v>3</v>
      </c>
      <c r="B16" s="963" t="s">
        <v>1860</v>
      </c>
      <c r="C16" s="968">
        <v>64540</v>
      </c>
      <c r="D16" s="968">
        <f>C16-F16-H16</f>
        <v>63266</v>
      </c>
      <c r="E16" s="970">
        <f>D16/C16</f>
        <v>0.98026030368763561</v>
      </c>
      <c r="F16" s="968">
        <v>1207</v>
      </c>
      <c r="G16" s="970">
        <f>F16/C16</f>
        <v>1.8701580415246361E-2</v>
      </c>
      <c r="H16" s="968">
        <v>67</v>
      </c>
      <c r="I16" s="970">
        <f>H16/C16</f>
        <v>1.0381158971180663E-3</v>
      </c>
      <c r="J16" s="968">
        <f>F16+H16</f>
        <v>1274</v>
      </c>
      <c r="K16" s="970">
        <f>J16/C16</f>
        <v>1.9739696312364424E-2</v>
      </c>
      <c r="L16" s="957"/>
      <c r="M16" s="967"/>
      <c r="N16" s="967"/>
      <c r="O16" s="967"/>
      <c r="P16" s="967"/>
      <c r="Q16" s="975"/>
      <c r="R16" s="975"/>
      <c r="S16" s="957"/>
      <c r="T16" s="957"/>
    </row>
    <row r="17" spans="1:18" ht="15.6" customHeight="1" x14ac:dyDescent="0.3">
      <c r="A17" s="1112" t="s">
        <v>1855</v>
      </c>
      <c r="B17" s="1112"/>
      <c r="C17" s="971">
        <f>SUM(C14:C16)</f>
        <v>189708</v>
      </c>
      <c r="D17" s="971">
        <f>SUM(D14:D16)</f>
        <v>186417</v>
      </c>
      <c r="E17" s="972">
        <f>D17/C17</f>
        <v>0.98265228667214877</v>
      </c>
      <c r="F17" s="971">
        <f>SUM(F14:F16)</f>
        <v>1211</v>
      </c>
      <c r="G17" s="972">
        <f>F17/C17</f>
        <v>6.3834946338583503E-3</v>
      </c>
      <c r="H17" s="971">
        <f>SUM(H14:H16)</f>
        <v>2080</v>
      </c>
      <c r="I17" s="972">
        <f>H17/C17</f>
        <v>1.0964218693992873E-2</v>
      </c>
      <c r="J17" s="971">
        <f>SUM(J14:J16)</f>
        <v>3291</v>
      </c>
      <c r="K17" s="972">
        <f>J17/C17</f>
        <v>1.7347713327851223E-2</v>
      </c>
      <c r="M17" s="1107" t="s">
        <v>1861</v>
      </c>
      <c r="N17" s="1108"/>
      <c r="O17" s="1108"/>
      <c r="P17" s="1109"/>
      <c r="Q17" s="975"/>
      <c r="R17" s="975"/>
    </row>
    <row r="18" spans="1:18" ht="15.6" customHeight="1" x14ac:dyDescent="0.3">
      <c r="A18" s="1103" t="s">
        <v>1862</v>
      </c>
      <c r="B18" s="1103"/>
      <c r="C18" s="1103"/>
      <c r="D18" s="1103"/>
      <c r="E18" s="1103"/>
      <c r="F18" s="1103"/>
      <c r="G18" s="1103"/>
      <c r="H18" s="1103"/>
      <c r="I18" s="1103"/>
      <c r="J18" s="1103"/>
      <c r="K18" s="1103"/>
      <c r="M18" s="978" t="s">
        <v>1863</v>
      </c>
      <c r="N18" s="979">
        <v>2355</v>
      </c>
      <c r="O18" s="979" t="s">
        <v>1864</v>
      </c>
      <c r="P18" s="979" t="s">
        <v>1865</v>
      </c>
      <c r="Q18" s="975"/>
      <c r="R18" s="975"/>
    </row>
    <row r="19" spans="1:18" ht="15.6" customHeight="1" x14ac:dyDescent="0.3">
      <c r="A19" s="962">
        <v>1</v>
      </c>
      <c r="B19" s="963" t="s">
        <v>1866</v>
      </c>
      <c r="C19" s="968">
        <f>75617+73414</f>
        <v>149031</v>
      </c>
      <c r="D19" s="968">
        <f t="shared" ref="D19:D28" si="0">C19-F19-H19</f>
        <v>148807</v>
      </c>
      <c r="E19" s="970">
        <f t="shared" ref="E19:E31" si="1">D19/C19</f>
        <v>0.99849695700894447</v>
      </c>
      <c r="F19" s="968">
        <f>128</f>
        <v>128</v>
      </c>
      <c r="G19" s="970">
        <f t="shared" ref="G19:G31" si="2">F19/C19</f>
        <v>8.5888170917460124E-4</v>
      </c>
      <c r="H19" s="968">
        <v>96</v>
      </c>
      <c r="I19" s="970">
        <f t="shared" ref="I19:I31" si="3">H19/C19</f>
        <v>6.4416128188095096E-4</v>
      </c>
      <c r="J19" s="968">
        <f t="shared" ref="J19:J29" si="4">F19+H19</f>
        <v>224</v>
      </c>
      <c r="K19" s="970">
        <f t="shared" ref="K19:K31" si="5">J19/C19</f>
        <v>1.5030429910555523E-3</v>
      </c>
      <c r="M19" s="980" t="s">
        <v>1867</v>
      </c>
      <c r="N19" s="981">
        <v>7242</v>
      </c>
      <c r="O19" s="981" t="s">
        <v>1868</v>
      </c>
      <c r="P19" s="981" t="s">
        <v>1869</v>
      </c>
      <c r="Q19" s="975"/>
      <c r="R19" s="975"/>
    </row>
    <row r="20" spans="1:18" ht="15.6" customHeight="1" x14ac:dyDescent="0.3">
      <c r="A20" s="962">
        <v>2</v>
      </c>
      <c r="B20" s="963" t="s">
        <v>1870</v>
      </c>
      <c r="C20" s="968">
        <v>7065</v>
      </c>
      <c r="D20" s="968">
        <f t="shared" si="0"/>
        <v>7033</v>
      </c>
      <c r="E20" s="970">
        <f t="shared" si="1"/>
        <v>0.99547062986553436</v>
      </c>
      <c r="F20" s="968">
        <v>32</v>
      </c>
      <c r="G20" s="970">
        <f t="shared" si="2"/>
        <v>4.529370134465676E-3</v>
      </c>
      <c r="H20" s="968">
        <f>0</f>
        <v>0</v>
      </c>
      <c r="I20" s="970">
        <f t="shared" si="3"/>
        <v>0</v>
      </c>
      <c r="J20" s="968">
        <f t="shared" si="4"/>
        <v>32</v>
      </c>
      <c r="K20" s="970">
        <f t="shared" si="5"/>
        <v>4.529370134465676E-3</v>
      </c>
      <c r="M20" s="982"/>
      <c r="N20" s="983"/>
      <c r="O20" s="982"/>
      <c r="P20" s="982"/>
      <c r="Q20" s="975"/>
      <c r="R20" s="975"/>
    </row>
    <row r="21" spans="1:18" ht="15.6" customHeight="1" x14ac:dyDescent="0.3">
      <c r="A21" s="962">
        <v>3</v>
      </c>
      <c r="B21" s="963" t="s">
        <v>1871</v>
      </c>
      <c r="C21" s="968">
        <f>3374+510</f>
        <v>3884</v>
      </c>
      <c r="D21" s="968">
        <f t="shared" si="0"/>
        <v>3416</v>
      </c>
      <c r="E21" s="970">
        <f t="shared" si="1"/>
        <v>0.87950566426364574</v>
      </c>
      <c r="F21" s="968">
        <v>462</v>
      </c>
      <c r="G21" s="970">
        <f t="shared" si="2"/>
        <v>0.11894953656024716</v>
      </c>
      <c r="H21" s="968">
        <v>6</v>
      </c>
      <c r="I21" s="970">
        <f t="shared" si="3"/>
        <v>1.544799176107106E-3</v>
      </c>
      <c r="J21" s="968">
        <f t="shared" si="4"/>
        <v>468</v>
      </c>
      <c r="K21" s="970">
        <f t="shared" si="5"/>
        <v>0.12049433573635428</v>
      </c>
      <c r="L21" s="976"/>
      <c r="M21" s="982"/>
      <c r="N21" s="983"/>
      <c r="O21" s="982"/>
      <c r="P21" s="982"/>
      <c r="Q21" s="975"/>
      <c r="R21" s="975"/>
    </row>
    <row r="22" spans="1:18" ht="15.6" customHeight="1" x14ac:dyDescent="0.3">
      <c r="A22" s="962">
        <v>4</v>
      </c>
      <c r="B22" s="963" t="s">
        <v>1872</v>
      </c>
      <c r="C22" s="968">
        <f>6833+284</f>
        <v>7117</v>
      </c>
      <c r="D22" s="968">
        <f t="shared" si="0"/>
        <v>7069</v>
      </c>
      <c r="E22" s="970">
        <f t="shared" si="1"/>
        <v>0.99325558521849089</v>
      </c>
      <c r="F22" s="968">
        <v>47</v>
      </c>
      <c r="G22" s="970">
        <f t="shared" si="2"/>
        <v>6.6039061402276243E-3</v>
      </c>
      <c r="H22" s="968">
        <v>1</v>
      </c>
      <c r="I22" s="970">
        <f t="shared" si="3"/>
        <v>1.405086412814388E-4</v>
      </c>
      <c r="J22" s="968">
        <f t="shared" si="4"/>
        <v>48</v>
      </c>
      <c r="K22" s="970">
        <f t="shared" si="5"/>
        <v>6.744414781509063E-3</v>
      </c>
      <c r="L22" s="976"/>
      <c r="M22" s="1107" t="s">
        <v>1873</v>
      </c>
      <c r="N22" s="1108"/>
      <c r="O22" s="1108"/>
      <c r="P22" s="1109"/>
      <c r="Q22" s="975"/>
      <c r="R22" s="975"/>
    </row>
    <row r="23" spans="1:18" ht="15.6" customHeight="1" x14ac:dyDescent="0.3">
      <c r="A23" s="962">
        <v>5</v>
      </c>
      <c r="B23" s="963" t="s">
        <v>1874</v>
      </c>
      <c r="C23" s="968">
        <f>3617+75</f>
        <v>3692</v>
      </c>
      <c r="D23" s="968">
        <f t="shared" si="0"/>
        <v>3691</v>
      </c>
      <c r="E23" s="970">
        <f t="shared" si="1"/>
        <v>0.9997291440953413</v>
      </c>
      <c r="F23" s="968"/>
      <c r="G23" s="970">
        <f t="shared" si="2"/>
        <v>0</v>
      </c>
      <c r="H23" s="968">
        <v>1</v>
      </c>
      <c r="I23" s="970">
        <f t="shared" si="3"/>
        <v>2.7085590465872155E-4</v>
      </c>
      <c r="J23" s="968">
        <f t="shared" si="4"/>
        <v>1</v>
      </c>
      <c r="K23" s="970">
        <f t="shared" si="5"/>
        <v>2.7085590465872155E-4</v>
      </c>
      <c r="M23" s="978" t="s">
        <v>1875</v>
      </c>
      <c r="N23" s="979">
        <v>103</v>
      </c>
      <c r="O23" s="979" t="s">
        <v>1876</v>
      </c>
      <c r="P23" s="979" t="s">
        <v>1865</v>
      </c>
      <c r="Q23" s="975">
        <v>108</v>
      </c>
      <c r="R23" s="975"/>
    </row>
    <row r="24" spans="1:18" ht="15.6" customHeight="1" x14ac:dyDescent="0.3">
      <c r="A24" s="962">
        <v>6</v>
      </c>
      <c r="B24" s="984" t="s">
        <v>1877</v>
      </c>
      <c r="C24" s="965">
        <v>2589</v>
      </c>
      <c r="D24" s="968">
        <f t="shared" si="0"/>
        <v>2581</v>
      </c>
      <c r="E24" s="966">
        <f t="shared" si="1"/>
        <v>0.99691000386249518</v>
      </c>
      <c r="F24" s="965">
        <f>8</f>
        <v>8</v>
      </c>
      <c r="G24" s="966">
        <f t="shared" si="2"/>
        <v>3.0899961375048281E-3</v>
      </c>
      <c r="H24" s="965">
        <f>0</f>
        <v>0</v>
      </c>
      <c r="I24" s="966">
        <f t="shared" si="3"/>
        <v>0</v>
      </c>
      <c r="J24" s="965">
        <f t="shared" si="4"/>
        <v>8</v>
      </c>
      <c r="K24" s="966">
        <f t="shared" si="5"/>
        <v>3.0899961375048281E-3</v>
      </c>
      <c r="M24" s="980" t="s">
        <v>1878</v>
      </c>
      <c r="N24" s="981">
        <v>361</v>
      </c>
      <c r="O24" s="981" t="s">
        <v>1879</v>
      </c>
      <c r="P24" s="981" t="s">
        <v>1880</v>
      </c>
      <c r="Q24" s="975"/>
      <c r="R24" s="975"/>
    </row>
    <row r="25" spans="1:18" ht="15.6" customHeight="1" x14ac:dyDescent="0.3">
      <c r="A25" s="962">
        <v>7</v>
      </c>
      <c r="B25" s="963" t="s">
        <v>1881</v>
      </c>
      <c r="C25" s="968">
        <f>7770+3820</f>
        <v>11590</v>
      </c>
      <c r="D25" s="968">
        <f t="shared" si="0"/>
        <v>11523</v>
      </c>
      <c r="E25" s="970">
        <f t="shared" si="1"/>
        <v>0.99421915444348574</v>
      </c>
      <c r="F25" s="968">
        <v>38</v>
      </c>
      <c r="G25" s="970">
        <f t="shared" si="2"/>
        <v>3.2786885245901639E-3</v>
      </c>
      <c r="H25" s="968">
        <v>29</v>
      </c>
      <c r="I25" s="970">
        <f t="shared" si="3"/>
        <v>2.5021570319240724E-3</v>
      </c>
      <c r="J25" s="968">
        <f t="shared" si="4"/>
        <v>67</v>
      </c>
      <c r="K25" s="970">
        <f t="shared" si="5"/>
        <v>5.7808455565142363E-3</v>
      </c>
      <c r="M25" s="975"/>
      <c r="N25" s="985"/>
      <c r="O25" s="985" t="e">
        <f>O23/M23</f>
        <v>#VALUE!</v>
      </c>
      <c r="P25" s="985" t="e">
        <f>P23/M23</f>
        <v>#VALUE!</v>
      </c>
      <c r="Q25" s="985" t="e">
        <f>Q23/M23</f>
        <v>#VALUE!</v>
      </c>
      <c r="R25" s="975"/>
    </row>
    <row r="26" spans="1:18" ht="15.6" customHeight="1" x14ac:dyDescent="0.3">
      <c r="A26" s="962">
        <v>8</v>
      </c>
      <c r="B26" s="963" t="s">
        <v>1882</v>
      </c>
      <c r="C26" s="968">
        <v>12510</v>
      </c>
      <c r="D26" s="968">
        <f t="shared" si="0"/>
        <v>12433</v>
      </c>
      <c r="E26" s="970">
        <f t="shared" si="1"/>
        <v>0.99384492406075142</v>
      </c>
      <c r="F26" s="968">
        <v>76</v>
      </c>
      <c r="G26" s="970">
        <f t="shared" si="2"/>
        <v>6.0751398880895284E-3</v>
      </c>
      <c r="H26" s="968">
        <v>1</v>
      </c>
      <c r="I26" s="970">
        <f t="shared" si="3"/>
        <v>7.9936051159072748E-5</v>
      </c>
      <c r="J26" s="968">
        <f t="shared" si="4"/>
        <v>77</v>
      </c>
      <c r="K26" s="970">
        <f t="shared" si="5"/>
        <v>6.1550759392486011E-3</v>
      </c>
      <c r="M26" s="975"/>
      <c r="N26" s="975"/>
      <c r="O26" s="975"/>
      <c r="P26" s="975"/>
      <c r="Q26" s="975"/>
      <c r="R26" s="975"/>
    </row>
    <row r="27" spans="1:18" ht="15.6" customHeight="1" x14ac:dyDescent="0.3">
      <c r="A27" s="962">
        <v>9</v>
      </c>
      <c r="B27" s="963" t="s">
        <v>1883</v>
      </c>
      <c r="C27" s="968">
        <v>67980</v>
      </c>
      <c r="D27" s="968">
        <f t="shared" si="0"/>
        <v>67669</v>
      </c>
      <c r="E27" s="970">
        <f t="shared" si="1"/>
        <v>0.99542512503677549</v>
      </c>
      <c r="F27" s="968">
        <f>77+11</f>
        <v>88</v>
      </c>
      <c r="G27" s="970">
        <f t="shared" si="2"/>
        <v>1.2944983818770227E-3</v>
      </c>
      <c r="H27" s="968">
        <f>188+35</f>
        <v>223</v>
      </c>
      <c r="I27" s="970">
        <f t="shared" si="3"/>
        <v>3.2803765813474552E-3</v>
      </c>
      <c r="J27" s="968">
        <f t="shared" si="4"/>
        <v>311</v>
      </c>
      <c r="K27" s="970">
        <f t="shared" si="5"/>
        <v>4.5748749632244781E-3</v>
      </c>
      <c r="M27" s="975"/>
      <c r="N27" s="975"/>
      <c r="O27" s="975"/>
      <c r="P27" s="975"/>
      <c r="Q27" s="975" t="s">
        <v>1884</v>
      </c>
      <c r="R27" s="975">
        <v>108</v>
      </c>
    </row>
    <row r="28" spans="1:18" ht="15.6" customHeight="1" x14ac:dyDescent="0.3">
      <c r="A28" s="962">
        <v>10</v>
      </c>
      <c r="B28" s="963" t="s">
        <v>839</v>
      </c>
      <c r="C28" s="968">
        <v>4095</v>
      </c>
      <c r="D28" s="968">
        <f t="shared" si="0"/>
        <v>4042</v>
      </c>
      <c r="E28" s="970">
        <f t="shared" si="1"/>
        <v>0.9870573870573871</v>
      </c>
      <c r="F28" s="968">
        <v>53</v>
      </c>
      <c r="G28" s="970">
        <f t="shared" si="2"/>
        <v>1.2942612942612943E-2</v>
      </c>
      <c r="H28" s="968"/>
      <c r="I28" s="970">
        <f t="shared" si="3"/>
        <v>0</v>
      </c>
      <c r="J28" s="968">
        <f t="shared" si="4"/>
        <v>53</v>
      </c>
      <c r="K28" s="970">
        <f t="shared" si="5"/>
        <v>1.2942612942612943E-2</v>
      </c>
      <c r="M28" s="975"/>
      <c r="N28" s="975"/>
      <c r="O28" s="975"/>
      <c r="P28" s="975"/>
      <c r="Q28" s="975" t="s">
        <v>1885</v>
      </c>
      <c r="R28" s="975">
        <v>1</v>
      </c>
    </row>
    <row r="29" spans="1:18" ht="15.6" customHeight="1" x14ac:dyDescent="0.3">
      <c r="A29" s="962">
        <v>11</v>
      </c>
      <c r="B29" s="963" t="s">
        <v>1886</v>
      </c>
      <c r="C29" s="968">
        <v>10240</v>
      </c>
      <c r="D29" s="968">
        <f>C29-F29-H29</f>
        <v>10109</v>
      </c>
      <c r="E29" s="970">
        <f t="shared" si="1"/>
        <v>0.98720703124999998</v>
      </c>
      <c r="F29" s="968">
        <v>48</v>
      </c>
      <c r="G29" s="970">
        <f t="shared" si="2"/>
        <v>4.6874999999999998E-3</v>
      </c>
      <c r="H29" s="968">
        <v>83</v>
      </c>
      <c r="I29" s="970">
        <f t="shared" si="3"/>
        <v>8.1054687500000007E-3</v>
      </c>
      <c r="J29" s="968">
        <f t="shared" si="4"/>
        <v>131</v>
      </c>
      <c r="K29" s="970">
        <f t="shared" si="5"/>
        <v>1.279296875E-2</v>
      </c>
      <c r="M29" s="975"/>
      <c r="N29" s="975"/>
      <c r="O29" s="975"/>
      <c r="P29" s="975"/>
      <c r="Q29" s="975" t="s">
        <v>1887</v>
      </c>
      <c r="R29" s="975">
        <v>1</v>
      </c>
    </row>
    <row r="30" spans="1:18" ht="15.6" customHeight="1" x14ac:dyDescent="0.3">
      <c r="A30" s="1110" t="s">
        <v>1855</v>
      </c>
      <c r="B30" s="1110"/>
      <c r="C30" s="986">
        <f>SUM(C19:C29)</f>
        <v>279793</v>
      </c>
      <c r="D30" s="986">
        <f>SUM(D19:D29)</f>
        <v>278373</v>
      </c>
      <c r="E30" s="987">
        <f t="shared" si="1"/>
        <v>0.99492481942007127</v>
      </c>
      <c r="F30" s="986">
        <f>SUM(F19:F29)</f>
        <v>980</v>
      </c>
      <c r="G30" s="987">
        <f t="shared" si="2"/>
        <v>3.502589414317013E-3</v>
      </c>
      <c r="H30" s="986">
        <f>SUM(H19:H29)</f>
        <v>440</v>
      </c>
      <c r="I30" s="987">
        <f t="shared" si="3"/>
        <v>1.57259116561172E-3</v>
      </c>
      <c r="J30" s="986">
        <f>SUM(J19:J29)</f>
        <v>1420</v>
      </c>
      <c r="K30" s="987">
        <f t="shared" si="5"/>
        <v>5.075180579928733E-3</v>
      </c>
      <c r="M30" s="988"/>
      <c r="N30" s="975"/>
      <c r="O30" s="975"/>
      <c r="P30" s="975"/>
      <c r="Q30" s="975" t="s">
        <v>1888</v>
      </c>
      <c r="R30" s="975">
        <v>1</v>
      </c>
    </row>
    <row r="31" spans="1:18" ht="15.6" customHeight="1" x14ac:dyDescent="0.3">
      <c r="A31" s="1111" t="s">
        <v>1889</v>
      </c>
      <c r="B31" s="1111"/>
      <c r="C31" s="989">
        <f>C30+C17+C12</f>
        <v>603493</v>
      </c>
      <c r="D31" s="989">
        <f>C31-F31-H31</f>
        <v>598455</v>
      </c>
      <c r="E31" s="990">
        <f t="shared" si="1"/>
        <v>0.99165193299673737</v>
      </c>
      <c r="F31" s="989">
        <f>F30+F17+F12</f>
        <v>2191</v>
      </c>
      <c r="G31" s="990">
        <f t="shared" si="2"/>
        <v>3.6305309257936712E-3</v>
      </c>
      <c r="H31" s="991">
        <f>H30+H17+H12</f>
        <v>2847</v>
      </c>
      <c r="I31" s="992">
        <f t="shared" si="3"/>
        <v>4.7175360774690013E-3</v>
      </c>
      <c r="J31" s="989">
        <f>J30+J17+J12</f>
        <v>5038</v>
      </c>
      <c r="K31" s="990">
        <f t="shared" si="5"/>
        <v>8.3480670032626721E-3</v>
      </c>
      <c r="M31" s="975"/>
      <c r="N31" s="975"/>
      <c r="O31" s="975"/>
      <c r="P31" s="975"/>
      <c r="Q31" s="975" t="s">
        <v>1890</v>
      </c>
      <c r="R31" s="975">
        <v>1</v>
      </c>
    </row>
    <row r="32" spans="1:18" ht="15.6" customHeight="1" x14ac:dyDescent="0.3">
      <c r="A32" s="956"/>
      <c r="B32" s="993" t="s">
        <v>1891</v>
      </c>
      <c r="C32" s="958"/>
      <c r="D32" s="958"/>
      <c r="E32" s="958"/>
      <c r="F32" s="958"/>
      <c r="G32" s="958"/>
      <c r="H32" s="958"/>
      <c r="I32" s="958"/>
      <c r="J32" s="956"/>
      <c r="K32" s="956"/>
    </row>
    <row r="33" spans="1:11" ht="15.6" customHeight="1" x14ac:dyDescent="0.3">
      <c r="A33" s="956"/>
      <c r="B33" s="993" t="s">
        <v>1892</v>
      </c>
      <c r="C33" s="958"/>
      <c r="D33" s="958"/>
      <c r="E33" s="958"/>
      <c r="F33" s="958"/>
      <c r="G33" s="958"/>
      <c r="H33" s="994"/>
      <c r="I33" s="994"/>
      <c r="J33" s="994"/>
      <c r="K33" s="956"/>
    </row>
    <row r="34" spans="1:11" ht="15.6" customHeight="1" x14ac:dyDescent="0.3">
      <c r="A34" s="956"/>
      <c r="B34" s="993"/>
      <c r="C34" s="958"/>
      <c r="D34" s="958"/>
      <c r="E34" s="958"/>
      <c r="F34" s="958"/>
      <c r="G34" s="958"/>
      <c r="H34" s="994"/>
      <c r="I34" s="994"/>
      <c r="J34" s="994"/>
      <c r="K34" s="956"/>
    </row>
    <row r="35" spans="1:11" ht="15.6" customHeight="1" x14ac:dyDescent="0.3">
      <c r="A35" s="956"/>
      <c r="B35" s="995" t="s">
        <v>1893</v>
      </c>
      <c r="C35" s="958"/>
      <c r="D35" s="958"/>
      <c r="E35" s="958"/>
      <c r="F35" s="958"/>
      <c r="G35" s="958"/>
      <c r="H35" s="958"/>
      <c r="I35" s="958"/>
      <c r="J35" s="956"/>
      <c r="K35" s="956"/>
    </row>
    <row r="36" spans="1:11" ht="15.6" customHeight="1" x14ac:dyDescent="0.3">
      <c r="A36" s="956"/>
      <c r="B36" s="993" t="s">
        <v>1894</v>
      </c>
      <c r="C36" s="958"/>
      <c r="D36" s="958"/>
      <c r="E36" s="958"/>
      <c r="F36" s="958"/>
      <c r="G36" s="958"/>
      <c r="H36" s="994"/>
      <c r="I36" s="994"/>
      <c r="J36" s="994"/>
      <c r="K36" s="996"/>
    </row>
    <row r="37" spans="1:11" ht="15.6" customHeight="1" x14ac:dyDescent="0.3">
      <c r="A37" s="956"/>
      <c r="C37" s="958"/>
      <c r="D37" s="958"/>
      <c r="E37" s="958"/>
      <c r="F37" s="958"/>
      <c r="G37" s="958"/>
      <c r="H37" s="997"/>
      <c r="I37" s="997"/>
      <c r="J37" s="997"/>
      <c r="K37" s="956"/>
    </row>
    <row r="39" spans="1:11" x14ac:dyDescent="0.25">
      <c r="A39" s="977"/>
      <c r="B39" s="977"/>
    </row>
    <row r="40" spans="1:11" x14ac:dyDescent="0.25">
      <c r="A40" s="977"/>
      <c r="B40" s="977"/>
    </row>
    <row r="41" spans="1:11" x14ac:dyDescent="0.25">
      <c r="A41" s="977"/>
      <c r="B41" s="977"/>
    </row>
  </sheetData>
  <sheetProtection selectLockedCells="1" selectUnlockedCells="1"/>
  <mergeCells count="23">
    <mergeCell ref="M22:P22"/>
    <mergeCell ref="A30:B30"/>
    <mergeCell ref="A31:B31"/>
    <mergeCell ref="A12:B12"/>
    <mergeCell ref="M12:N12"/>
    <mergeCell ref="A13:K13"/>
    <mergeCell ref="A17:B17"/>
    <mergeCell ref="M17:P17"/>
    <mergeCell ref="A18:K18"/>
    <mergeCell ref="M11:N11"/>
    <mergeCell ref="A3:K3"/>
    <mergeCell ref="A4:K4"/>
    <mergeCell ref="A5:B6"/>
    <mergeCell ref="C5:C6"/>
    <mergeCell ref="D5:E5"/>
    <mergeCell ref="F5:G5"/>
    <mergeCell ref="H5:I5"/>
    <mergeCell ref="J5:K5"/>
    <mergeCell ref="A7:K7"/>
    <mergeCell ref="M7:P7"/>
    <mergeCell ref="M8:N8"/>
    <mergeCell ref="M9:N9"/>
    <mergeCell ref="M10:N10"/>
  </mergeCells>
  <pageMargins left="0.24513888888888888" right="0.15069444444444444" top="0.19027777777777777" bottom="0.15416666666666667" header="0.51180555555555551" footer="0.51180555555555551"/>
  <pageSetup paperSize="9" firstPageNumber="0" orientation="landscape" verticalDpi="300" copies="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OKTOBER 2023</vt:lpstr>
      <vt:lpstr>JULY 2023</vt:lpstr>
      <vt:lpstr>REALISASI CAPEX S.D OKT 2023</vt:lpstr>
      <vt:lpstr>RUMUS HITUNG % ESG</vt:lpstr>
      <vt:lpstr>REKAP BIAYA ENG</vt:lpstr>
      <vt:lpstr>PERMINTAAN MASUK KE MSD</vt:lpstr>
      <vt:lpstr>DAFTAR KAIZEN</vt:lpstr>
      <vt:lpstr>DOWNTIME MESIN</vt:lpstr>
      <vt:lpstr>REKAP KEGAGALAN</vt:lpstr>
      <vt:lpstr>5S-K3 AUDIT OKT</vt:lpstr>
      <vt:lpstr>SIDAK 5S K3</vt:lpstr>
      <vt:lpstr>RKB</vt:lpstr>
      <vt:lpstr>SPB</vt:lpstr>
      <vt:lpstr>BUDGET ENG 2023</vt:lpstr>
      <vt:lpstr>NDT</vt:lpstr>
      <vt:lpstr>LAS MANUAL KE ROBOT</vt:lpstr>
      <vt:lpstr>MSD</vt:lpstr>
      <vt:lpstr>ENG FIX</vt:lpstr>
      <vt:lpstr>BSC AKHIR</vt:lpstr>
      <vt:lpstr>BSC MSD</vt:lpstr>
      <vt:lpstr>BSC ENG</vt:lpstr>
      <vt:lpstr>'BSC AKHIR'!Print_Area</vt:lpstr>
      <vt:lpstr>'BSC ENG'!Print_Area</vt:lpstr>
      <vt:lpstr>'BSC MSD'!Print_Area</vt:lpstr>
      <vt:lpstr>'BUDGET ENG 2023'!Print_Area</vt:lpstr>
      <vt:lpstr>'ENG FIX'!Print_Area</vt:lpstr>
      <vt:lpstr>'LAS MANUAL KE ROBOT'!Print_Area</vt:lpstr>
      <vt:lpstr>RKB!Print_Area</vt:lpstr>
      <vt:lpstr>'BSC AKHIR'!Print_Titles</vt:lpstr>
      <vt:lpstr>'LAS MANUAL KE ROBOT'!Print_Titles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dc:creator>
  <cp:lastModifiedBy>Gatria G. Rochmano</cp:lastModifiedBy>
  <cp:lastPrinted>2023-10-03T07:40:41Z</cp:lastPrinted>
  <dcterms:created xsi:type="dcterms:W3CDTF">2022-12-20T08:58:59Z</dcterms:created>
  <dcterms:modified xsi:type="dcterms:W3CDTF">2023-11-15T01:37:17Z</dcterms:modified>
</cp:coreProperties>
</file>