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66925"/>
  <mc:AlternateContent xmlns:mc="http://schemas.openxmlformats.org/markup-compatibility/2006">
    <mc:Choice Requires="x15">
      <x15ac:absPath xmlns:x15ac="http://schemas.microsoft.com/office/spreadsheetml/2010/11/ac" url="Z:\GATRIA FOR GUNAWAN-RUBY\9. BSC\BSC 2023\BSC PER BULAN\"/>
    </mc:Choice>
  </mc:AlternateContent>
  <xr:revisionPtr revIDLastSave="0" documentId="13_ncr:1_{714B542A-69FA-48EB-8E31-84A32C9BD8D7}" xr6:coauthVersionLast="47" xr6:coauthVersionMax="47" xr10:uidLastSave="{00000000-0000-0000-0000-000000000000}"/>
  <bookViews>
    <workbookView xWindow="-108" yWindow="-108" windowWidth="23256" windowHeight="12576" tabRatio="778" activeTab="1" xr2:uid="{00000000-000D-0000-FFFF-FFFF00000000}"/>
  </bookViews>
  <sheets>
    <sheet name="REMARK SEMESTER-2" sheetId="58" r:id="rId1"/>
    <sheet name="DESEMBER 2023" sheetId="28" r:id="rId2"/>
    <sheet name="BUDGET ENG 2023" sheetId="39" r:id="rId3"/>
    <sheet name="RUMUS HITUNG % ESG" sheetId="32" r:id="rId4"/>
    <sheet name="5S-K3 JAN - NOV 2023" sheetId="62" r:id="rId5"/>
    <sheet name="ALL CAPEX S.D DESEMBER 2023" sheetId="61" r:id="rId6"/>
    <sheet name="REKAP BIAYA ENG" sheetId="38" r:id="rId7"/>
    <sheet name="JULY 2023" sheetId="24" state="hidden" r:id="rId8"/>
    <sheet name="DOWNTIME MESIN" sheetId="40" r:id="rId9"/>
    <sheet name="NDT" sheetId="63" r:id="rId10"/>
    <sheet name="RKB" sheetId="59" r:id="rId11"/>
    <sheet name="SPB" sheetId="60" r:id="rId12"/>
    <sheet name="DAFTAR KAIZEN" sheetId="47" r:id="rId13"/>
    <sheet name="PERMINTAAN MASUK KE MSD" sheetId="46" r:id="rId14"/>
    <sheet name="HITUNGAN " sheetId="64" r:id="rId15"/>
    <sheet name="MSD" sheetId="26" state="hidden" r:id="rId16"/>
    <sheet name="ENG FIX" sheetId="27" state="hidden" r:id="rId17"/>
    <sheet name="BSC AKHIR" sheetId="25" state="hidden" r:id="rId18"/>
    <sheet name="BSC MSD" sheetId="22" state="hidden" r:id="rId19"/>
    <sheet name="BSC ENG" sheetId="23" state="hidden" r:id="rId20"/>
  </sheets>
  <definedNames>
    <definedName name="______xlnm.Print_Area_1">#REF!</definedName>
    <definedName name="______xlnm.Print_Area_10">#REF!</definedName>
    <definedName name="______xlnm.Print_Area_11">#REF!</definedName>
    <definedName name="______xlnm.Print_Area_13">#REF!</definedName>
    <definedName name="______xlnm.Print_Area_15">#REF!</definedName>
    <definedName name="______xlnm.Print_Area_16">#REF!</definedName>
    <definedName name="______xlnm.Print_Area_17">#REF!</definedName>
    <definedName name="______xlnm.Print_Area_18">#REF!</definedName>
    <definedName name="______xlnm.Print_Area_19">#REF!</definedName>
    <definedName name="______xlnm.Print_Area_2">#REF!</definedName>
    <definedName name="______xlnm.Print_Area_20">#REF!</definedName>
    <definedName name="______xlnm.Print_Area_21">#REF!</definedName>
    <definedName name="______xlnm.Print_Area_22">#REF!</definedName>
    <definedName name="______xlnm.Print_Area_23">#REF!</definedName>
    <definedName name="______xlnm.Print_Area_24">#REF!</definedName>
    <definedName name="______xlnm.Print_Area_4">#REF!</definedName>
    <definedName name="______xlnm.Print_Area_5">#REF!</definedName>
    <definedName name="______xlnm.Print_Area_7">#REF!</definedName>
    <definedName name="______xlnm.Print_Area_8">#REF!</definedName>
    <definedName name="______xlnm.Print_Area_9">#REF!</definedName>
    <definedName name="_____xlnm.Print_Area_1" localSheetId="5">#REF!</definedName>
    <definedName name="_____xlnm.Print_Area_1" localSheetId="0">#REF!</definedName>
    <definedName name="_____xlnm.Print_Area_1">#REF!</definedName>
    <definedName name="_____xlnm.Print_Area_10" localSheetId="5">#REF!</definedName>
    <definedName name="_____xlnm.Print_Area_10" localSheetId="0">#REF!</definedName>
    <definedName name="_____xlnm.Print_Area_10">#REF!</definedName>
    <definedName name="_____xlnm.Print_Area_11" localSheetId="5">#REF!</definedName>
    <definedName name="_____xlnm.Print_Area_11" localSheetId="0">#REF!</definedName>
    <definedName name="_____xlnm.Print_Area_11">#REF!</definedName>
    <definedName name="_____xlnm.Print_Area_13" localSheetId="5">#REF!</definedName>
    <definedName name="_____xlnm.Print_Area_13" localSheetId="0">#REF!</definedName>
    <definedName name="_____xlnm.Print_Area_13">#REF!</definedName>
    <definedName name="_____xlnm.Print_Area_15" localSheetId="5">#REF!</definedName>
    <definedName name="_____xlnm.Print_Area_15" localSheetId="0">#REF!</definedName>
    <definedName name="_____xlnm.Print_Area_15">#REF!</definedName>
    <definedName name="_____xlnm.Print_Area_16" localSheetId="5">#REF!</definedName>
    <definedName name="_____xlnm.Print_Area_16" localSheetId="0">#REF!</definedName>
    <definedName name="_____xlnm.Print_Area_16">#REF!</definedName>
    <definedName name="_____xlnm.Print_Area_17" localSheetId="5">#REF!</definedName>
    <definedName name="_____xlnm.Print_Area_17" localSheetId="0">#REF!</definedName>
    <definedName name="_____xlnm.Print_Area_17">#REF!</definedName>
    <definedName name="_____xlnm.Print_Area_18" localSheetId="5">#REF!</definedName>
    <definedName name="_____xlnm.Print_Area_18" localSheetId="0">#REF!</definedName>
    <definedName name="_____xlnm.Print_Area_18">#REF!</definedName>
    <definedName name="_____xlnm.Print_Area_19" localSheetId="5">#REF!</definedName>
    <definedName name="_____xlnm.Print_Area_19" localSheetId="0">#REF!</definedName>
    <definedName name="_____xlnm.Print_Area_19">#REF!</definedName>
    <definedName name="_____xlnm.Print_Area_2" localSheetId="5">#REF!</definedName>
    <definedName name="_____xlnm.Print_Area_2" localSheetId="0">#REF!</definedName>
    <definedName name="_____xlnm.Print_Area_2">#REF!</definedName>
    <definedName name="_____xlnm.Print_Area_20" localSheetId="5">#REF!</definedName>
    <definedName name="_____xlnm.Print_Area_20" localSheetId="0">#REF!</definedName>
    <definedName name="_____xlnm.Print_Area_20">#REF!</definedName>
    <definedName name="_____xlnm.Print_Area_21" localSheetId="5">#REF!</definedName>
    <definedName name="_____xlnm.Print_Area_21" localSheetId="0">#REF!</definedName>
    <definedName name="_____xlnm.Print_Area_21">#REF!</definedName>
    <definedName name="_____xlnm.Print_Area_22" localSheetId="5">#REF!</definedName>
    <definedName name="_____xlnm.Print_Area_22" localSheetId="0">#REF!</definedName>
    <definedName name="_____xlnm.Print_Area_22">#REF!</definedName>
    <definedName name="_____xlnm.Print_Area_23" localSheetId="5">#REF!</definedName>
    <definedName name="_____xlnm.Print_Area_23" localSheetId="0">#REF!</definedName>
    <definedName name="_____xlnm.Print_Area_23">#REF!</definedName>
    <definedName name="_____xlnm.Print_Area_24" localSheetId="5">#REF!</definedName>
    <definedName name="_____xlnm.Print_Area_24" localSheetId="0">#REF!</definedName>
    <definedName name="_____xlnm.Print_Area_24">#REF!</definedName>
    <definedName name="_____xlnm.Print_Area_4" localSheetId="5">#REF!</definedName>
    <definedName name="_____xlnm.Print_Area_4" localSheetId="0">#REF!</definedName>
    <definedName name="_____xlnm.Print_Area_4">#REF!</definedName>
    <definedName name="_____xlnm.Print_Area_5" localSheetId="5">#REF!</definedName>
    <definedName name="_____xlnm.Print_Area_5" localSheetId="0">#REF!</definedName>
    <definedName name="_____xlnm.Print_Area_5">#REF!</definedName>
    <definedName name="_____xlnm.Print_Area_7" localSheetId="5">#REF!</definedName>
    <definedName name="_____xlnm.Print_Area_7" localSheetId="0">#REF!</definedName>
    <definedName name="_____xlnm.Print_Area_7">#REF!</definedName>
    <definedName name="_____xlnm.Print_Area_8" localSheetId="5">#REF!</definedName>
    <definedName name="_____xlnm.Print_Area_8" localSheetId="0">#REF!</definedName>
    <definedName name="_____xlnm.Print_Area_8">#REF!</definedName>
    <definedName name="_____xlnm.Print_Area_9" localSheetId="5">#REF!</definedName>
    <definedName name="_____xlnm.Print_Area_9" localSheetId="0">#REF!</definedName>
    <definedName name="_____xlnm.Print_Area_9">#REF!</definedName>
    <definedName name="____xlnm.Print_Area_1" localSheetId="5">#REF!</definedName>
    <definedName name="____xlnm.Print_Area_1" localSheetId="0">#REF!</definedName>
    <definedName name="____xlnm.Print_Area_1">#REF!</definedName>
    <definedName name="____xlnm.Print_Area_10" localSheetId="5">#REF!</definedName>
    <definedName name="____xlnm.Print_Area_10" localSheetId="0">#REF!</definedName>
    <definedName name="____xlnm.Print_Area_10">#REF!</definedName>
    <definedName name="____xlnm.Print_Area_11" localSheetId="5">#REF!</definedName>
    <definedName name="____xlnm.Print_Area_11" localSheetId="0">#REF!</definedName>
    <definedName name="____xlnm.Print_Area_11">#REF!</definedName>
    <definedName name="____xlnm.Print_Area_13" localSheetId="5">#REF!</definedName>
    <definedName name="____xlnm.Print_Area_13" localSheetId="0">#REF!</definedName>
    <definedName name="____xlnm.Print_Area_13">#REF!</definedName>
    <definedName name="____xlnm.Print_Area_15" localSheetId="5">#REF!</definedName>
    <definedName name="____xlnm.Print_Area_15" localSheetId="0">#REF!</definedName>
    <definedName name="____xlnm.Print_Area_15">#REF!</definedName>
    <definedName name="____xlnm.Print_Area_16" localSheetId="5">#REF!</definedName>
    <definedName name="____xlnm.Print_Area_16" localSheetId="0">#REF!</definedName>
    <definedName name="____xlnm.Print_Area_16">#REF!</definedName>
    <definedName name="____xlnm.Print_Area_17" localSheetId="5">#REF!</definedName>
    <definedName name="____xlnm.Print_Area_17" localSheetId="0">#REF!</definedName>
    <definedName name="____xlnm.Print_Area_17">#REF!</definedName>
    <definedName name="____xlnm.Print_Area_18" localSheetId="5">#REF!</definedName>
    <definedName name="____xlnm.Print_Area_18" localSheetId="0">#REF!</definedName>
    <definedName name="____xlnm.Print_Area_18">#REF!</definedName>
    <definedName name="____xlnm.Print_Area_19" localSheetId="5">#REF!</definedName>
    <definedName name="____xlnm.Print_Area_19" localSheetId="0">#REF!</definedName>
    <definedName name="____xlnm.Print_Area_19">#REF!</definedName>
    <definedName name="____xlnm.Print_Area_2" localSheetId="5">#REF!</definedName>
    <definedName name="____xlnm.Print_Area_2" localSheetId="0">#REF!</definedName>
    <definedName name="____xlnm.Print_Area_2">#REF!</definedName>
    <definedName name="____xlnm.Print_Area_20" localSheetId="5">#REF!</definedName>
    <definedName name="____xlnm.Print_Area_20" localSheetId="0">#REF!</definedName>
    <definedName name="____xlnm.Print_Area_20">#REF!</definedName>
    <definedName name="____xlnm.Print_Area_21" localSheetId="5">#REF!</definedName>
    <definedName name="____xlnm.Print_Area_21" localSheetId="0">#REF!</definedName>
    <definedName name="____xlnm.Print_Area_21">#REF!</definedName>
    <definedName name="____xlnm.Print_Area_22" localSheetId="5">#REF!</definedName>
    <definedName name="____xlnm.Print_Area_22" localSheetId="0">#REF!</definedName>
    <definedName name="____xlnm.Print_Area_22">#REF!</definedName>
    <definedName name="____xlnm.Print_Area_23" localSheetId="5">#REF!</definedName>
    <definedName name="____xlnm.Print_Area_23" localSheetId="0">#REF!</definedName>
    <definedName name="____xlnm.Print_Area_23">#REF!</definedName>
    <definedName name="____xlnm.Print_Area_24" localSheetId="5">#REF!</definedName>
    <definedName name="____xlnm.Print_Area_24" localSheetId="0">#REF!</definedName>
    <definedName name="____xlnm.Print_Area_24">#REF!</definedName>
    <definedName name="____xlnm.Print_Area_4" localSheetId="5">#REF!</definedName>
    <definedName name="____xlnm.Print_Area_4" localSheetId="0">#REF!</definedName>
    <definedName name="____xlnm.Print_Area_4">#REF!</definedName>
    <definedName name="____xlnm.Print_Area_5" localSheetId="5">#REF!</definedName>
    <definedName name="____xlnm.Print_Area_5" localSheetId="0">#REF!</definedName>
    <definedName name="____xlnm.Print_Area_5">#REF!</definedName>
    <definedName name="____xlnm.Print_Area_7" localSheetId="5">#REF!</definedName>
    <definedName name="____xlnm.Print_Area_7" localSheetId="0">#REF!</definedName>
    <definedName name="____xlnm.Print_Area_7">#REF!</definedName>
    <definedName name="____xlnm.Print_Area_8" localSheetId="5">#REF!</definedName>
    <definedName name="____xlnm.Print_Area_8" localSheetId="0">#REF!</definedName>
    <definedName name="____xlnm.Print_Area_8">#REF!</definedName>
    <definedName name="____xlnm.Print_Area_9" localSheetId="5">#REF!</definedName>
    <definedName name="____xlnm.Print_Area_9" localSheetId="0">#REF!</definedName>
    <definedName name="____xlnm.Print_Area_9">#REF!</definedName>
    <definedName name="___xlnm.Print_Area_1" localSheetId="5">#REF!</definedName>
    <definedName name="___xlnm.Print_Area_1" localSheetId="0">#REF!</definedName>
    <definedName name="___xlnm.Print_Area_1">#REF!</definedName>
    <definedName name="___xlnm.Print_Area_10" localSheetId="5">#REF!</definedName>
    <definedName name="___xlnm.Print_Area_10" localSheetId="0">#REF!</definedName>
    <definedName name="___xlnm.Print_Area_10">#REF!</definedName>
    <definedName name="___xlnm.Print_Area_11" localSheetId="5">#REF!</definedName>
    <definedName name="___xlnm.Print_Area_11" localSheetId="0">#REF!</definedName>
    <definedName name="___xlnm.Print_Area_11">#REF!</definedName>
    <definedName name="___xlnm.Print_Area_13" localSheetId="5">#REF!</definedName>
    <definedName name="___xlnm.Print_Area_13" localSheetId="0">#REF!</definedName>
    <definedName name="___xlnm.Print_Area_13">#REF!</definedName>
    <definedName name="___xlnm.Print_Area_15" localSheetId="5">#REF!</definedName>
    <definedName name="___xlnm.Print_Area_15" localSheetId="0">#REF!</definedName>
    <definedName name="___xlnm.Print_Area_15">#REF!</definedName>
    <definedName name="___xlnm.Print_Area_16" localSheetId="5">#REF!</definedName>
    <definedName name="___xlnm.Print_Area_16" localSheetId="0">#REF!</definedName>
    <definedName name="___xlnm.Print_Area_16">#REF!</definedName>
    <definedName name="___xlnm.Print_Area_17" localSheetId="5">#REF!</definedName>
    <definedName name="___xlnm.Print_Area_17" localSheetId="0">#REF!</definedName>
    <definedName name="___xlnm.Print_Area_17">#REF!</definedName>
    <definedName name="___xlnm.Print_Area_18" localSheetId="5">#REF!</definedName>
    <definedName name="___xlnm.Print_Area_18" localSheetId="0">#REF!</definedName>
    <definedName name="___xlnm.Print_Area_18">#REF!</definedName>
    <definedName name="___xlnm.Print_Area_19" localSheetId="5">#REF!</definedName>
    <definedName name="___xlnm.Print_Area_19" localSheetId="0">#REF!</definedName>
    <definedName name="___xlnm.Print_Area_19">#REF!</definedName>
    <definedName name="___xlnm.Print_Area_2" localSheetId="5">#REF!</definedName>
    <definedName name="___xlnm.Print_Area_2" localSheetId="0">#REF!</definedName>
    <definedName name="___xlnm.Print_Area_2">#REF!</definedName>
    <definedName name="___xlnm.Print_Area_20" localSheetId="5">#REF!</definedName>
    <definedName name="___xlnm.Print_Area_20" localSheetId="0">#REF!</definedName>
    <definedName name="___xlnm.Print_Area_20">#REF!</definedName>
    <definedName name="___xlnm.Print_Area_21" localSheetId="5">#REF!</definedName>
    <definedName name="___xlnm.Print_Area_21" localSheetId="0">#REF!</definedName>
    <definedName name="___xlnm.Print_Area_21">#REF!</definedName>
    <definedName name="___xlnm.Print_Area_22" localSheetId="5">#REF!</definedName>
    <definedName name="___xlnm.Print_Area_22" localSheetId="0">#REF!</definedName>
    <definedName name="___xlnm.Print_Area_22">#REF!</definedName>
    <definedName name="___xlnm.Print_Area_23" localSheetId="5">#REF!</definedName>
    <definedName name="___xlnm.Print_Area_23" localSheetId="0">#REF!</definedName>
    <definedName name="___xlnm.Print_Area_23">#REF!</definedName>
    <definedName name="___xlnm.Print_Area_24" localSheetId="5">#REF!</definedName>
    <definedName name="___xlnm.Print_Area_24" localSheetId="0">#REF!</definedName>
    <definedName name="___xlnm.Print_Area_24">#REF!</definedName>
    <definedName name="___xlnm.Print_Area_4" localSheetId="5">#REF!</definedName>
    <definedName name="___xlnm.Print_Area_4" localSheetId="0">#REF!</definedName>
    <definedName name="___xlnm.Print_Area_4">#REF!</definedName>
    <definedName name="___xlnm.Print_Area_5" localSheetId="5">#REF!</definedName>
    <definedName name="___xlnm.Print_Area_5" localSheetId="0">#REF!</definedName>
    <definedName name="___xlnm.Print_Area_5">#REF!</definedName>
    <definedName name="___xlnm.Print_Area_7" localSheetId="5">#REF!</definedName>
    <definedName name="___xlnm.Print_Area_7" localSheetId="0">#REF!</definedName>
    <definedName name="___xlnm.Print_Area_7">#REF!</definedName>
    <definedName name="___xlnm.Print_Area_8" localSheetId="5">#REF!</definedName>
    <definedName name="___xlnm.Print_Area_8" localSheetId="0">#REF!</definedName>
    <definedName name="___xlnm.Print_Area_8">#REF!</definedName>
    <definedName name="___xlnm.Print_Area_9" localSheetId="5">#REF!</definedName>
    <definedName name="___xlnm.Print_Area_9" localSheetId="0">#REF!</definedName>
    <definedName name="___xlnm.Print_Area_9">#REF!</definedName>
    <definedName name="__xlnm.Print_Area_1" localSheetId="5">#REF!</definedName>
    <definedName name="__xlnm.Print_Area_1" localSheetId="0">#REF!</definedName>
    <definedName name="__xlnm.Print_Area_1">#REF!</definedName>
    <definedName name="__xlnm.Print_Area_10" localSheetId="5">#REF!</definedName>
    <definedName name="__xlnm.Print_Area_10" localSheetId="0">#REF!</definedName>
    <definedName name="__xlnm.Print_Area_10">#REF!</definedName>
    <definedName name="__xlnm.Print_Area_11" localSheetId="5">#REF!</definedName>
    <definedName name="__xlnm.Print_Area_11" localSheetId="0">#REF!</definedName>
    <definedName name="__xlnm.Print_Area_11">#REF!</definedName>
    <definedName name="__xlnm.Print_Area_13" localSheetId="5">#REF!</definedName>
    <definedName name="__xlnm.Print_Area_13" localSheetId="0">#REF!</definedName>
    <definedName name="__xlnm.Print_Area_13">#REF!</definedName>
    <definedName name="__xlnm.Print_Area_15" localSheetId="5">#REF!</definedName>
    <definedName name="__xlnm.Print_Area_15" localSheetId="0">#REF!</definedName>
    <definedName name="__xlnm.Print_Area_15">#REF!</definedName>
    <definedName name="__xlnm.Print_Area_16" localSheetId="5">#REF!</definedName>
    <definedName name="__xlnm.Print_Area_16" localSheetId="0">#REF!</definedName>
    <definedName name="__xlnm.Print_Area_16">#REF!</definedName>
    <definedName name="__xlnm.Print_Area_17" localSheetId="5">#REF!</definedName>
    <definedName name="__xlnm.Print_Area_17" localSheetId="0">#REF!</definedName>
    <definedName name="__xlnm.Print_Area_17">#REF!</definedName>
    <definedName name="__xlnm.Print_Area_18" localSheetId="5">#REF!</definedName>
    <definedName name="__xlnm.Print_Area_18" localSheetId="0">#REF!</definedName>
    <definedName name="__xlnm.Print_Area_18">#REF!</definedName>
    <definedName name="__xlnm.Print_Area_19" localSheetId="5">#REF!</definedName>
    <definedName name="__xlnm.Print_Area_19" localSheetId="0">#REF!</definedName>
    <definedName name="__xlnm.Print_Area_19">#REF!</definedName>
    <definedName name="__xlnm.Print_Area_2" localSheetId="5">#REF!</definedName>
    <definedName name="__xlnm.Print_Area_2" localSheetId="0">#REF!</definedName>
    <definedName name="__xlnm.Print_Area_2">#REF!</definedName>
    <definedName name="__xlnm.Print_Area_20" localSheetId="5">#REF!</definedName>
    <definedName name="__xlnm.Print_Area_20" localSheetId="0">#REF!</definedName>
    <definedName name="__xlnm.Print_Area_20">#REF!</definedName>
    <definedName name="__xlnm.Print_Area_21" localSheetId="5">#REF!</definedName>
    <definedName name="__xlnm.Print_Area_21" localSheetId="0">#REF!</definedName>
    <definedName name="__xlnm.Print_Area_21">#REF!</definedName>
    <definedName name="__xlnm.Print_Area_22" localSheetId="5">#REF!</definedName>
    <definedName name="__xlnm.Print_Area_22" localSheetId="0">#REF!</definedName>
    <definedName name="__xlnm.Print_Area_22">#REF!</definedName>
    <definedName name="__xlnm.Print_Area_23" localSheetId="5">#REF!</definedName>
    <definedName name="__xlnm.Print_Area_23" localSheetId="0">#REF!</definedName>
    <definedName name="__xlnm.Print_Area_23">#REF!</definedName>
    <definedName name="__xlnm.Print_Area_24" localSheetId="5">#REF!</definedName>
    <definedName name="__xlnm.Print_Area_24" localSheetId="0">#REF!</definedName>
    <definedName name="__xlnm.Print_Area_24">#REF!</definedName>
    <definedName name="__xlnm.Print_Area_4" localSheetId="5">#REF!</definedName>
    <definedName name="__xlnm.Print_Area_4" localSheetId="0">#REF!</definedName>
    <definedName name="__xlnm.Print_Area_4">#REF!</definedName>
    <definedName name="__xlnm.Print_Area_5" localSheetId="5">#REF!</definedName>
    <definedName name="__xlnm.Print_Area_5" localSheetId="0">#REF!</definedName>
    <definedName name="__xlnm.Print_Area_5">#REF!</definedName>
    <definedName name="__xlnm.Print_Area_7" localSheetId="5">#REF!</definedName>
    <definedName name="__xlnm.Print_Area_7" localSheetId="0">#REF!</definedName>
    <definedName name="__xlnm.Print_Area_7">#REF!</definedName>
    <definedName name="__xlnm.Print_Area_8" localSheetId="5">#REF!</definedName>
    <definedName name="__xlnm.Print_Area_8" localSheetId="0">#REF!</definedName>
    <definedName name="__xlnm.Print_Area_8">#REF!</definedName>
    <definedName name="__xlnm.Print_Area_9" localSheetId="5">#REF!</definedName>
    <definedName name="__xlnm.Print_Area_9" localSheetId="0">#REF!</definedName>
    <definedName name="__xlnm.Print_Area_9">#REF!</definedName>
    <definedName name="_xlnm._FilterDatabase" localSheetId="8" hidden="1">'DOWNTIME MESIN'!$C$11:$X$22</definedName>
    <definedName name="_xlnm._FilterDatabase" localSheetId="9" hidden="1">NDT!$C$11:$X$11</definedName>
    <definedName name="Excel_BuiltIn_Print_Area_1" localSheetId="5">#REF!</definedName>
    <definedName name="Excel_BuiltIn_Print_Area_1" localSheetId="17">#REF!</definedName>
    <definedName name="Excel_BuiltIn_Print_Area_1" localSheetId="12">#REF!</definedName>
    <definedName name="Excel_BuiltIn_Print_Area_1" localSheetId="1">#REF!</definedName>
    <definedName name="Excel_BuiltIn_Print_Area_1" localSheetId="16">#REF!</definedName>
    <definedName name="Excel_BuiltIn_Print_Area_1" localSheetId="15">#REF!</definedName>
    <definedName name="Excel_BuiltIn_Print_Area_1" localSheetId="0">#REF!</definedName>
    <definedName name="Excel_BuiltIn_Print_Area_1">#REF!</definedName>
    <definedName name="Excel_BuiltIn_Print_Area_1_1" localSheetId="5">#REF!</definedName>
    <definedName name="Excel_BuiltIn_Print_Area_1_1" localSheetId="8">#REF!</definedName>
    <definedName name="Excel_BuiltIn_Print_Area_1_1" localSheetId="9">#REF!</definedName>
    <definedName name="Excel_BuiltIn_Print_Area_1_1" localSheetId="0">#REF!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 localSheetId="5">#REF!</definedName>
    <definedName name="Excel_BuiltIn_Print_Area_10" localSheetId="17">#REF!</definedName>
    <definedName name="Excel_BuiltIn_Print_Area_10" localSheetId="12">#REF!</definedName>
    <definedName name="Excel_BuiltIn_Print_Area_10" localSheetId="1">#REF!</definedName>
    <definedName name="Excel_BuiltIn_Print_Area_10" localSheetId="16">#REF!</definedName>
    <definedName name="Excel_BuiltIn_Print_Area_10" localSheetId="15">#REF!</definedName>
    <definedName name="Excel_BuiltIn_Print_Area_10" localSheetId="0">#REF!</definedName>
    <definedName name="Excel_BuiltIn_Print_Area_10">#REF!</definedName>
    <definedName name="Excel_BuiltIn_Print_Area_10_1" localSheetId="5">#REF!</definedName>
    <definedName name="Excel_BuiltIn_Print_Area_10_1" localSheetId="9">#REF!</definedName>
    <definedName name="Excel_BuiltIn_Print_Area_10_1" localSheetId="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 localSheetId="5">#REF!</definedName>
    <definedName name="Excel_BuiltIn_Print_Area_11" localSheetId="17">#REF!</definedName>
    <definedName name="Excel_BuiltIn_Print_Area_11" localSheetId="12">#REF!</definedName>
    <definedName name="Excel_BuiltIn_Print_Area_11" localSheetId="1">#REF!</definedName>
    <definedName name="Excel_BuiltIn_Print_Area_11" localSheetId="16">#REF!</definedName>
    <definedName name="Excel_BuiltIn_Print_Area_11" localSheetId="15">#REF!</definedName>
    <definedName name="Excel_BuiltIn_Print_Area_11" localSheetId="0">#REF!</definedName>
    <definedName name="Excel_BuiltIn_Print_Area_11">#REF!</definedName>
    <definedName name="Excel_BuiltIn_Print_Area_11_1" localSheetId="5">#REF!</definedName>
    <definedName name="Excel_BuiltIn_Print_Area_11_1" localSheetId="9">#REF!</definedName>
    <definedName name="Excel_BuiltIn_Print_Area_11_1" localSheetId="0">#REF!</definedName>
    <definedName name="Excel_BuiltIn_Print_Area_11_1">#REF!</definedName>
    <definedName name="Excel_BuiltIn_Print_Area_11_1_1" localSheetId="5">#REF!</definedName>
    <definedName name="Excel_BuiltIn_Print_Area_11_1_1" localSheetId="9">#REF!</definedName>
    <definedName name="Excel_BuiltIn_Print_Area_11_1_1" localSheetId="0">#REF!</definedName>
    <definedName name="Excel_BuiltIn_Print_Area_11_1_1">#REF!</definedName>
    <definedName name="Excel_BuiltIn_Print_Area_11_1_1_1">"$#REF!.$A$1:$K$71"</definedName>
    <definedName name="Excel_BuiltIn_Print_Area_11_1_1_1_1">"$#REF!.$#REF!$#REF!:$#REF!$#REF!"</definedName>
    <definedName name="Excel_BuiltIn_Print_Area_12" localSheetId="5">#REF!</definedName>
    <definedName name="Excel_BuiltIn_Print_Area_12" localSheetId="17">#REF!</definedName>
    <definedName name="Excel_BuiltIn_Print_Area_12" localSheetId="1">#REF!</definedName>
    <definedName name="Excel_BuiltIn_Print_Area_12" localSheetId="16">#REF!</definedName>
    <definedName name="Excel_BuiltIn_Print_Area_12" localSheetId="15">#REF!</definedName>
    <definedName name="Excel_BuiltIn_Print_Area_12" localSheetId="0">#REF!</definedName>
    <definedName name="Excel_BuiltIn_Print_Area_12">#REF!</definedName>
    <definedName name="Excel_BuiltIn_Print_Area_12_1" localSheetId="5">#REF!</definedName>
    <definedName name="Excel_BuiltIn_Print_Area_12_1" localSheetId="9">#REF!</definedName>
    <definedName name="Excel_BuiltIn_Print_Area_12_1" localSheetId="0">#REF!</definedName>
    <definedName name="Excel_BuiltIn_Print_Area_12_1">#REF!</definedName>
    <definedName name="Excel_BuiltIn_Print_Area_12_1_1">"$#REF!.$A$1:$K$41"</definedName>
    <definedName name="Excel_BuiltIn_Print_Area_13" localSheetId="5">#REF!</definedName>
    <definedName name="Excel_BuiltIn_Print_Area_13" localSheetId="17">#REF!</definedName>
    <definedName name="Excel_BuiltIn_Print_Area_13" localSheetId="1">#REF!</definedName>
    <definedName name="Excel_BuiltIn_Print_Area_13" localSheetId="16">#REF!</definedName>
    <definedName name="Excel_BuiltIn_Print_Area_13" localSheetId="15">#REF!</definedName>
    <definedName name="Excel_BuiltIn_Print_Area_13" localSheetId="0">#REF!</definedName>
    <definedName name="Excel_BuiltIn_Print_Area_13">#REF!</definedName>
    <definedName name="Excel_BuiltIn_Print_Area_13_1" localSheetId="5">#REF!</definedName>
    <definedName name="Excel_BuiltIn_Print_Area_13_1" localSheetId="9">#REF!</definedName>
    <definedName name="Excel_BuiltIn_Print_Area_13_1" localSheetId="0">#REF!</definedName>
    <definedName name="Excel_BuiltIn_Print_Area_13_1">#REF!</definedName>
    <definedName name="Excel_BuiltIn_Print_Area_14" localSheetId="5">#REF!</definedName>
    <definedName name="Excel_BuiltIn_Print_Area_14" localSheetId="17">#REF!</definedName>
    <definedName name="Excel_BuiltIn_Print_Area_14" localSheetId="1">#REF!</definedName>
    <definedName name="Excel_BuiltIn_Print_Area_14" localSheetId="16">#REF!</definedName>
    <definedName name="Excel_BuiltIn_Print_Area_14" localSheetId="15">#REF!</definedName>
    <definedName name="Excel_BuiltIn_Print_Area_14" localSheetId="0">#REF!</definedName>
    <definedName name="Excel_BuiltIn_Print_Area_14">#REF!</definedName>
    <definedName name="Excel_BuiltIn_Print_Area_14_1">"$#REF!.$A$1:$V$41"</definedName>
    <definedName name="Excel_BuiltIn_Print_Area_15" localSheetId="5">#REF!</definedName>
    <definedName name="Excel_BuiltIn_Print_Area_15" localSheetId="17">#REF!</definedName>
    <definedName name="Excel_BuiltIn_Print_Area_15" localSheetId="1">#REF!</definedName>
    <definedName name="Excel_BuiltIn_Print_Area_15" localSheetId="16">#REF!</definedName>
    <definedName name="Excel_BuiltIn_Print_Area_15" localSheetId="15">#REF!</definedName>
    <definedName name="Excel_BuiltIn_Print_Area_15" localSheetId="0">#REF!</definedName>
    <definedName name="Excel_BuiltIn_Print_Area_15">#REF!</definedName>
    <definedName name="Excel_BuiltIn_Print_Area_16" localSheetId="5">#REF!</definedName>
    <definedName name="Excel_BuiltIn_Print_Area_16" localSheetId="17">#REF!</definedName>
    <definedName name="Excel_BuiltIn_Print_Area_16" localSheetId="1">#REF!</definedName>
    <definedName name="Excel_BuiltIn_Print_Area_16" localSheetId="16">#REF!</definedName>
    <definedName name="Excel_BuiltIn_Print_Area_16" localSheetId="15">#REF!</definedName>
    <definedName name="Excel_BuiltIn_Print_Area_16" localSheetId="0">#REF!</definedName>
    <definedName name="Excel_BuiltIn_Print_Area_16">#REF!</definedName>
    <definedName name="Excel_BuiltIn_Print_Area_17" localSheetId="5">#REF!</definedName>
    <definedName name="Excel_BuiltIn_Print_Area_17" localSheetId="17">#REF!</definedName>
    <definedName name="Excel_BuiltIn_Print_Area_17" localSheetId="1">#REF!</definedName>
    <definedName name="Excel_BuiltIn_Print_Area_17" localSheetId="16">#REF!</definedName>
    <definedName name="Excel_BuiltIn_Print_Area_17" localSheetId="15">#REF!</definedName>
    <definedName name="Excel_BuiltIn_Print_Area_17" localSheetId="0">#REF!</definedName>
    <definedName name="Excel_BuiltIn_Print_Area_17">#REF!</definedName>
    <definedName name="Excel_BuiltIn_Print_Area_18" localSheetId="5">#REF!</definedName>
    <definedName name="Excel_BuiltIn_Print_Area_18" localSheetId="17">#REF!</definedName>
    <definedName name="Excel_BuiltIn_Print_Area_18" localSheetId="1">#REF!</definedName>
    <definedName name="Excel_BuiltIn_Print_Area_18" localSheetId="16">#REF!</definedName>
    <definedName name="Excel_BuiltIn_Print_Area_18" localSheetId="15">#REF!</definedName>
    <definedName name="Excel_BuiltIn_Print_Area_18" localSheetId="0">#REF!</definedName>
    <definedName name="Excel_BuiltIn_Print_Area_18">#REF!</definedName>
    <definedName name="Excel_BuiltIn_Print_Area_19" localSheetId="5">#REF!</definedName>
    <definedName name="Excel_BuiltIn_Print_Area_19" localSheetId="17">#REF!</definedName>
    <definedName name="Excel_BuiltIn_Print_Area_19" localSheetId="1">#REF!</definedName>
    <definedName name="Excel_BuiltIn_Print_Area_19" localSheetId="16">#REF!</definedName>
    <definedName name="Excel_BuiltIn_Print_Area_19" localSheetId="15">#REF!</definedName>
    <definedName name="Excel_BuiltIn_Print_Area_19" localSheetId="0">#REF!</definedName>
    <definedName name="Excel_BuiltIn_Print_Area_19">#REF!</definedName>
    <definedName name="Excel_BuiltIn_Print_Area_2" localSheetId="5">#REF!</definedName>
    <definedName name="Excel_BuiltIn_Print_Area_2" localSheetId="17">#REF!</definedName>
    <definedName name="Excel_BuiltIn_Print_Area_2" localSheetId="1">#REF!</definedName>
    <definedName name="Excel_BuiltIn_Print_Area_2" localSheetId="16">#REF!</definedName>
    <definedName name="Excel_BuiltIn_Print_Area_2" localSheetId="15">#REF!</definedName>
    <definedName name="Excel_BuiltIn_Print_Area_2" localSheetId="0">#REF!</definedName>
    <definedName name="Excel_BuiltIn_Print_Area_2">#REF!</definedName>
    <definedName name="Excel_BuiltIn_Print_Area_2_1" localSheetId="5">#REF!</definedName>
    <definedName name="Excel_BuiltIn_Print_Area_2_1" localSheetId="8">#REF!</definedName>
    <definedName name="Excel_BuiltIn_Print_Area_2_1" localSheetId="9">#REF!</definedName>
    <definedName name="Excel_BuiltIn_Print_Area_2_1" localSheetId="0">#REF!</definedName>
    <definedName name="Excel_BuiltIn_Print_Area_2_1">#REF!</definedName>
    <definedName name="Excel_BuiltIn_Print_Area_2_1_1" localSheetId="5">#REF!</definedName>
    <definedName name="Excel_BuiltIn_Print_Area_2_1_1" localSheetId="8">"$#REF!.$#REF!$#REF!:$#REF!$#REF!"</definedName>
    <definedName name="Excel_BuiltIn_Print_Area_2_1_1" localSheetId="9">"$#REF!.$#REF!$#REF!:$#REF!$#REF!"</definedName>
    <definedName name="Excel_BuiltIn_Print_Area_2_1_1" localSheetId="0">#REF!</definedName>
    <definedName name="Excel_BuiltIn_Print_Area_2_1_1">#REF!</definedName>
    <definedName name="Excel_BuiltIn_Print_Area_2_1_1_1">"$#REF!.$A$1:$K$41"</definedName>
    <definedName name="Excel_BuiltIn_Print_Area_2_1_1_1_1">"$#REF!.$A$1:$K$41"</definedName>
    <definedName name="Excel_BuiltIn_Print_Area_20" localSheetId="5">#REF!</definedName>
    <definedName name="Excel_BuiltIn_Print_Area_20" localSheetId="17">#REF!</definedName>
    <definedName name="Excel_BuiltIn_Print_Area_20" localSheetId="1">#REF!</definedName>
    <definedName name="Excel_BuiltIn_Print_Area_20" localSheetId="16">#REF!</definedName>
    <definedName name="Excel_BuiltIn_Print_Area_20" localSheetId="15">#REF!</definedName>
    <definedName name="Excel_BuiltIn_Print_Area_20" localSheetId="0">#REF!</definedName>
    <definedName name="Excel_BuiltIn_Print_Area_20">#REF!</definedName>
    <definedName name="Excel_BuiltIn_Print_Area_21" localSheetId="5">#REF!</definedName>
    <definedName name="Excel_BuiltIn_Print_Area_21" localSheetId="17">#REF!</definedName>
    <definedName name="Excel_BuiltIn_Print_Area_21" localSheetId="1">#REF!</definedName>
    <definedName name="Excel_BuiltIn_Print_Area_21" localSheetId="16">#REF!</definedName>
    <definedName name="Excel_BuiltIn_Print_Area_21" localSheetId="15">#REF!</definedName>
    <definedName name="Excel_BuiltIn_Print_Area_21" localSheetId="0">#REF!</definedName>
    <definedName name="Excel_BuiltIn_Print_Area_21">#REF!</definedName>
    <definedName name="Excel_BuiltIn_Print_Area_22" localSheetId="5">#REF!</definedName>
    <definedName name="Excel_BuiltIn_Print_Area_22" localSheetId="17">#REF!</definedName>
    <definedName name="Excel_BuiltIn_Print_Area_22" localSheetId="1">#REF!</definedName>
    <definedName name="Excel_BuiltIn_Print_Area_22" localSheetId="16">#REF!</definedName>
    <definedName name="Excel_BuiltIn_Print_Area_22" localSheetId="15">#REF!</definedName>
    <definedName name="Excel_BuiltIn_Print_Area_22" localSheetId="0">#REF!</definedName>
    <definedName name="Excel_BuiltIn_Print_Area_22">#REF!</definedName>
    <definedName name="Excel_BuiltIn_Print_Area_23" localSheetId="5">#REF!</definedName>
    <definedName name="Excel_BuiltIn_Print_Area_23" localSheetId="17">#REF!</definedName>
    <definedName name="Excel_BuiltIn_Print_Area_23" localSheetId="1">#REF!</definedName>
    <definedName name="Excel_BuiltIn_Print_Area_23" localSheetId="16">#REF!</definedName>
    <definedName name="Excel_BuiltIn_Print_Area_23" localSheetId="15">#REF!</definedName>
    <definedName name="Excel_BuiltIn_Print_Area_23" localSheetId="0">#REF!</definedName>
    <definedName name="Excel_BuiltIn_Print_Area_23">#REF!</definedName>
    <definedName name="Excel_BuiltIn_Print_Area_24" localSheetId="5">#REF!</definedName>
    <definedName name="Excel_BuiltIn_Print_Area_24" localSheetId="17">#REF!</definedName>
    <definedName name="Excel_BuiltIn_Print_Area_24" localSheetId="1">#REF!</definedName>
    <definedName name="Excel_BuiltIn_Print_Area_24" localSheetId="16">#REF!</definedName>
    <definedName name="Excel_BuiltIn_Print_Area_24" localSheetId="15">#REF!</definedName>
    <definedName name="Excel_BuiltIn_Print_Area_24" localSheetId="0">#REF!</definedName>
    <definedName name="Excel_BuiltIn_Print_Area_24">#REF!</definedName>
    <definedName name="Excel_BuiltIn_Print_Area_25" localSheetId="5">#REF!</definedName>
    <definedName name="Excel_BuiltIn_Print_Area_25" localSheetId="17">#REF!</definedName>
    <definedName name="Excel_BuiltIn_Print_Area_25" localSheetId="1">#REF!</definedName>
    <definedName name="Excel_BuiltIn_Print_Area_25" localSheetId="16">#REF!</definedName>
    <definedName name="Excel_BuiltIn_Print_Area_25" localSheetId="15">#REF!</definedName>
    <definedName name="Excel_BuiltIn_Print_Area_25" localSheetId="0">#REF!</definedName>
    <definedName name="Excel_BuiltIn_Print_Area_25">#REF!</definedName>
    <definedName name="Excel_BuiltIn_Print_Area_26" localSheetId="5">#REF!</definedName>
    <definedName name="Excel_BuiltIn_Print_Area_26" localSheetId="17">#REF!</definedName>
    <definedName name="Excel_BuiltIn_Print_Area_26" localSheetId="1">#REF!</definedName>
    <definedName name="Excel_BuiltIn_Print_Area_26" localSheetId="16">#REF!</definedName>
    <definedName name="Excel_BuiltIn_Print_Area_26" localSheetId="15">#REF!</definedName>
    <definedName name="Excel_BuiltIn_Print_Area_26" localSheetId="0">#REF!</definedName>
    <definedName name="Excel_BuiltIn_Print_Area_26">#REF!</definedName>
    <definedName name="Excel_BuiltIn_Print_Area_27" localSheetId="5">#REF!</definedName>
    <definedName name="Excel_BuiltIn_Print_Area_27" localSheetId="17">#REF!</definedName>
    <definedName name="Excel_BuiltIn_Print_Area_27" localSheetId="1">#REF!</definedName>
    <definedName name="Excel_BuiltIn_Print_Area_27" localSheetId="16">#REF!</definedName>
    <definedName name="Excel_BuiltIn_Print_Area_27" localSheetId="15">#REF!</definedName>
    <definedName name="Excel_BuiltIn_Print_Area_27" localSheetId="0">#REF!</definedName>
    <definedName name="Excel_BuiltIn_Print_Area_27">#REF!</definedName>
    <definedName name="Excel_BuiltIn_Print_Area_28" localSheetId="5">#REF!</definedName>
    <definedName name="Excel_BuiltIn_Print_Area_28" localSheetId="17">#REF!</definedName>
    <definedName name="Excel_BuiltIn_Print_Area_28" localSheetId="1">#REF!</definedName>
    <definedName name="Excel_BuiltIn_Print_Area_28" localSheetId="16">#REF!</definedName>
    <definedName name="Excel_BuiltIn_Print_Area_28" localSheetId="15">#REF!</definedName>
    <definedName name="Excel_BuiltIn_Print_Area_28" localSheetId="0">#REF!</definedName>
    <definedName name="Excel_BuiltIn_Print_Area_28">#REF!</definedName>
    <definedName name="Excel_BuiltIn_Print_Area_29" localSheetId="5">#REF!</definedName>
    <definedName name="Excel_BuiltIn_Print_Area_29" localSheetId="17">#REF!</definedName>
    <definedName name="Excel_BuiltIn_Print_Area_29" localSheetId="1">#REF!</definedName>
    <definedName name="Excel_BuiltIn_Print_Area_29" localSheetId="16">#REF!</definedName>
    <definedName name="Excel_BuiltIn_Print_Area_29" localSheetId="15">#REF!</definedName>
    <definedName name="Excel_BuiltIn_Print_Area_29" localSheetId="0">#REF!</definedName>
    <definedName name="Excel_BuiltIn_Print_Area_29">#REF!</definedName>
    <definedName name="Excel_BuiltIn_Print_Area_3" localSheetId="5">#REF!</definedName>
    <definedName name="Excel_BuiltIn_Print_Area_3" localSheetId="17">#REF!</definedName>
    <definedName name="Excel_BuiltIn_Print_Area_3" localSheetId="1">#REF!</definedName>
    <definedName name="Excel_BuiltIn_Print_Area_3" localSheetId="16">#REF!</definedName>
    <definedName name="Excel_BuiltIn_Print_Area_3" localSheetId="15">#REF!</definedName>
    <definedName name="Excel_BuiltIn_Print_Area_3" localSheetId="0">#REF!</definedName>
    <definedName name="Excel_BuiltIn_Print_Area_3">#REF!</definedName>
    <definedName name="Excel_BuiltIn_Print_Area_3_1" localSheetId="5">#REF!</definedName>
    <definedName name="Excel_BuiltIn_Print_Area_3_1" localSheetId="8">#REF!</definedName>
    <definedName name="Excel_BuiltIn_Print_Area_3_1" localSheetId="9">#REF!</definedName>
    <definedName name="Excel_BuiltIn_Print_Area_3_1" localSheetId="0">#REF!</definedName>
    <definedName name="Excel_BuiltIn_Print_Area_3_1">#REF!</definedName>
    <definedName name="Excel_BuiltIn_Print_Area_3_1_1" localSheetId="5">#REF!</definedName>
    <definedName name="Excel_BuiltIn_Print_Area_3_1_1" localSheetId="9">#REF!</definedName>
    <definedName name="Excel_BuiltIn_Print_Area_3_1_1" localSheetId="0">#REF!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 localSheetId="5">#REF!</definedName>
    <definedName name="Excel_BuiltIn_Print_Area_30" localSheetId="17">#REF!</definedName>
    <definedName name="Excel_BuiltIn_Print_Area_30" localSheetId="1">#REF!</definedName>
    <definedName name="Excel_BuiltIn_Print_Area_30" localSheetId="16">#REF!</definedName>
    <definedName name="Excel_BuiltIn_Print_Area_30" localSheetId="15">#REF!</definedName>
    <definedName name="Excel_BuiltIn_Print_Area_30" localSheetId="0">#REF!</definedName>
    <definedName name="Excel_BuiltIn_Print_Area_30">#REF!</definedName>
    <definedName name="Excel_BuiltIn_Print_Area_31" localSheetId="5">#REF!</definedName>
    <definedName name="Excel_BuiltIn_Print_Area_31" localSheetId="17">#REF!</definedName>
    <definedName name="Excel_BuiltIn_Print_Area_31" localSheetId="1">#REF!</definedName>
    <definedName name="Excel_BuiltIn_Print_Area_31" localSheetId="16">#REF!</definedName>
    <definedName name="Excel_BuiltIn_Print_Area_31" localSheetId="15">#REF!</definedName>
    <definedName name="Excel_BuiltIn_Print_Area_31" localSheetId="0">#REF!</definedName>
    <definedName name="Excel_BuiltIn_Print_Area_31">#REF!</definedName>
    <definedName name="Excel_BuiltIn_Print_Area_32" localSheetId="5">#REF!</definedName>
    <definedName name="Excel_BuiltIn_Print_Area_32" localSheetId="17">#REF!</definedName>
    <definedName name="Excel_BuiltIn_Print_Area_32" localSheetId="1">#REF!</definedName>
    <definedName name="Excel_BuiltIn_Print_Area_32" localSheetId="16">#REF!</definedName>
    <definedName name="Excel_BuiltIn_Print_Area_32" localSheetId="15">#REF!</definedName>
    <definedName name="Excel_BuiltIn_Print_Area_32" localSheetId="0">#REF!</definedName>
    <definedName name="Excel_BuiltIn_Print_Area_32">#REF!</definedName>
    <definedName name="Excel_BuiltIn_Print_Area_33" localSheetId="5">#REF!</definedName>
    <definedName name="Excel_BuiltIn_Print_Area_33" localSheetId="17">#REF!</definedName>
    <definedName name="Excel_BuiltIn_Print_Area_33" localSheetId="1">#REF!</definedName>
    <definedName name="Excel_BuiltIn_Print_Area_33" localSheetId="16">#REF!</definedName>
    <definedName name="Excel_BuiltIn_Print_Area_33" localSheetId="15">#REF!</definedName>
    <definedName name="Excel_BuiltIn_Print_Area_33" localSheetId="0">#REF!</definedName>
    <definedName name="Excel_BuiltIn_Print_Area_33">#REF!</definedName>
    <definedName name="Excel_BuiltIn_Print_Area_34" localSheetId="5">#REF!</definedName>
    <definedName name="Excel_BuiltIn_Print_Area_34" localSheetId="17">#REF!</definedName>
    <definedName name="Excel_BuiltIn_Print_Area_34" localSheetId="1">#REF!</definedName>
    <definedName name="Excel_BuiltIn_Print_Area_34" localSheetId="16">#REF!</definedName>
    <definedName name="Excel_BuiltIn_Print_Area_34" localSheetId="15">#REF!</definedName>
    <definedName name="Excel_BuiltIn_Print_Area_34" localSheetId="0">#REF!</definedName>
    <definedName name="Excel_BuiltIn_Print_Area_34">#REF!</definedName>
    <definedName name="Excel_BuiltIn_Print_Area_35" localSheetId="5">#REF!</definedName>
    <definedName name="Excel_BuiltIn_Print_Area_35" localSheetId="17">#REF!</definedName>
    <definedName name="Excel_BuiltIn_Print_Area_35" localSheetId="1">#REF!</definedName>
    <definedName name="Excel_BuiltIn_Print_Area_35" localSheetId="16">#REF!</definedName>
    <definedName name="Excel_BuiltIn_Print_Area_35" localSheetId="15">#REF!</definedName>
    <definedName name="Excel_BuiltIn_Print_Area_35" localSheetId="0">#REF!</definedName>
    <definedName name="Excel_BuiltIn_Print_Area_35">#REF!</definedName>
    <definedName name="Excel_BuiltIn_Print_Area_36" localSheetId="5">#REF!</definedName>
    <definedName name="Excel_BuiltIn_Print_Area_36" localSheetId="17">#REF!</definedName>
    <definedName name="Excel_BuiltIn_Print_Area_36" localSheetId="1">#REF!</definedName>
    <definedName name="Excel_BuiltIn_Print_Area_36" localSheetId="16">#REF!</definedName>
    <definedName name="Excel_BuiltIn_Print_Area_36" localSheetId="15">#REF!</definedName>
    <definedName name="Excel_BuiltIn_Print_Area_36" localSheetId="0">#REF!</definedName>
    <definedName name="Excel_BuiltIn_Print_Area_36">#REF!</definedName>
    <definedName name="Excel_BuiltIn_Print_Area_37" localSheetId="5">#REF!</definedName>
    <definedName name="Excel_BuiltIn_Print_Area_37" localSheetId="17">#REF!</definedName>
    <definedName name="Excel_BuiltIn_Print_Area_37" localSheetId="1">#REF!</definedName>
    <definedName name="Excel_BuiltIn_Print_Area_37" localSheetId="16">#REF!</definedName>
    <definedName name="Excel_BuiltIn_Print_Area_37" localSheetId="15">#REF!</definedName>
    <definedName name="Excel_BuiltIn_Print_Area_37" localSheetId="0">#REF!</definedName>
    <definedName name="Excel_BuiltIn_Print_Area_37">#REF!</definedName>
    <definedName name="Excel_BuiltIn_Print_Area_38" localSheetId="5">#REF!</definedName>
    <definedName name="Excel_BuiltIn_Print_Area_38" localSheetId="17">#REF!</definedName>
    <definedName name="Excel_BuiltIn_Print_Area_38" localSheetId="1">#REF!</definedName>
    <definedName name="Excel_BuiltIn_Print_Area_38" localSheetId="16">#REF!</definedName>
    <definedName name="Excel_BuiltIn_Print_Area_38" localSheetId="15">#REF!</definedName>
    <definedName name="Excel_BuiltIn_Print_Area_38" localSheetId="0">#REF!</definedName>
    <definedName name="Excel_BuiltIn_Print_Area_38">#REF!</definedName>
    <definedName name="Excel_BuiltIn_Print_Area_39" localSheetId="5">#REF!</definedName>
    <definedName name="Excel_BuiltIn_Print_Area_39" localSheetId="17">#REF!</definedName>
    <definedName name="Excel_BuiltIn_Print_Area_39" localSheetId="1">#REF!</definedName>
    <definedName name="Excel_BuiltIn_Print_Area_39" localSheetId="16">#REF!</definedName>
    <definedName name="Excel_BuiltIn_Print_Area_39" localSheetId="15">#REF!</definedName>
    <definedName name="Excel_BuiltIn_Print_Area_39" localSheetId="0">#REF!</definedName>
    <definedName name="Excel_BuiltIn_Print_Area_39">#REF!</definedName>
    <definedName name="Excel_BuiltIn_Print_Area_4" localSheetId="5">#REF!</definedName>
    <definedName name="Excel_BuiltIn_Print_Area_4" localSheetId="17">#REF!</definedName>
    <definedName name="Excel_BuiltIn_Print_Area_4" localSheetId="1">#REF!</definedName>
    <definedName name="Excel_BuiltIn_Print_Area_4" localSheetId="16">#REF!</definedName>
    <definedName name="Excel_BuiltIn_Print_Area_4" localSheetId="15">#REF!</definedName>
    <definedName name="Excel_BuiltIn_Print_Area_4" localSheetId="0">#REF!</definedName>
    <definedName name="Excel_BuiltIn_Print_Area_4">#REF!</definedName>
    <definedName name="Excel_BuiltIn_Print_Area_4_1" localSheetId="5">#REF!</definedName>
    <definedName name="Excel_BuiltIn_Print_Area_4_1" localSheetId="9">#REF!</definedName>
    <definedName name="Excel_BuiltIn_Print_Area_4_1" localSheetId="0">#REF!</definedName>
    <definedName name="Excel_BuiltIn_Print_Area_4_1">#REF!</definedName>
    <definedName name="Excel_BuiltIn_Print_Area_4_1_1" localSheetId="5">#REF!</definedName>
    <definedName name="Excel_BuiltIn_Print_Area_4_1_1" localSheetId="9">#REF!</definedName>
    <definedName name="Excel_BuiltIn_Print_Area_4_1_1" localSheetId="0">#REF!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 localSheetId="5">#REF!</definedName>
    <definedName name="Excel_BuiltIn_Print_Area_40" localSheetId="17">#REF!</definedName>
    <definedName name="Excel_BuiltIn_Print_Area_40" localSheetId="1">#REF!</definedName>
    <definedName name="Excel_BuiltIn_Print_Area_40" localSheetId="16">#REF!</definedName>
    <definedName name="Excel_BuiltIn_Print_Area_40" localSheetId="15">#REF!</definedName>
    <definedName name="Excel_BuiltIn_Print_Area_40" localSheetId="0">#REF!</definedName>
    <definedName name="Excel_BuiltIn_Print_Area_40">#REF!</definedName>
    <definedName name="Excel_BuiltIn_Print_Area_41" localSheetId="5">#REF!</definedName>
    <definedName name="Excel_BuiltIn_Print_Area_41" localSheetId="17">#REF!</definedName>
    <definedName name="Excel_BuiltIn_Print_Area_41" localSheetId="1">#REF!</definedName>
    <definedName name="Excel_BuiltIn_Print_Area_41" localSheetId="16">#REF!</definedName>
    <definedName name="Excel_BuiltIn_Print_Area_41" localSheetId="15">#REF!</definedName>
    <definedName name="Excel_BuiltIn_Print_Area_41" localSheetId="0">#REF!</definedName>
    <definedName name="Excel_BuiltIn_Print_Area_41">#REF!</definedName>
    <definedName name="Excel_BuiltIn_Print_Area_42" localSheetId="5">#REF!</definedName>
    <definedName name="Excel_BuiltIn_Print_Area_42" localSheetId="17">#REF!</definedName>
    <definedName name="Excel_BuiltIn_Print_Area_42" localSheetId="1">#REF!</definedName>
    <definedName name="Excel_BuiltIn_Print_Area_42" localSheetId="16">#REF!</definedName>
    <definedName name="Excel_BuiltIn_Print_Area_42" localSheetId="15">#REF!</definedName>
    <definedName name="Excel_BuiltIn_Print_Area_42" localSheetId="0">#REF!</definedName>
    <definedName name="Excel_BuiltIn_Print_Area_42">#REF!</definedName>
    <definedName name="Excel_BuiltIn_Print_Area_5" localSheetId="5">#REF!</definedName>
    <definedName name="Excel_BuiltIn_Print_Area_5" localSheetId="17">#REF!</definedName>
    <definedName name="Excel_BuiltIn_Print_Area_5" localSheetId="1">#REF!</definedName>
    <definedName name="Excel_BuiltIn_Print_Area_5" localSheetId="16">#REF!</definedName>
    <definedName name="Excel_BuiltIn_Print_Area_5" localSheetId="15">#REF!</definedName>
    <definedName name="Excel_BuiltIn_Print_Area_5" localSheetId="0">#REF!</definedName>
    <definedName name="Excel_BuiltIn_Print_Area_5">#REF!</definedName>
    <definedName name="Excel_BuiltIn_Print_Area_5_1" localSheetId="5">#REF!</definedName>
    <definedName name="Excel_BuiltIn_Print_Area_5_1" localSheetId="9">#REF!</definedName>
    <definedName name="Excel_BuiltIn_Print_Area_5_1" localSheetId="0">#REF!</definedName>
    <definedName name="Excel_BuiltIn_Print_Area_5_1">#REF!</definedName>
    <definedName name="Excel_BuiltIn_Print_Area_5_1_1" localSheetId="5">#REF!</definedName>
    <definedName name="Excel_BuiltIn_Print_Area_5_1_1" localSheetId="9">#REF!</definedName>
    <definedName name="Excel_BuiltIn_Print_Area_5_1_1" localSheetId="0">#REF!</definedName>
    <definedName name="Excel_BuiltIn_Print_Area_5_1_1">#REF!</definedName>
    <definedName name="Excel_BuiltIn_Print_Area_5_1_1_1" localSheetId="5">#REF!</definedName>
    <definedName name="Excel_BuiltIn_Print_Area_5_1_1_1" localSheetId="9">#REF!</definedName>
    <definedName name="Excel_BuiltIn_Print_Area_5_1_1_1" localSheetId="0">#REF!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 localSheetId="5">#REF!</definedName>
    <definedName name="Excel_BuiltIn_Print_Area_50" localSheetId="17">#REF!</definedName>
    <definedName name="Excel_BuiltIn_Print_Area_50" localSheetId="1">#REF!</definedName>
    <definedName name="Excel_BuiltIn_Print_Area_50" localSheetId="16">#REF!</definedName>
    <definedName name="Excel_BuiltIn_Print_Area_50" localSheetId="15">#REF!</definedName>
    <definedName name="Excel_BuiltIn_Print_Area_50" localSheetId="0">#REF!</definedName>
    <definedName name="Excel_BuiltIn_Print_Area_50">#REF!</definedName>
    <definedName name="Excel_BuiltIn_Print_Area_51" localSheetId="5">#REF!</definedName>
    <definedName name="Excel_BuiltIn_Print_Area_51" localSheetId="17">#REF!</definedName>
    <definedName name="Excel_BuiltIn_Print_Area_51" localSheetId="1">#REF!</definedName>
    <definedName name="Excel_BuiltIn_Print_Area_51" localSheetId="16">#REF!</definedName>
    <definedName name="Excel_BuiltIn_Print_Area_51" localSheetId="15">#REF!</definedName>
    <definedName name="Excel_BuiltIn_Print_Area_51" localSheetId="0">#REF!</definedName>
    <definedName name="Excel_BuiltIn_Print_Area_51">#REF!</definedName>
    <definedName name="Excel_BuiltIn_Print_Area_6" localSheetId="5">#REF!</definedName>
    <definedName name="Excel_BuiltIn_Print_Area_6" localSheetId="17">#REF!</definedName>
    <definedName name="Excel_BuiltIn_Print_Area_6" localSheetId="1">#REF!</definedName>
    <definedName name="Excel_BuiltIn_Print_Area_6" localSheetId="16">#REF!</definedName>
    <definedName name="Excel_BuiltIn_Print_Area_6" localSheetId="15">#REF!</definedName>
    <definedName name="Excel_BuiltIn_Print_Area_6" localSheetId="0">#REF!</definedName>
    <definedName name="Excel_BuiltIn_Print_Area_6">#REF!</definedName>
    <definedName name="Excel_BuiltIn_Print_Area_6_1" localSheetId="5">#REF!</definedName>
    <definedName name="Excel_BuiltIn_Print_Area_6_1" localSheetId="9">#REF!</definedName>
    <definedName name="Excel_BuiltIn_Print_Area_6_1" localSheetId="0">#REF!</definedName>
    <definedName name="Excel_BuiltIn_Print_Area_6_1">#REF!</definedName>
    <definedName name="Excel_BuiltIn_Print_Area_6_1_1" localSheetId="5">#REF!</definedName>
    <definedName name="Excel_BuiltIn_Print_Area_6_1_1" localSheetId="9">#REF!</definedName>
    <definedName name="Excel_BuiltIn_Print_Area_6_1_1" localSheetId="0">#REF!</definedName>
    <definedName name="Excel_BuiltIn_Print_Area_6_1_1">#REF!</definedName>
    <definedName name="Excel_BuiltIn_Print_Area_6_1_1_1" localSheetId="5">#REF!</definedName>
    <definedName name="Excel_BuiltIn_Print_Area_6_1_1_1" localSheetId="9">#REF!</definedName>
    <definedName name="Excel_BuiltIn_Print_Area_6_1_1_1" localSheetId="0">#REF!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 localSheetId="5">#REF!</definedName>
    <definedName name="Excel_BuiltIn_Print_Area_7" localSheetId="17">#REF!</definedName>
    <definedName name="Excel_BuiltIn_Print_Area_7" localSheetId="1">#REF!</definedName>
    <definedName name="Excel_BuiltIn_Print_Area_7" localSheetId="16">#REF!</definedName>
    <definedName name="Excel_BuiltIn_Print_Area_7" localSheetId="15">#REF!</definedName>
    <definedName name="Excel_BuiltIn_Print_Area_7" localSheetId="0">#REF!</definedName>
    <definedName name="Excel_BuiltIn_Print_Area_7">#REF!</definedName>
    <definedName name="Excel_BuiltIn_Print_Area_7_1" localSheetId="5">#REF!</definedName>
    <definedName name="Excel_BuiltIn_Print_Area_7_1" localSheetId="9">#REF!</definedName>
    <definedName name="Excel_BuiltIn_Print_Area_7_1" localSheetId="0">#REF!</definedName>
    <definedName name="Excel_BuiltIn_Print_Area_7_1">#REF!</definedName>
    <definedName name="Excel_BuiltIn_Print_Area_7_1_1" localSheetId="5">#REF!</definedName>
    <definedName name="Excel_BuiltIn_Print_Area_7_1_1" localSheetId="9">#REF!</definedName>
    <definedName name="Excel_BuiltIn_Print_Area_7_1_1" localSheetId="0">#REF!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 localSheetId="5">#REF!</definedName>
    <definedName name="Excel_BuiltIn_Print_Area_8" localSheetId="17">#REF!</definedName>
    <definedName name="Excel_BuiltIn_Print_Area_8" localSheetId="1">#REF!</definedName>
    <definedName name="Excel_BuiltIn_Print_Area_8" localSheetId="16">#REF!</definedName>
    <definedName name="Excel_BuiltIn_Print_Area_8" localSheetId="15">#REF!</definedName>
    <definedName name="Excel_BuiltIn_Print_Area_8" localSheetId="0">#REF!</definedName>
    <definedName name="Excel_BuiltIn_Print_Area_8">#REF!</definedName>
    <definedName name="Excel_BuiltIn_Print_Area_8_1" localSheetId="5">#REF!</definedName>
    <definedName name="Excel_BuiltIn_Print_Area_8_1" localSheetId="9">#REF!</definedName>
    <definedName name="Excel_BuiltIn_Print_Area_8_1" localSheetId="0">#REF!</definedName>
    <definedName name="Excel_BuiltIn_Print_Area_8_1">#REF!</definedName>
    <definedName name="Excel_BuiltIn_Print_Area_8_1_1" localSheetId="5">#REF!</definedName>
    <definedName name="Excel_BuiltIn_Print_Area_8_1_1" localSheetId="9">#REF!</definedName>
    <definedName name="Excel_BuiltIn_Print_Area_8_1_1" localSheetId="0">#REF!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 localSheetId="5">#REF!</definedName>
    <definedName name="Excel_BuiltIn_Print_Area_9" localSheetId="17">#REF!</definedName>
    <definedName name="Excel_BuiltIn_Print_Area_9" localSheetId="1">#REF!</definedName>
    <definedName name="Excel_BuiltIn_Print_Area_9" localSheetId="16">#REF!</definedName>
    <definedName name="Excel_BuiltIn_Print_Area_9" localSheetId="15">#REF!</definedName>
    <definedName name="Excel_BuiltIn_Print_Area_9" localSheetId="0">#REF!</definedName>
    <definedName name="Excel_BuiltIn_Print_Area_9">#REF!</definedName>
    <definedName name="Excel_BuiltIn_Print_Area_9_1" localSheetId="5">#REF!</definedName>
    <definedName name="Excel_BuiltIn_Print_Area_9_1" localSheetId="9">#REF!</definedName>
    <definedName name="Excel_BuiltIn_Print_Area_9_1" localSheetId="0">#REF!</definedName>
    <definedName name="Excel_BuiltIn_Print_Area_9_1">#REF!</definedName>
    <definedName name="Excel_BuiltIn_Print_Area_9_1_1" localSheetId="5">#REF!</definedName>
    <definedName name="Excel_BuiltIn_Print_Area_9_1_1" localSheetId="9">#REF!</definedName>
    <definedName name="Excel_BuiltIn_Print_Area_9_1_1" localSheetId="0">#REF!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 localSheetId="5">#REF!</definedName>
    <definedName name="Excel_BuiltIn_Print_Titles_15" localSheetId="17">#REF!</definedName>
    <definedName name="Excel_BuiltIn_Print_Titles_15" localSheetId="1">#REF!</definedName>
    <definedName name="Excel_BuiltIn_Print_Titles_15" localSheetId="16">#REF!</definedName>
    <definedName name="Excel_BuiltIn_Print_Titles_15" localSheetId="15">#REF!</definedName>
    <definedName name="Excel_BuiltIn_Print_Titles_15" localSheetId="0">#REF!</definedName>
    <definedName name="Excel_BuiltIn_Print_Titles_15">#REF!</definedName>
    <definedName name="Excel_BuiltIn_Print_Titles_16" localSheetId="5">#REF!</definedName>
    <definedName name="Excel_BuiltIn_Print_Titles_16" localSheetId="17">#REF!</definedName>
    <definedName name="Excel_BuiltIn_Print_Titles_16" localSheetId="1">#REF!</definedName>
    <definedName name="Excel_BuiltIn_Print_Titles_16" localSheetId="16">#REF!</definedName>
    <definedName name="Excel_BuiltIn_Print_Titles_16" localSheetId="15">#REF!</definedName>
    <definedName name="Excel_BuiltIn_Print_Titles_16" localSheetId="0">#REF!</definedName>
    <definedName name="Excel_BuiltIn_Print_Titles_16">#REF!</definedName>
    <definedName name="Excel_BuiltIn_Print_Titles_2">"$#REF!.$A$1:$AMJ$6"</definedName>
    <definedName name="Excel_BuiltIn_Print_Titles_2_1" localSheetId="5">#REF!</definedName>
    <definedName name="Excel_BuiltIn_Print_Titles_2_1" localSheetId="0">#REF!</definedName>
    <definedName name="Excel_BuiltIn_Print_Titles_2_1">#REF!</definedName>
    <definedName name="Excel_BuiltIn_Print_Titles_22" localSheetId="5">#REF!</definedName>
    <definedName name="Excel_BuiltIn_Print_Titles_22" localSheetId="17">#REF!</definedName>
    <definedName name="Excel_BuiltIn_Print_Titles_22" localSheetId="1">#REF!</definedName>
    <definedName name="Excel_BuiltIn_Print_Titles_22" localSheetId="16">#REF!</definedName>
    <definedName name="Excel_BuiltIn_Print_Titles_22" localSheetId="15">#REF!</definedName>
    <definedName name="Excel_BuiltIn_Print_Titles_22" localSheetId="0">#REF!</definedName>
    <definedName name="Excel_BuiltIn_Print_Titles_22">#REF!</definedName>
    <definedName name="Excel_BuiltIn_Print_Titles_3" localSheetId="5">#REF!</definedName>
    <definedName name="Excel_BuiltIn_Print_Titles_3" localSheetId="17">#REF!</definedName>
    <definedName name="Excel_BuiltIn_Print_Titles_3" localSheetId="1">#REF!</definedName>
    <definedName name="Excel_BuiltIn_Print_Titles_3" localSheetId="8">"$#REF!.$#REF!$#REF!:$#REF!$#REF!"</definedName>
    <definedName name="Excel_BuiltIn_Print_Titles_3" localSheetId="16">#REF!</definedName>
    <definedName name="Excel_BuiltIn_Print_Titles_3" localSheetId="15">#REF!</definedName>
    <definedName name="Excel_BuiltIn_Print_Titles_3" localSheetId="9">"$#REF!.$#REF!$#REF!:$#REF!$#REF!"</definedName>
    <definedName name="Excel_BuiltIn_Print_Titles_3" localSheetId="0">#REF!</definedName>
    <definedName name="Excel_BuiltIn_Print_Titles_3">#REF!</definedName>
    <definedName name="Excel_BuiltIn_Print_Titles_3_1">"$#REF!.$A$1:$AMJ$6"</definedName>
    <definedName name="Excel_BuiltIn_Print_Titles_32" localSheetId="5">#REF!</definedName>
    <definedName name="Excel_BuiltIn_Print_Titles_32" localSheetId="17">#REF!</definedName>
    <definedName name="Excel_BuiltIn_Print_Titles_32" localSheetId="1">#REF!</definedName>
    <definedName name="Excel_BuiltIn_Print_Titles_32" localSheetId="16">#REF!</definedName>
    <definedName name="Excel_BuiltIn_Print_Titles_32" localSheetId="15">#REF!</definedName>
    <definedName name="Excel_BuiltIn_Print_Titles_32" localSheetId="0">#REF!</definedName>
    <definedName name="Excel_BuiltIn_Print_Titles_32">#REF!</definedName>
    <definedName name="Excel_BuiltIn_Print_Titles_38" localSheetId="5">#REF!</definedName>
    <definedName name="Excel_BuiltIn_Print_Titles_38" localSheetId="17">#REF!</definedName>
    <definedName name="Excel_BuiltIn_Print_Titles_38" localSheetId="1">#REF!</definedName>
    <definedName name="Excel_BuiltIn_Print_Titles_38" localSheetId="16">#REF!</definedName>
    <definedName name="Excel_BuiltIn_Print_Titles_38" localSheetId="15">#REF!</definedName>
    <definedName name="Excel_BuiltIn_Print_Titles_38" localSheetId="0">#REF!</definedName>
    <definedName name="Excel_BuiltIn_Print_Titles_38">#REF!</definedName>
    <definedName name="Excel_BuiltIn_Print_Titles_4" localSheetId="5">#REF!</definedName>
    <definedName name="Excel_BuiltIn_Print_Titles_4" localSheetId="17">#REF!</definedName>
    <definedName name="Excel_BuiltIn_Print_Titles_4" localSheetId="1">#REF!</definedName>
    <definedName name="Excel_BuiltIn_Print_Titles_4" localSheetId="16">#REF!</definedName>
    <definedName name="Excel_BuiltIn_Print_Titles_4" localSheetId="15">#REF!</definedName>
    <definedName name="Excel_BuiltIn_Print_Titles_4" localSheetId="0">#REF!</definedName>
    <definedName name="Excel_BuiltIn_Print_Titles_4">#REF!</definedName>
    <definedName name="Excel_BuiltIn_Print_Titles_4_1">"$#REF!.$A$4:$AMJ$6"</definedName>
    <definedName name="Excel_BuiltIn_Print_Titles_42" localSheetId="5">#REF!</definedName>
    <definedName name="Excel_BuiltIn_Print_Titles_42" localSheetId="17">#REF!</definedName>
    <definedName name="Excel_BuiltIn_Print_Titles_42" localSheetId="1">#REF!</definedName>
    <definedName name="Excel_BuiltIn_Print_Titles_42" localSheetId="16">#REF!</definedName>
    <definedName name="Excel_BuiltIn_Print_Titles_42" localSheetId="15">#REF!</definedName>
    <definedName name="Excel_BuiltIn_Print_Titles_42" localSheetId="0">#REF!</definedName>
    <definedName name="Excel_BuiltIn_Print_Titles_42">#REF!</definedName>
    <definedName name="Excel_BuiltIn_Print_Titles_5" localSheetId="5">#REF!</definedName>
    <definedName name="Excel_BuiltIn_Print_Titles_5" localSheetId="17">#REF!</definedName>
    <definedName name="Excel_BuiltIn_Print_Titles_5" localSheetId="1">#REF!</definedName>
    <definedName name="Excel_BuiltIn_Print_Titles_5" localSheetId="16">#REF!</definedName>
    <definedName name="Excel_BuiltIn_Print_Titles_5" localSheetId="15">#REF!</definedName>
    <definedName name="Excel_BuiltIn_Print_Titles_5" localSheetId="0">#REF!</definedName>
    <definedName name="Excel_BuiltIn_Print_Titles_5">#REF!</definedName>
    <definedName name="Excel_BuiltIn_Print_Titles_5_1">"$#REF!.$A$1:$AMJ$6"</definedName>
    <definedName name="Excel_BuiltIn_Print_Titles_50" localSheetId="5">#REF!</definedName>
    <definedName name="Excel_BuiltIn_Print_Titles_50" localSheetId="17">#REF!</definedName>
    <definedName name="Excel_BuiltIn_Print_Titles_50" localSheetId="1">#REF!</definedName>
    <definedName name="Excel_BuiltIn_Print_Titles_50" localSheetId="16">#REF!</definedName>
    <definedName name="Excel_BuiltIn_Print_Titles_50" localSheetId="15">#REF!</definedName>
    <definedName name="Excel_BuiltIn_Print_Titles_50" localSheetId="0">#REF!</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4">'5S-K3 JAN - NOV 2023'!$A$1:$J$59</definedName>
    <definedName name="_xlnm.Print_Area" localSheetId="17">'BSC AKHIR'!$B$2:$H$65</definedName>
    <definedName name="_xlnm.Print_Area" localSheetId="19">'BSC ENG'!$A$1:$AJ$87</definedName>
    <definedName name="_xlnm.Print_Area" localSheetId="18">'BSC MSD'!$B$2:$V$49</definedName>
    <definedName name="_xlnm.Print_Area" localSheetId="2">'BUDGET ENG 2023'!$A$1:$P$18</definedName>
    <definedName name="_xlnm.Print_Area" localSheetId="16">'ENG FIX'!$A$1:$AJ$87</definedName>
    <definedName name="_xlnm.Print_Area" localSheetId="14">'HITUNGAN '!$B$9:$M$9</definedName>
    <definedName name="_xlnm.Print_Area" localSheetId="10">RKB!$B$1:$G$28</definedName>
    <definedName name="_xlnm.Print_Titles" localSheetId="17">'BSC AKHIR'!$2:$5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64" l="1"/>
  <c r="K22" i="64"/>
  <c r="M22" i="64" s="1"/>
  <c r="L21" i="64"/>
  <c r="K21" i="64"/>
  <c r="M21" i="64" s="1"/>
  <c r="R21" i="64" s="1"/>
  <c r="L20" i="64"/>
  <c r="K20" i="64"/>
  <c r="M20" i="64" s="1"/>
  <c r="L19" i="64"/>
  <c r="K19" i="64"/>
  <c r="M19" i="64" s="1"/>
  <c r="L18" i="64"/>
  <c r="K18" i="64"/>
  <c r="M18" i="64" s="1"/>
  <c r="M17" i="64"/>
  <c r="R17" i="64" s="1"/>
  <c r="L17" i="64"/>
  <c r="K17" i="64"/>
  <c r="M16" i="64"/>
  <c r="R16" i="64" s="1"/>
  <c r="L16" i="64"/>
  <c r="K16" i="64"/>
  <c r="L15" i="64"/>
  <c r="K15" i="64"/>
  <c r="M15" i="64" s="1"/>
  <c r="L14" i="64"/>
  <c r="K14" i="64"/>
  <c r="M14" i="64" s="1"/>
  <c r="M13" i="64"/>
  <c r="R13" i="64" s="1"/>
  <c r="L13" i="64"/>
  <c r="K13" i="64"/>
  <c r="L12" i="64"/>
  <c r="K12" i="64"/>
  <c r="M12" i="64" s="1"/>
  <c r="L11" i="64"/>
  <c r="K11" i="64"/>
  <c r="M11" i="64" s="1"/>
  <c r="L10" i="64"/>
  <c r="K10" i="64"/>
  <c r="M10" i="64" s="1"/>
  <c r="L9" i="64"/>
  <c r="K9" i="64"/>
  <c r="M9" i="64" s="1"/>
  <c r="R9" i="64" s="1"/>
  <c r="R12" i="64" l="1"/>
  <c r="P12" i="64"/>
  <c r="R20" i="64"/>
  <c r="P20" i="64"/>
  <c r="P16" i="64"/>
  <c r="R14" i="64"/>
  <c r="P14" i="64"/>
  <c r="R10" i="64"/>
  <c r="P10" i="64"/>
  <c r="P19" i="64"/>
  <c r="R19" i="64"/>
  <c r="R22" i="64"/>
  <c r="P22" i="64"/>
  <c r="P15" i="64"/>
  <c r="R15" i="64"/>
  <c r="P11" i="64"/>
  <c r="R11" i="64"/>
  <c r="R18" i="64"/>
  <c r="P18" i="64"/>
  <c r="P9" i="64"/>
  <c r="P13" i="64"/>
  <c r="P17" i="64"/>
  <c r="P21" i="64"/>
  <c r="P7" i="32"/>
  <c r="Y22" i="63" l="1"/>
  <c r="Y17" i="63"/>
  <c r="Y16" i="63"/>
  <c r="Y11" i="63"/>
  <c r="Y30" i="63" s="1"/>
  <c r="W5" i="63"/>
  <c r="H58" i="62"/>
  <c r="G58" i="62"/>
  <c r="I56" i="62"/>
  <c r="I55" i="62"/>
  <c r="I54" i="62"/>
  <c r="I53" i="62"/>
  <c r="I52" i="62"/>
  <c r="I51" i="62"/>
  <c r="I50" i="62"/>
  <c r="I49" i="62"/>
  <c r="I48" i="62"/>
  <c r="I47" i="62"/>
  <c r="I46" i="62"/>
  <c r="I45" i="62"/>
  <c r="I44" i="62"/>
  <c r="I43" i="62"/>
  <c r="I42" i="62"/>
  <c r="I41" i="62"/>
  <c r="I40" i="62"/>
  <c r="I39" i="62"/>
  <c r="I38" i="62"/>
  <c r="I37" i="62"/>
  <c r="I36" i="62"/>
  <c r="I35" i="62"/>
  <c r="I34" i="62"/>
  <c r="I33" i="62"/>
  <c r="I32" i="62"/>
  <c r="I31" i="62"/>
  <c r="I30" i="62"/>
  <c r="I29" i="62"/>
  <c r="I28" i="62"/>
  <c r="I27" i="62"/>
  <c r="I26" i="62"/>
  <c r="I25" i="62"/>
  <c r="D7" i="62"/>
  <c r="C7" i="62"/>
  <c r="D6" i="62"/>
  <c r="C6" i="62"/>
  <c r="D5" i="62"/>
  <c r="C5" i="62"/>
  <c r="I58" i="62" l="1"/>
  <c r="X18" i="58"/>
  <c r="Q19" i="32"/>
  <c r="K70" i="61"/>
  <c r="H70" i="61"/>
  <c r="H36" i="61"/>
  <c r="H35" i="61"/>
  <c r="H34" i="61"/>
  <c r="H29" i="61"/>
  <c r="H28" i="61"/>
  <c r="H27" i="61"/>
  <c r="H26" i="61"/>
  <c r="H25" i="61"/>
  <c r="H23" i="61"/>
  <c r="H22" i="61"/>
  <c r="H21" i="61"/>
  <c r="H20" i="61"/>
  <c r="H19" i="61"/>
  <c r="H18" i="61"/>
  <c r="H17" i="61"/>
  <c r="K16" i="61"/>
  <c r="K49" i="61" s="1"/>
  <c r="H16" i="61"/>
  <c r="H15" i="61"/>
  <c r="H14" i="61"/>
  <c r="H13" i="61"/>
  <c r="H11" i="61"/>
  <c r="H10" i="61"/>
  <c r="H9" i="61"/>
  <c r="L70" i="61" l="1"/>
  <c r="H49" i="61"/>
  <c r="L49" i="61" s="1"/>
  <c r="K72" i="61"/>
  <c r="N49" i="61" l="1"/>
  <c r="H72" i="61"/>
  <c r="L72" i="61"/>
  <c r="I37" i="39" l="1"/>
  <c r="D37" i="39"/>
  <c r="E37" i="39"/>
  <c r="F37" i="39"/>
  <c r="G37" i="39"/>
  <c r="H37" i="39"/>
  <c r="J37" i="39"/>
  <c r="K37" i="39"/>
  <c r="L37" i="39"/>
  <c r="M37" i="39"/>
  <c r="N37" i="39"/>
  <c r="D38" i="39"/>
  <c r="E38" i="39"/>
  <c r="F38" i="39"/>
  <c r="G38" i="39"/>
  <c r="H38" i="39"/>
  <c r="I38" i="39"/>
  <c r="J38" i="39"/>
  <c r="K38" i="39"/>
  <c r="L38" i="39"/>
  <c r="M38" i="39"/>
  <c r="N38" i="39"/>
  <c r="C38" i="39"/>
  <c r="C37" i="39"/>
  <c r="H49" i="60"/>
  <c r="H48" i="60"/>
  <c r="H47" i="60"/>
  <c r="H46" i="60"/>
  <c r="H45" i="60"/>
  <c r="H43" i="60"/>
  <c r="I44" i="60" s="1"/>
  <c r="H54" i="60" s="1"/>
  <c r="H41" i="60"/>
  <c r="H40" i="60"/>
  <c r="H39" i="60"/>
  <c r="H38" i="60"/>
  <c r="H37" i="60"/>
  <c r="H36" i="60"/>
  <c r="H35" i="60"/>
  <c r="H34" i="60"/>
  <c r="H33" i="60"/>
  <c r="H32" i="60"/>
  <c r="H31" i="60"/>
  <c r="H30" i="60"/>
  <c r="H29" i="60"/>
  <c r="H28" i="60"/>
  <c r="H27" i="60"/>
  <c r="H26" i="60"/>
  <c r="H25" i="60"/>
  <c r="H24" i="60"/>
  <c r="H23" i="60"/>
  <c r="H22" i="60"/>
  <c r="H21" i="60"/>
  <c r="H20" i="60"/>
  <c r="H19" i="60"/>
  <c r="H18" i="60"/>
  <c r="H17" i="60"/>
  <c r="H16" i="60"/>
  <c r="H15" i="60"/>
  <c r="H14" i="60"/>
  <c r="H13" i="60"/>
  <c r="H12" i="60"/>
  <c r="H11" i="60"/>
  <c r="H10" i="60"/>
  <c r="H9" i="60"/>
  <c r="H8" i="60"/>
  <c r="H7" i="60"/>
  <c r="H67" i="59"/>
  <c r="H66" i="59"/>
  <c r="H65" i="59"/>
  <c r="H64" i="59"/>
  <c r="H63" i="59"/>
  <c r="H62" i="59"/>
  <c r="H61" i="59"/>
  <c r="H60" i="59"/>
  <c r="H59" i="59"/>
  <c r="H58" i="59"/>
  <c r="H57" i="59"/>
  <c r="H56" i="59"/>
  <c r="H55" i="59"/>
  <c r="H54" i="59"/>
  <c r="H53" i="59"/>
  <c r="H52" i="59"/>
  <c r="H51" i="59"/>
  <c r="H49" i="59"/>
  <c r="H48" i="59"/>
  <c r="H47" i="59"/>
  <c r="H46" i="59"/>
  <c r="H45" i="59"/>
  <c r="H44" i="59"/>
  <c r="H43" i="59"/>
  <c r="H42" i="59"/>
  <c r="H41" i="59"/>
  <c r="H40" i="59"/>
  <c r="H38" i="59"/>
  <c r="H37" i="59"/>
  <c r="H36" i="59"/>
  <c r="H35" i="59"/>
  <c r="H34" i="59"/>
  <c r="H33" i="59"/>
  <c r="H32" i="59"/>
  <c r="H31" i="59"/>
  <c r="H30" i="59"/>
  <c r="H29" i="59"/>
  <c r="H28" i="59"/>
  <c r="H27" i="59"/>
  <c r="H26" i="59"/>
  <c r="H25" i="59"/>
  <c r="H24" i="59"/>
  <c r="H23" i="59"/>
  <c r="H22" i="59"/>
  <c r="H21" i="59"/>
  <c r="H20" i="59"/>
  <c r="H19" i="59"/>
  <c r="H18" i="59"/>
  <c r="H17" i="59"/>
  <c r="H16" i="59"/>
  <c r="H15" i="59"/>
  <c r="H14" i="59"/>
  <c r="H13" i="59"/>
  <c r="H12" i="59"/>
  <c r="H11" i="59"/>
  <c r="H10" i="59"/>
  <c r="H9" i="59"/>
  <c r="H8" i="59"/>
  <c r="H7" i="59"/>
  <c r="D16" i="38"/>
  <c r="E16" i="38" s="1"/>
  <c r="F9" i="38"/>
  <c r="F8" i="38"/>
  <c r="D17" i="38" s="1"/>
  <c r="E17" i="38" s="1"/>
  <c r="E11" i="38"/>
  <c r="E9" i="38"/>
  <c r="E10" i="38"/>
  <c r="E8" i="38"/>
  <c r="E24" i="32"/>
  <c r="E25" i="32"/>
  <c r="E26" i="32"/>
  <c r="E23" i="32"/>
  <c r="P19" i="32"/>
  <c r="P8" i="32"/>
  <c r="P9" i="32"/>
  <c r="P11" i="32"/>
  <c r="O19" i="32"/>
  <c r="O8" i="32"/>
  <c r="O9" i="32"/>
  <c r="O11" i="32"/>
  <c r="O7" i="32"/>
  <c r="I50" i="60" l="1"/>
  <c r="H55" i="60" s="1"/>
  <c r="H56" i="60" s="1"/>
  <c r="I39" i="59"/>
  <c r="H72" i="59" s="1"/>
  <c r="I50" i="59"/>
  <c r="H73" i="59" s="1"/>
  <c r="I68" i="59"/>
  <c r="H74" i="59" s="1"/>
  <c r="I42" i="60"/>
  <c r="H53" i="60" s="1"/>
  <c r="H75" i="59"/>
  <c r="W33" i="40"/>
  <c r="X33" i="40" s="1"/>
  <c r="V33" i="40"/>
  <c r="T33" i="40"/>
  <c r="R33" i="40"/>
  <c r="P33" i="40"/>
  <c r="W32" i="40"/>
  <c r="X32" i="40" s="1"/>
  <c r="V32" i="40"/>
  <c r="T32" i="40"/>
  <c r="R32" i="40"/>
  <c r="P32" i="40"/>
  <c r="W31" i="40"/>
  <c r="X31" i="40" s="1"/>
  <c r="V31" i="40"/>
  <c r="T31" i="40"/>
  <c r="R31" i="40"/>
  <c r="P31" i="40"/>
  <c r="W30" i="40"/>
  <c r="X30" i="40" s="1"/>
  <c r="V30" i="40"/>
  <c r="T30" i="40"/>
  <c r="R30" i="40"/>
  <c r="P30" i="40"/>
  <c r="W29" i="40"/>
  <c r="X29" i="40" s="1"/>
  <c r="V29" i="40"/>
  <c r="T29" i="40"/>
  <c r="R29" i="40"/>
  <c r="P29" i="40"/>
  <c r="W28" i="40"/>
  <c r="X28" i="40" s="1"/>
  <c r="V28" i="40"/>
  <c r="T28" i="40"/>
  <c r="R28" i="40"/>
  <c r="P28" i="40"/>
  <c r="W27" i="40"/>
  <c r="X27" i="40" s="1"/>
  <c r="V27" i="40"/>
  <c r="T27" i="40"/>
  <c r="R27" i="40"/>
  <c r="P27" i="40"/>
  <c r="W26" i="40"/>
  <c r="X26" i="40" s="1"/>
  <c r="V26" i="40"/>
  <c r="T26" i="40"/>
  <c r="R26" i="40"/>
  <c r="P26" i="40"/>
  <c r="W25" i="40"/>
  <c r="X25" i="40" s="1"/>
  <c r="V25" i="40"/>
  <c r="T25" i="40"/>
  <c r="R25" i="40"/>
  <c r="P25" i="40"/>
  <c r="V24" i="40"/>
  <c r="T24" i="40"/>
  <c r="Q24" i="40"/>
  <c r="W24" i="40" s="1"/>
  <c r="X24" i="40" s="1"/>
  <c r="P24" i="40"/>
  <c r="V23" i="40"/>
  <c r="T23" i="40"/>
  <c r="Q23" i="40"/>
  <c r="R23" i="40" s="1"/>
  <c r="P23" i="40"/>
  <c r="V22" i="40"/>
  <c r="T22" i="40"/>
  <c r="Q22" i="40"/>
  <c r="W22" i="40" s="1"/>
  <c r="X22" i="40" s="1"/>
  <c r="P22" i="40"/>
  <c r="V21" i="40"/>
  <c r="T21" i="40"/>
  <c r="Q21" i="40"/>
  <c r="R21" i="40" s="1"/>
  <c r="P21" i="40"/>
  <c r="W20" i="40"/>
  <c r="X20" i="40" s="1"/>
  <c r="V20" i="40"/>
  <c r="T20" i="40"/>
  <c r="R20" i="40"/>
  <c r="P20" i="40"/>
  <c r="V19" i="40"/>
  <c r="T19" i="40"/>
  <c r="R19" i="40"/>
  <c r="O19" i="40"/>
  <c r="W19" i="40" s="1"/>
  <c r="X19" i="40" s="1"/>
  <c r="V18" i="40"/>
  <c r="T18" i="40"/>
  <c r="R18" i="40"/>
  <c r="O18" i="40"/>
  <c r="W18" i="40" s="1"/>
  <c r="X18" i="40" s="1"/>
  <c r="W17" i="40"/>
  <c r="X17" i="40" s="1"/>
  <c r="V17" i="40"/>
  <c r="T17" i="40"/>
  <c r="R17" i="40"/>
  <c r="P17" i="40"/>
  <c r="V16" i="40"/>
  <c r="T16" i="40"/>
  <c r="R16" i="40"/>
  <c r="O16" i="40"/>
  <c r="W16" i="40" s="1"/>
  <c r="X16" i="40" s="1"/>
  <c r="W15" i="40"/>
  <c r="X15" i="40" s="1"/>
  <c r="V15" i="40"/>
  <c r="T15" i="40"/>
  <c r="R15" i="40"/>
  <c r="P15" i="40"/>
  <c r="V14" i="40"/>
  <c r="T14" i="40"/>
  <c r="R14" i="40"/>
  <c r="O14" i="40"/>
  <c r="W14" i="40" s="1"/>
  <c r="X14" i="40" s="1"/>
  <c r="V13" i="40"/>
  <c r="T13" i="40"/>
  <c r="R13" i="40"/>
  <c r="O13" i="40"/>
  <c r="P13" i="40" s="1"/>
  <c r="V12" i="40"/>
  <c r="T12" i="40"/>
  <c r="R12" i="40"/>
  <c r="O12" i="40"/>
  <c r="W12" i="40" s="1"/>
  <c r="X12" i="40" s="1"/>
  <c r="V11" i="40"/>
  <c r="T11" i="40"/>
  <c r="R11" i="40"/>
  <c r="O11" i="40"/>
  <c r="W11" i="40" s="1"/>
  <c r="X11" i="40" s="1"/>
  <c r="W5" i="40"/>
  <c r="P14" i="40" l="1"/>
  <c r="R24" i="40"/>
  <c r="W23" i="40"/>
  <c r="X23" i="40" s="1"/>
  <c r="W13" i="40"/>
  <c r="X13" i="40" s="1"/>
  <c r="P12" i="40"/>
  <c r="P18" i="40"/>
  <c r="W21" i="40"/>
  <c r="X21" i="40" s="1"/>
  <c r="R22" i="40"/>
  <c r="P11" i="40"/>
  <c r="P16" i="40"/>
  <c r="P19" i="40"/>
  <c r="X15" i="58"/>
  <c r="X12" i="58"/>
  <c r="X29" i="58" l="1"/>
  <c r="X21" i="58" l="1"/>
  <c r="X20" i="58"/>
  <c r="X19" i="58"/>
  <c r="O32" i="39"/>
  <c r="X8" i="58"/>
  <c r="P33" i="39"/>
  <c r="P32" i="39"/>
  <c r="O33" i="39"/>
  <c r="O37" i="39" l="1"/>
  <c r="P34" i="39"/>
  <c r="P28" i="39"/>
  <c r="P38" i="39" s="1"/>
  <c r="P27" i="39"/>
  <c r="O28" i="39"/>
  <c r="O38" i="39" s="1"/>
  <c r="O27" i="39"/>
  <c r="P29" i="39" l="1"/>
  <c r="P37" i="39"/>
  <c r="P23" i="39"/>
  <c r="P22" i="39"/>
  <c r="O23" i="39"/>
  <c r="O22" i="39"/>
  <c r="X6" i="58"/>
  <c r="V31" i="58"/>
  <c r="U31" i="58"/>
  <c r="T31" i="58"/>
  <c r="U17" i="58"/>
  <c r="X17" i="58" s="1"/>
  <c r="AG17" i="28"/>
  <c r="AK31" i="28"/>
  <c r="X31" i="58" l="1"/>
  <c r="H21" i="47"/>
  <c r="AC53" i="23" l="1"/>
  <c r="W53" i="23"/>
  <c r="S53" i="23"/>
  <c r="O53" i="23"/>
  <c r="K53" i="23"/>
  <c r="AC48" i="23"/>
  <c r="W48" i="23"/>
  <c r="S48" i="23"/>
  <c r="O48" i="23"/>
  <c r="K48" i="23"/>
  <c r="AC43" i="23"/>
  <c r="W43" i="23"/>
  <c r="S43" i="23"/>
  <c r="O43" i="23"/>
  <c r="K43" i="23"/>
  <c r="AC35" i="23"/>
  <c r="W35" i="23"/>
  <c r="S35" i="23"/>
  <c r="O35" i="23"/>
  <c r="K35" i="23"/>
  <c r="AH31" i="23"/>
  <c r="R31" i="23"/>
  <c r="AI12" i="23"/>
  <c r="AC12" i="23"/>
  <c r="W12" i="23"/>
  <c r="S12" i="23"/>
  <c r="O12" i="23"/>
  <c r="K12" i="23"/>
  <c r="AI8" i="23"/>
  <c r="AC8" i="23"/>
  <c r="W8" i="23"/>
  <c r="S8" i="23"/>
  <c r="O8" i="23"/>
  <c r="I8" i="23"/>
  <c r="K8" i="23" s="1"/>
  <c r="T29" i="22"/>
  <c r="T26" i="22"/>
  <c r="T23" i="22"/>
  <c r="T17" i="22"/>
  <c r="AZ75" i="27"/>
  <c r="AN75" i="27"/>
  <c r="AZ70" i="27"/>
  <c r="AZ69" i="27"/>
  <c r="AZ31" i="27"/>
  <c r="AN31" i="27"/>
  <c r="AH31" i="27"/>
  <c r="R31" i="27"/>
  <c r="AZ26" i="27"/>
  <c r="AZ20" i="27"/>
  <c r="AZ16" i="27"/>
  <c r="AZ12" i="27"/>
  <c r="AO12" i="27"/>
  <c r="AI12" i="27"/>
  <c r="AC12" i="27"/>
  <c r="W12" i="27"/>
  <c r="S12" i="27"/>
  <c r="O12" i="27"/>
  <c r="K12" i="27"/>
  <c r="AZ8" i="27"/>
  <c r="AO8" i="27"/>
  <c r="AI8" i="27"/>
  <c r="AC8" i="27"/>
  <c r="W8" i="27"/>
  <c r="S8" i="27"/>
  <c r="O8" i="27"/>
  <c r="I8" i="27"/>
  <c r="K8" i="27" s="1"/>
  <c r="T34" i="26"/>
  <c r="T31" i="26"/>
  <c r="T28" i="26"/>
  <c r="T22" i="26"/>
  <c r="H14" i="47"/>
  <c r="G26" i="32"/>
  <c r="D26" i="32"/>
  <c r="H26" i="32" s="1"/>
  <c r="F26" i="32" s="1"/>
  <c r="G25" i="32"/>
  <c r="D25" i="32"/>
  <c r="H25" i="32" s="1"/>
  <c r="F25" i="32" s="1"/>
  <c r="G24" i="32"/>
  <c r="D24" i="32"/>
  <c r="H24" i="32" s="1"/>
  <c r="F24" i="32" s="1"/>
  <c r="G23" i="32"/>
  <c r="D23" i="32"/>
  <c r="H23" i="32" s="1"/>
  <c r="F23" i="32" s="1"/>
  <c r="I18" i="32"/>
  <c r="Q18" i="32" s="1"/>
  <c r="H18" i="32"/>
  <c r="G18" i="32"/>
  <c r="F18" i="32"/>
  <c r="E18" i="32"/>
  <c r="D18" i="32"/>
  <c r="C18" i="32"/>
  <c r="I17" i="32"/>
  <c r="Q17" i="32" s="1"/>
  <c r="H17" i="32"/>
  <c r="G17" i="32"/>
  <c r="F17" i="32"/>
  <c r="E17" i="32"/>
  <c r="D17" i="32"/>
  <c r="C17" i="32"/>
  <c r="I16" i="32"/>
  <c r="Q16" i="32" s="1"/>
  <c r="H16" i="32"/>
  <c r="G16" i="32"/>
  <c r="F16" i="32"/>
  <c r="E16" i="32"/>
  <c r="D16" i="32"/>
  <c r="C16" i="32"/>
  <c r="D10" i="32"/>
  <c r="C10" i="32"/>
  <c r="X36" i="40"/>
  <c r="W36" i="40"/>
  <c r="X35" i="40"/>
  <c r="X37" i="40" s="1"/>
  <c r="W35" i="40"/>
  <c r="AG31" i="28"/>
  <c r="AC31" i="28"/>
  <c r="O10" i="32" l="1"/>
  <c r="P10" i="32"/>
  <c r="O18" i="32"/>
  <c r="P18" i="32"/>
  <c r="O17" i="32"/>
  <c r="P17" i="32"/>
  <c r="O16" i="32"/>
  <c r="P16"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Z11" authorId="0" shapeId="0" xr:uid="{00000000-0006-0000-1000-000001000000}">
      <text>
        <r>
          <rPr>
            <b/>
            <sz val="9"/>
            <color indexed="81"/>
            <rFont val="Tahoma"/>
            <family val="2"/>
          </rPr>
          <t>Author:</t>
        </r>
        <r>
          <rPr>
            <sz val="9"/>
            <color indexed="81"/>
            <rFont val="Tahoma"/>
            <family val="2"/>
          </rPr>
          <t xml:space="preserve">
Biaya perawatan Mesin</t>
        </r>
      </text>
    </comment>
    <comment ref="Z25" authorId="0" shapeId="0" xr:uid="{00000000-0006-0000-1000-000002000000}">
      <text>
        <r>
          <rPr>
            <b/>
            <sz val="9"/>
            <color indexed="81"/>
            <rFont val="Tahoma"/>
            <family val="2"/>
          </rPr>
          <t>Author:</t>
        </r>
        <r>
          <rPr>
            <sz val="9"/>
            <color indexed="81"/>
            <rFont val="Tahoma"/>
            <family val="2"/>
          </rPr>
          <t xml:space="preserve">
DT : Down Time</t>
        </r>
      </text>
    </comment>
    <comment ref="AD30" authorId="0" shapeId="0" xr:uid="{00000000-0006-0000-1000-000003000000}">
      <text>
        <r>
          <rPr>
            <b/>
            <sz val="9"/>
            <color indexed="81"/>
            <rFont val="Tahoma"/>
            <family val="2"/>
          </rPr>
          <t xml:space="preserve">Author:
</t>
        </r>
      </text>
    </comment>
    <comment ref="AC35" authorId="0" shapeId="0" xr:uid="{00000000-0006-0000-1000-000004000000}">
      <text>
        <r>
          <rPr>
            <b/>
            <sz val="9"/>
            <color indexed="81"/>
            <rFont val="Tahoma"/>
            <family val="2"/>
          </rPr>
          <t>Author:</t>
        </r>
        <r>
          <rPr>
            <sz val="9"/>
            <color indexed="81"/>
            <rFont val="Tahoma"/>
            <family val="2"/>
          </rPr>
          <t xml:space="preserve">
intensitas meningkat dikrenakan finishing cat jalan 2 shift</t>
        </r>
      </text>
    </comment>
    <comment ref="AI35" authorId="0" shapeId="0" xr:uid="{00000000-0006-0000-1000-000005000000}">
      <text>
        <r>
          <rPr>
            <b/>
            <sz val="9"/>
            <color indexed="81"/>
            <rFont val="Tahoma"/>
            <family val="2"/>
          </rPr>
          <t>Author:</t>
        </r>
        <r>
          <rPr>
            <sz val="9"/>
            <color indexed="81"/>
            <rFont val="Tahoma"/>
            <family val="2"/>
          </rPr>
          <t xml:space="preserve">
intensitas meningkat dikrenakan finishing cat jalan 2 shift</t>
        </r>
      </text>
    </comment>
    <comment ref="Z60" authorId="0" shapeId="0" xr:uid="{00000000-0006-0000-1000-000006000000}">
      <text>
        <r>
          <rPr>
            <b/>
            <sz val="9"/>
            <color indexed="81"/>
            <rFont val="Tahoma"/>
            <family val="2"/>
          </rPr>
          <t>Author:</t>
        </r>
        <r>
          <rPr>
            <sz val="9"/>
            <color indexed="81"/>
            <rFont val="Tahoma"/>
            <family val="2"/>
          </rPr>
          <t xml:space="preserve">
Pengembangan sistem monitoring mesin</t>
        </r>
      </text>
    </comment>
    <comment ref="Z66" authorId="0" shapeId="0" xr:uid="{00000000-0006-0000-1000-000007000000}">
      <text>
        <r>
          <rPr>
            <b/>
            <sz val="9"/>
            <color indexed="81"/>
            <rFont val="Tahoma"/>
            <family val="2"/>
          </rPr>
          <t>Author:</t>
        </r>
        <r>
          <rPr>
            <sz val="9"/>
            <color indexed="81"/>
            <rFont val="Tahoma"/>
            <family val="2"/>
          </rPr>
          <t xml:space="preserve">
pemantauan kompressor jarak jauh</t>
        </r>
      </text>
    </comment>
    <comment ref="Z68" authorId="0" shapeId="0" xr:uid="{00000000-0006-0000-1000-000008000000}">
      <text>
        <r>
          <rPr>
            <b/>
            <sz val="9"/>
            <color indexed="81"/>
            <rFont val="Tahoma"/>
            <family val="2"/>
          </rPr>
          <t>Author:</t>
        </r>
        <r>
          <rPr>
            <sz val="9"/>
            <color indexed="81"/>
            <rFont val="Tahoma"/>
            <family val="2"/>
          </rPr>
          <t xml:space="preserve">
Kaizen Strategis/ Keterlibatan kaizen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Ivo</author>
  </authors>
  <commentList>
    <comment ref="Z11" authorId="0" shapeId="0" xr:uid="{00000000-0006-0000-1300-000001000000}">
      <text>
        <r>
          <rPr>
            <b/>
            <sz val="9"/>
            <color indexed="81"/>
            <rFont val="Tahoma"/>
            <family val="2"/>
          </rPr>
          <t>Ivo:</t>
        </r>
        <r>
          <rPr>
            <sz val="9"/>
            <color indexed="81"/>
            <rFont val="Tahoma"/>
            <family val="2"/>
          </rPr>
          <t xml:space="preserve">
Biaya perawatan Mesin</t>
        </r>
      </text>
    </comment>
    <comment ref="Z25" authorId="0" shapeId="0" xr:uid="{00000000-0006-0000-1300-000002000000}">
      <text>
        <r>
          <rPr>
            <b/>
            <sz val="9"/>
            <color indexed="81"/>
            <rFont val="Tahoma"/>
            <family val="2"/>
          </rPr>
          <t>Ivo:</t>
        </r>
        <r>
          <rPr>
            <sz val="9"/>
            <color indexed="81"/>
            <rFont val="Tahoma"/>
            <family val="2"/>
          </rPr>
          <t xml:space="preserve">
DT : Down Time</t>
        </r>
      </text>
    </comment>
    <comment ref="AD30" authorId="0" shapeId="0" xr:uid="{00000000-0006-0000-1300-000003000000}">
      <text>
        <r>
          <rPr>
            <b/>
            <sz val="9"/>
            <color indexed="81"/>
            <rFont val="Tahoma"/>
            <family val="2"/>
          </rPr>
          <t>Ivo:</t>
        </r>
        <r>
          <rPr>
            <sz val="9"/>
            <color indexed="81"/>
            <rFont val="Tahoma"/>
            <family val="2"/>
          </rPr>
          <t xml:space="preserve">
</t>
        </r>
      </text>
    </comment>
    <comment ref="AC35" authorId="0" shapeId="0" xr:uid="{00000000-0006-0000-1300-000004000000}">
      <text>
        <r>
          <rPr>
            <b/>
            <sz val="9"/>
            <color indexed="81"/>
            <rFont val="Tahoma"/>
            <family val="2"/>
          </rPr>
          <t>Ivo:</t>
        </r>
        <r>
          <rPr>
            <sz val="9"/>
            <color indexed="81"/>
            <rFont val="Tahoma"/>
            <family val="2"/>
          </rPr>
          <t xml:space="preserve">
intensitas meningkat dikrenakan finishing cat jalan 2 shift</t>
        </r>
      </text>
    </comment>
    <comment ref="Z60" authorId="0" shapeId="0" xr:uid="{00000000-0006-0000-1300-000005000000}">
      <text>
        <r>
          <rPr>
            <b/>
            <sz val="9"/>
            <color indexed="81"/>
            <rFont val="Tahoma"/>
            <family val="2"/>
          </rPr>
          <t>Ivo:</t>
        </r>
        <r>
          <rPr>
            <sz val="9"/>
            <color indexed="81"/>
            <rFont val="Tahoma"/>
            <family val="2"/>
          </rPr>
          <t xml:space="preserve">
Pengembangan sistem monitoring mesin</t>
        </r>
      </text>
    </comment>
    <comment ref="Z66" authorId="0" shapeId="0" xr:uid="{00000000-0006-0000-1300-000006000000}">
      <text>
        <r>
          <rPr>
            <b/>
            <sz val="9"/>
            <color indexed="81"/>
            <rFont val="Tahoma"/>
            <family val="2"/>
          </rPr>
          <t>Ivo:</t>
        </r>
        <r>
          <rPr>
            <sz val="9"/>
            <color indexed="81"/>
            <rFont val="Tahoma"/>
            <family val="2"/>
          </rPr>
          <t xml:space="preserve">
pemantauan kompressor jarak jauh</t>
        </r>
      </text>
    </comment>
    <comment ref="Z68" authorId="0" shapeId="0" xr:uid="{00000000-0006-0000-1300-000007000000}">
      <text>
        <r>
          <rPr>
            <b/>
            <sz val="9"/>
            <color indexed="81"/>
            <rFont val="Tahoma"/>
            <family val="2"/>
          </rPr>
          <t>Ivo:</t>
        </r>
        <r>
          <rPr>
            <sz val="9"/>
            <color indexed="81"/>
            <rFont val="Tahoma"/>
            <family val="2"/>
          </rPr>
          <t xml:space="preserve">
Kaizen Strategis/ Keterlibatan kaizen</t>
        </r>
      </text>
    </comment>
  </commentList>
</comments>
</file>

<file path=xl/sharedStrings.xml><?xml version="1.0" encoding="utf-8"?>
<sst xmlns="http://schemas.openxmlformats.org/spreadsheetml/2006/main" count="6210" uniqueCount="1770">
  <si>
    <t>DEPARTMENT BALANCE SCORE CARD 2023</t>
  </si>
  <si>
    <t>MANUFACTURING SISTEM DEVELOPMENT</t>
  </si>
  <si>
    <t>PERSPECTIVES</t>
  </si>
  <si>
    <t>OBJECTIVE</t>
  </si>
  <si>
    <t>MEASUREMENT (KPI)</t>
  </si>
  <si>
    <t>TARGET</t>
  </si>
  <si>
    <t>STRATEGIC INITIATIVE</t>
  </si>
  <si>
    <t>Internal Complain per departemen/bulan</t>
  </si>
  <si>
    <t xml:space="preserve">Pencapaian Target Intensitas Energi </t>
  </si>
  <si>
    <t xml:space="preserve">Pencapaian Target Intensitas Emisi CO2 </t>
  </si>
  <si>
    <t xml:space="preserve">Pencapaian Target Intensitas Waste Water </t>
  </si>
  <si>
    <t xml:space="preserve">Pencapaian Target Intensitas Solid Waste </t>
  </si>
  <si>
    <t>Kecelakaan Kerja</t>
  </si>
  <si>
    <t>Kaizen Strategis</t>
  </si>
  <si>
    <t>1/Dept/Tahun</t>
  </si>
  <si>
    <t>Keterlibatan Kaizen / Bulan</t>
  </si>
  <si>
    <t>Implementasi 5S</t>
  </si>
  <si>
    <t>0 temuan 
Patroli 5S</t>
  </si>
  <si>
    <t>Pemenuhan GCG,Kode etik, Peraturan &amp; Perundangan</t>
  </si>
  <si>
    <t>Realisasi Program Pengembangan System Management QHSE</t>
  </si>
  <si>
    <t>Mei 2023</t>
  </si>
  <si>
    <t>Des 2023</t>
  </si>
  <si>
    <t>DEPT CONTRIBUTION</t>
  </si>
  <si>
    <t>Profitable Growth</t>
  </si>
  <si>
    <t>Cost Effectiveness</t>
  </si>
  <si>
    <t>Customer Satisfaction</t>
  </si>
  <si>
    <t>Production Quality</t>
  </si>
  <si>
    <t>Productivity</t>
  </si>
  <si>
    <t>Responsible Production Process</t>
  </si>
  <si>
    <t>Organization Capital</t>
  </si>
  <si>
    <t>System Capital</t>
  </si>
  <si>
    <t>Biaya Investasi/Capex sesuai budget</t>
  </si>
  <si>
    <t>Peb 2023</t>
  </si>
  <si>
    <t>BOBOT</t>
  </si>
  <si>
    <t>FINANCIAL               20%</t>
  </si>
  <si>
    <t>Pengembangan Sistem Monitoring Mesin</t>
  </si>
  <si>
    <t>Percepatan proses transfer barang jadi ke langsir</t>
  </si>
  <si>
    <t>10 menit</t>
  </si>
  <si>
    <t>Efektifitas realisasi capex</t>
  </si>
  <si>
    <t>Juli 2023</t>
  </si>
  <si>
    <t>Tersedianya sistem perhitungan kapasitas terpasang</t>
  </si>
  <si>
    <t>PPIC, ENG, QC, MSD, PRD &amp; GA</t>
  </si>
  <si>
    <t>PPIC, ENG, QC, MSD,  &amp; PRD</t>
  </si>
  <si>
    <t>RND, PRD, MSD &amp; ENG</t>
  </si>
  <si>
    <t>Digitalisasi System</t>
  </si>
  <si>
    <t>Digitalisasi SOP Assembling</t>
  </si>
  <si>
    <t>Menggerakkan program Kaizen/Inovasi</t>
  </si>
  <si>
    <t>All</t>
  </si>
  <si>
    <t>Meningkatkan kepedulian karyawan terhadap 5S</t>
  </si>
  <si>
    <t>Implementasi program pengembangan kompetensi</t>
  </si>
  <si>
    <t>Kompetensi karyawan Staf dan Non-Staf</t>
  </si>
  <si>
    <t>Pelaksanaan Coaching</t>
  </si>
  <si>
    <t>Januari - Juni</t>
  </si>
  <si>
    <t>Juli - Desember</t>
  </si>
  <si>
    <t>Meningkatkan efektivitas pemenuhan terhadap GCG, Kode etik, Peraturan &amp; perundangan</t>
  </si>
  <si>
    <t>Optimalisasi penerapan sistem management ISO 9001</t>
  </si>
  <si>
    <t>Temuan Internal Audit/ Survaliance</t>
  </si>
  <si>
    <t>0</t>
  </si>
  <si>
    <t>Waktu penyelesaian temuan audit</t>
  </si>
  <si>
    <t>2 minggu</t>
  </si>
  <si>
    <t>Implementasi ISO 14001 dan 45001</t>
  </si>
  <si>
    <t>PPIC, ENG, QC, MSD, PRD &amp; GA, PCH</t>
  </si>
  <si>
    <t>PPIC, ENG, QC, MSD, GA, PRD, PCH</t>
  </si>
  <si>
    <t>IT, MSD, PRD, ENG</t>
  </si>
  <si>
    <t>IT, RND, PRD, MSD &amp; ENG</t>
  </si>
  <si>
    <t>IT, HCGA, MSD, CMS</t>
  </si>
  <si>
    <t>Digitalisasi dashboard 5S dan Kaizen</t>
  </si>
  <si>
    <t xml:space="preserve">Penurunan waktu tunggu material assembling steel </t>
  </si>
  <si>
    <t>MSD, PRD, ENG, R&amp;D, FIACO, HCGA</t>
  </si>
  <si>
    <t>Jan 2023</t>
  </si>
  <si>
    <t>Keterangan</t>
  </si>
  <si>
    <t>Mar 2023</t>
  </si>
  <si>
    <t>Apr 2023</t>
  </si>
  <si>
    <t>Jun 2023</t>
  </si>
  <si>
    <t>Meningkatkan program cost efisiensi</t>
  </si>
  <si>
    <t>-</t>
  </si>
  <si>
    <t>Memastikan realisasi investasi sesuai budget</t>
  </si>
  <si>
    <t>Meningkatkan program cost efisiensi Biaya</t>
  </si>
  <si>
    <t>Belum ada realisasi sarana</t>
  </si>
  <si>
    <t>Mengukur dan mendata efektifitas sarana yang sudah dibeli sesuai capex</t>
  </si>
  <si>
    <t>CUSTOMER             10%</t>
  </si>
  <si>
    <t>Menurunkan complain internal (standar keberterimaan)</t>
  </si>
  <si>
    <t>1. Menyediakan formulir permintaan dari departemen lain dalam ruang lingkup sistem manufaktur.</t>
  </si>
  <si>
    <t>2. Pengukuran customer satisfaction internal.</t>
  </si>
  <si>
    <t xml:space="preserve">INTERNAL PROCESS              45% </t>
  </si>
  <si>
    <t>Meningkatkan kualitas produk</t>
  </si>
  <si>
    <t>2. Memperbaiki lantai assembling.</t>
  </si>
  <si>
    <t>Meningkatkan produktifitas dari sumberdaya yang dimiliki secara maksimal</t>
  </si>
  <si>
    <t>Pemusnahan sarana produksi CB-0733T (Matres &amp; Jig)</t>
  </si>
  <si>
    <t>Implementasi program Total Productive Maintenance (TPM)</t>
  </si>
  <si>
    <t>Jul 2023</t>
  </si>
  <si>
    <t>1. Mengumpulkan data-data kapasitas mesin</t>
  </si>
  <si>
    <t>2. Melakukan takt time untuk proses produksi yang belum diukur.</t>
  </si>
  <si>
    <t>Intensitas penggunaan energi listrik turun</t>
  </si>
  <si>
    <t>5% dari  target intensitas Energi ESG (0.012 GJ/pcs</t>
  </si>
  <si>
    <t>Tidak Tercapai</t>
  </si>
  <si>
    <t>1. Mematikan semua Peralatan Kerja ketika Jam Istirahat, Kecuali yang seharusnya menyala</t>
  </si>
  <si>
    <t>All Departemen</t>
  </si>
  <si>
    <t>2. Mengganti Lampu Penerangan Menjadi LED</t>
  </si>
  <si>
    <t>3. Mematikan semua Peralatan Kerja ketika Hari-Hari Libur</t>
  </si>
  <si>
    <t>4. Mematikan Semua fasilitas ruangan ketika istirahat dan hari-hari  libur</t>
  </si>
  <si>
    <t>5. Mematikan mesin setiap selesai Proses produksi</t>
  </si>
  <si>
    <t>Produksi, Engineering, GA</t>
  </si>
  <si>
    <t>6. Mematikan, pompa air, Penerangan di ruang kerja, alat2 listrik ketika hari-hari libur</t>
  </si>
  <si>
    <t>Intensitas penggunaan sumber energy fosil turun</t>
  </si>
  <si>
    <t>5% dari target intensitas emisi CO2 ESG (0.033 ton CO2/pcs)</t>
  </si>
  <si>
    <t>Tercapai</t>
  </si>
  <si>
    <t>1. Penggabungan tugas dalam 1 Kendaraan</t>
  </si>
  <si>
    <t>2. Prioritaskan Transportasi Material dan barang oleh Subkon/ Suplier</t>
  </si>
  <si>
    <t>3. Melakukan Uji Emisi Rutin kendaraan dinas</t>
  </si>
  <si>
    <t>Intensitas Penggunaan Air turun</t>
  </si>
  <si>
    <t>5% dari target intensitas Waste Water ESG (0,06 m3/pcs)</t>
  </si>
  <si>
    <t>1. Mematikan semua keran air setelah selesai digunakan</t>
  </si>
  <si>
    <t>2. Monitoring Kebocoran saluran Air</t>
  </si>
  <si>
    <t>3.Monitoring Penggunaan air</t>
  </si>
  <si>
    <t>Penggunaan kertas untuk dokumen menurun</t>
  </si>
  <si>
    <t>5 % dari Intensitas Solid Waste ESG (0.0005 ton/pcs)</t>
  </si>
  <si>
    <t>1. Menggunakan dua muka kertas untuk Print</t>
  </si>
  <si>
    <t>2. Dokumen secara Paperless</t>
  </si>
  <si>
    <t>Tidak ada kecelakaan</t>
  </si>
  <si>
    <t>0 kejadian setiap tahun</t>
  </si>
  <si>
    <t>1. Melengkapi semua Alat keselamatan kerja</t>
  </si>
  <si>
    <t>2. Melengkapi semua SOP Kerja</t>
  </si>
  <si>
    <t>Pengembangan otomasi</t>
  </si>
  <si>
    <t>1. Melakukan identifikasi mesin yang akan di-monitoring.</t>
  </si>
  <si>
    <t>2. Melakukan design sistem monitoring mesin.</t>
  </si>
  <si>
    <t>3. Mencari Vendor Factory Automation Technology Provider</t>
  </si>
  <si>
    <t>1. Penerapan, Review dan Update SOP Assembling di CINT Intranet.</t>
  </si>
  <si>
    <t>2. Penerapan informasi dashboard 5S dan Kaizen di CINT Intranet.</t>
  </si>
  <si>
    <t>LEARN &amp; GROWTH                25%</t>
  </si>
  <si>
    <t>belum ada</t>
  </si>
  <si>
    <t>Membuat Kaizen Strategis yang dapat diikutsertakan WOW Awards</t>
  </si>
  <si>
    <t>Membuat A3 report setiap bulan melalui email Tim Kaizen</t>
  </si>
  <si>
    <t>tidak ada temuan</t>
  </si>
  <si>
    <t>1. Mengimplementasikan piket 5S, program pemilahan sampah, dan penghematan energi di Departemen</t>
  </si>
  <si>
    <t>2. Melakukan perbaikan temuan 5S dan melakukan sosialisasi berkala di Departemen</t>
  </si>
  <si>
    <t>100% Staff berada pada kategori Match &amp; Above</t>
  </si>
  <si>
    <t>1. Melakukan assessment Kompetensi di akhir semester satu</t>
  </si>
  <si>
    <t>2. Melaksanakan program pengembangan kompetensi sesuai panduan HC</t>
  </si>
  <si>
    <t>1. Mengimplementasikan program coaching oleh Asmen dan Manager berbasis KPI BSC yang ditetapkan</t>
  </si>
  <si>
    <t>2. Mengimplementasikan program coaching oleh Asmen dan Manager berbasis assessment kompetensi</t>
  </si>
  <si>
    <t>Menyusun Job Desc dan SOP sesuai dengan Kode Etik, GCG, Peraturan, dan perundangan yang berlaku</t>
  </si>
  <si>
    <t>Memastikan pelaksanaan kegiatan Departemen sesuai prosedur yang ditetapkan</t>
  </si>
  <si>
    <t>Mengimplementasikan hasil temuan audit sesuai prosedur yang berlaku</t>
  </si>
  <si>
    <t>Menyusun Job Desc dan SOP berbasis K3 dan Lingkungan di Departemen</t>
  </si>
  <si>
    <t xml:space="preserve"> </t>
  </si>
  <si>
    <t>Intensitas Energi</t>
  </si>
  <si>
    <t>0.012 GJ/pcs</t>
  </si>
  <si>
    <t>Intensitas CO2</t>
  </si>
  <si>
    <t>0.033 ton CO2/pcs</t>
  </si>
  <si>
    <t>Intensitas Waste Water</t>
  </si>
  <si>
    <t>0.06 m3/pcs</t>
  </si>
  <si>
    <t>Intensitas Solid Waste</t>
  </si>
  <si>
    <t>0.0005 ton/pcs</t>
  </si>
  <si>
    <t>Belum ada Pengajuan dari Cost Center/Dept / Tiap bulan dikirimkan email sebagai remainder.</t>
  </si>
  <si>
    <t>Belum ada Realisasi dari CAPEX</t>
  </si>
  <si>
    <t>Buat dan Kirim Form Permintaan
2 Form Permintaan masuk (1 pending dan 1 jalan)</t>
  </si>
  <si>
    <t>Jalan Utama 100%; Dies CB-0733T (100%)&amp; JIG Las (0%)</t>
  </si>
  <si>
    <t>Realisasi Q1</t>
  </si>
  <si>
    <t>Tidak ada Kecelakaan</t>
  </si>
  <si>
    <t>1. Upload Hasil sidak 5S ke CINT Intranet (100%)
2. Dasboard Kaizen tunggu LIVE</t>
  </si>
  <si>
    <t>Setiap bulan telah rutin mengirimkan 1 usulan</t>
  </si>
  <si>
    <t>rutin melakukan patroli 5S dan K3</t>
  </si>
  <si>
    <t>Mengikuti pelatihan thinking ability (1 ast mgr+1 staf)
Mengikuti pelatihan self time manajemen (1 staff)
Mengikuti pelatihan My Champion (1 ast mgr)</t>
  </si>
  <si>
    <t>Rutin melakukan coaching 2 kali per bulan</t>
  </si>
  <si>
    <t>Sudah selesai pembuatan Job Desc, kebijakan mutu K3 dan lingkungan, dan prosedur induk MSD, (100%)</t>
  </si>
  <si>
    <t>Tidak ada Temuan Audit</t>
  </si>
  <si>
    <t>Sudah presentasi 1 Vendor (ADT System Indonesia}) + Trial 1 Mesin; Jadwal menyusul dari Vendor; Plan  Trial 5 Mei 2023</t>
  </si>
  <si>
    <t>Belum  dijalankan, rencana akan fokus pada kapasitas robot terlebih dahulu (Mei)</t>
  </si>
  <si>
    <t>Sudah dibuat pada produk Duo 01, Fronty, Prince Krum, Cavis</t>
  </si>
  <si>
    <t>- 2 Prosedur (penyimpanan kimia dan pembatasan area berbahaya); 1 Prosedur Pejalan Kaki.
- 5  I K (3 IK -Pengangkatan manual; las &amp; Potong, kebisingan dan 2 IK - Pasang rambu dan jalur Pejalan Kaki)
- dan SOP Assembling</t>
  </si>
  <si>
    <t xml:space="preserve">1. 7 SOP Assembling (5 Kursi + 2 NB), belum diajukan ke IT utk masuk ke Intranet
2. 13 Video Perakitan Produk.  rencana akan disampaikan ke tim Sales. </t>
  </si>
  <si>
    <t>Jan-Mar</t>
  </si>
  <si>
    <t>Disesuaikan dengan peengecatan lantai</t>
  </si>
  <si>
    <t>Gambar layout &amp; Penawaran Harga.</t>
  </si>
  <si>
    <t>Tempat sdh siap, secara sistem belum berjalan</t>
  </si>
  <si>
    <t>1. Membeli Forklift Elektric (diganti dengan Pallet Mover April 2023)</t>
  </si>
  <si>
    <t>Tidak tercapai</t>
  </si>
  <si>
    <t xml:space="preserve"> -</t>
  </si>
  <si>
    <t>Tercapai 100% (tidak ada komplen dari internal)</t>
  </si>
  <si>
    <t>Direncanakan di bulan Mei</t>
  </si>
  <si>
    <t>Tercapai 100% (Perbaikan lantai &amp; Pallet Mover)</t>
  </si>
  <si>
    <t>Belum tercapai (Proses persiapan tempat  75%)</t>
  </si>
  <si>
    <t>Belum tercapai (Proses persiapan tempat 25%)</t>
  </si>
  <si>
    <t>Belum tercapai (Proses persiapan tempat  mencapai 100%)</t>
  </si>
  <si>
    <t>masih 30 menit</t>
  </si>
  <si>
    <t>Belum tercapai (karena bagian produksi belum mempergunakan, malah digunakan sebagai penyimpanan komponen WIP oleh PPIC)</t>
  </si>
  <si>
    <t>Belum tercapai (Dept. Produksi sudah mulai menyiapkan rak penyimpanan fastener untuk supply ke assembling steel)</t>
  </si>
  <si>
    <t>Tercapai 100% (area penyimpanan dies CB-0733T sudah dikosongkan)</t>
  </si>
  <si>
    <t xml:space="preserve">Mengosongkan tempat </t>
  </si>
  <si>
    <t>1. Peb 2023 (Jalan utama)
2. Mar 2023 (Area Dies CB-0733T)</t>
  </si>
  <si>
    <t>Tercapai 100% (bulan Pebruari 2023 jalan utama sudah kosong.</t>
  </si>
  <si>
    <t>1. Tercapai 100% (bulan Pebruari 2023 jalan utama sudah kosong.
2. Tercapai 100% (area penyimpanan dies CB-0733T sudah dikosongkan)</t>
  </si>
  <si>
    <t>Direncanakan di bulan Juli 2023</t>
  </si>
  <si>
    <t>Tercapai 100% (tidak ada kecelakaan kerja)</t>
  </si>
  <si>
    <t>Direncanakan di bulan Des 2023</t>
  </si>
  <si>
    <t>Direncanakan di bulan Des 2023 (Proses pencarian vendor)</t>
  </si>
  <si>
    <t>Direncanakan di bulan Des 2023 (Sudah presentasi 1 Vendor (ADT System Indonesia}) + Trial 1 Mesin; Jadwal menyusul dari Vendor)</t>
  </si>
  <si>
    <t>Direncanakan di bulan Des 2023 (Sudah presentasi 1 Vendor (ADT System Indonesia}) + Trial 1 Mesin; Jadwal 19 Mei 2023)</t>
  </si>
  <si>
    <t>Direncanakan di bulan Juli (Pembuatan SOP Assembling :
1. CAVIS
2. PRINCE CHROME
3. Manabu AH Chair 
Pembuatan Video Tutorial Perakitan 2 Produk.)</t>
  </si>
  <si>
    <t xml:space="preserve">Direncanakan di bulan Juli 2023 (Pembuatan SOP Assembling : 
1. SOP Bed Manual 3 Crank
2. SOP HF Board Optimus.
Pembuatan Video Tutorial Perakitan : 
11 Produk (belum Validasi).
</t>
  </si>
  <si>
    <t>Direncanakan di bulan Juli 2023 (Dalam proses diskusi mengenai system digitalisasi dengan HCGA)</t>
  </si>
  <si>
    <t>Direncanakan di bulan Juli 2023 (Dalam proses diskusi mengenai system digitalisasi dengan IT)</t>
  </si>
  <si>
    <t>Peb 2023 (Digitalisasi Dasboard 5S-K3)
July 2023 (Digitalisasi Dasboard Kaizen)</t>
  </si>
  <si>
    <t>1. Dasboard 5S-K3 tercapai 100% (temuan 5S-K3 sudah upload ke CINT intranet)
2. Dasboard Kaizen rencana Juli 2023</t>
  </si>
  <si>
    <t>Tercapai 100% (3 Orang ikut terlibat)</t>
  </si>
  <si>
    <t>Tidak tercapai (tidak ada ide kaizen)</t>
  </si>
  <si>
    <t>Tercapai 100% (3 Orang ikut terlibat, Kaizen pembuatan ganjal)</t>
  </si>
  <si>
    <t>Tercapai 100%, tidak ada temuan 5S dan K3</t>
  </si>
  <si>
    <t>67% Staff berada pada kategori Match &amp; Above</t>
  </si>
  <si>
    <t>Tidak tercapai, dari 3 orang hanya 2 mengikuti: Self &amp; Time Manajemen (1 Staf)
2. My Champion (1 Ast MGr)</t>
  </si>
  <si>
    <t>Tidak tercapai, dari 3 orang hanya 2 mengikuti: Thinking Ability (1 Ast Mgr + 1 Staff)</t>
  </si>
  <si>
    <t>Tidak tercapai, dari 3 orang hanya 2 orang Mengikuti: sebagai peng-audit di internal (1 staf)
2. di bulan mei Menjadi mentor karyawan teladan (1 staf).
3. Trining Coaching (1 Ast Mgr)</t>
  </si>
  <si>
    <t>Januari 2023 Tercapai 100% (Job Desc, Bisnis Proses)</t>
  </si>
  <si>
    <t>Pebruari 2023 tercapai 100% (Job Desc, Bisnis Proses, Kebijakan dan Sasaran Mutu K3L MSD)</t>
  </si>
  <si>
    <t>Maret 2023 tercapai 100% (Job Desc, Bisnis Proses, Kebijakan dan Sasaran Mutu K3L MSD, Pembuatan Prosedur Induk MSD)</t>
  </si>
  <si>
    <t>Belum tercapai (dalam proses)</t>
  </si>
  <si>
    <t>Tidak tercapai : temuan pada audit internal
1. Satu Minor
2. Dua observasi</t>
  </si>
  <si>
    <t>Tercapai 100% (Diselesaikan dalam 4 hari kerja)</t>
  </si>
  <si>
    <t>Januari tercapai 100%: &gt;3   Persyaratan (done)
&gt;1   Prosedur (done)
&gt;3   I.K (done)
&gt;1   Form (done)</t>
  </si>
  <si>
    <t xml:space="preserve">Pebruari tercapai 100%: 
&gt;3   Persyaratan (done)
&gt;2   Prosedur (done)
&gt;5   I.K (done)
&gt;1   Form (done)
</t>
  </si>
  <si>
    <t>Maret Tercapai 100%:
&gt;3   Persyaratan (done)
&gt;2   Prosedur (done)
&gt;5   I.K (done)
&gt;1   Form (done)
&gt;2   SOP Produk (done)</t>
  </si>
  <si>
    <t>April Tercapai 100%: 
&gt;3   Persyaratan (done)
&gt;2   Prosedur (done)
&gt;5   I.K (done)
&gt;1   Form (done)
&gt;6   SOP Produk (done)</t>
  </si>
  <si>
    <t>Tercapai 100%, Tidak ada audit.</t>
  </si>
  <si>
    <t>Tercapai 100%, Tidak ada.</t>
  </si>
  <si>
    <t>Direncanakan di bulan Des 2023 (Sudah presentasi TRIAL  dari ADT System Indonesia) dan rencana presentasi dari AUX Induustries.</t>
  </si>
  <si>
    <t>Direncanakan di bulan Juli 2023 (Pembuatan SOP Assembling :
1. FRONTY 
2. DUO 01</t>
  </si>
  <si>
    <t>Belum ada Pengajuan (Total Capex Jan Rp. 387.5 Juta)</t>
  </si>
  <si>
    <t>Belum ada Pengajuan (Total Capex Peb Rp. 670 juta)</t>
  </si>
  <si>
    <t>1. Belum ada Pengajuan (Total Capex April  Rp. 200 Juta)
2. Realisasi Capex Pebruari Rp. 312.5 juta  (epoxy lantai Assy Steel)
3. Total pemakaian budget sampai April Rp 325.900.130</t>
  </si>
  <si>
    <t>1. Capex Mei 60 jt (penggantian AC)
2. Realisasi Capex April untuk Palet Mover Rp 73.000.000
3. Realisasi budget terpakai sampai Mei Rp 398.900.130</t>
  </si>
  <si>
    <t>Tidak tercapai, dari 3 orang hanya 1 orang Mengikuti: 
1. Training Coaching (1 Ast Mgr)</t>
  </si>
  <si>
    <t>Pemasangan AC untuk ruang ekspedisi Baros dan Server IT PRD Lt 1</t>
  </si>
  <si>
    <t>Perbaikan lantai assembling (pengecatan epoxy)</t>
  </si>
  <si>
    <t xml:space="preserve">Penggunaan palet mover untuk handling finish good dari assembling ke langsir </t>
  </si>
  <si>
    <t>1. Total Capex Mar  Rp. 565 Juta
2. HCGA di Bulan Maret melakukan pemesanan AC 2 unit (seharusnya Capex Mei) senilai 13,4 jt untuk ruang ekspedisi Baros dan Server IT PRD Lt 1</t>
  </si>
  <si>
    <t>33% Staff berada pada kategori Match &amp; Above</t>
  </si>
  <si>
    <t xml:space="preserve">1. Menyiapkan tempat persiapan untuk supply kebutuhan assembling steel </t>
  </si>
  <si>
    <t>4 Hari Kerja</t>
  </si>
  <si>
    <t>Mei Tercapai 100%:
&gt;3   Persyaratan (done)
&gt;3   Prosedur (done)
&gt;5   I.K (done)
&gt;1   Form (done))</t>
  </si>
  <si>
    <t>Tercapai 100% (Jan ada 2 kali coaching)</t>
  </si>
  <si>
    <t>Tercapai 100% (Jan-Peb 4 kali coaching)</t>
  </si>
  <si>
    <t>Tercapai 100% (Jan - Mar ada 6 kali coaching</t>
  </si>
  <si>
    <t>Tercapai 100% (Jan-Apr ada 7 kali coaching)</t>
  </si>
  <si>
    <t>Tercapai 100% (Jan-Mei ada 7 kali coaching)</t>
  </si>
  <si>
    <t>Evaluasi Target H1 / REALISASI</t>
  </si>
  <si>
    <r>
      <t xml:space="preserve">Penggunaan palet mover untuk handling finish good dari assembling ke langsir </t>
    </r>
    <r>
      <rPr>
        <b/>
        <sz val="11"/>
        <color theme="1"/>
        <rFont val="Calibri"/>
        <family val="2"/>
        <scheme val="minor"/>
      </rPr>
      <t>(Realisasi di Mei 2023)</t>
    </r>
  </si>
  <si>
    <r>
      <t xml:space="preserve">Tercapai 100% (Perbaikan lantai &amp; Pallet Mover) </t>
    </r>
    <r>
      <rPr>
        <b/>
        <sz val="11"/>
        <rFont val="Calibri"/>
        <family val="2"/>
        <scheme val="minor"/>
      </rPr>
      <t>(Realisasi di Mei 2023)</t>
    </r>
  </si>
  <si>
    <t>28 menit</t>
  </si>
  <si>
    <r>
      <t xml:space="preserve">Belum tercapai :
</t>
    </r>
    <r>
      <rPr>
        <b/>
        <u/>
        <sz val="11"/>
        <color theme="1"/>
        <rFont val="Calibri"/>
        <family val="2"/>
        <scheme val="minor"/>
      </rPr>
      <t>Waktu persiapan material</t>
    </r>
    <r>
      <rPr>
        <sz val="11"/>
        <color theme="1"/>
        <rFont val="Calibri"/>
        <family val="2"/>
        <scheme val="minor"/>
      </rPr>
      <t xml:space="preserve">
Pagi = 7.50 - 8.18 = 28 menit di H-0 (untuk kekurangan material di target HK sebelumnya)
Siang = 13.00 - 16.00 = 180 menit di H-1 (untuk proses kerja di target hari esok)
Total = 208 menit </t>
    </r>
  </si>
  <si>
    <t>tidak ada kaizen</t>
  </si>
  <si>
    <t>tidak ada audit ke MSD</t>
  </si>
  <si>
    <r>
      <t xml:space="preserve">Mei Tercapai 100%:
&gt;3   Persyaratan (done)
&gt;3   Prosedur (done) </t>
    </r>
    <r>
      <rPr>
        <b/>
        <sz val="11"/>
        <color theme="1"/>
        <rFont val="Calibri"/>
        <family val="2"/>
        <scheme val="minor"/>
      </rPr>
      <t>( juni, 1 prosedur diubah jadi IK oleh CMS)</t>
    </r>
    <r>
      <rPr>
        <sz val="11"/>
        <color theme="1"/>
        <rFont val="Calibri"/>
        <family val="2"/>
        <scheme val="minor"/>
      </rPr>
      <t xml:space="preserve">
&gt;5   I.K (done)
&gt;1   Form (done))</t>
    </r>
  </si>
  <si>
    <t>PT. Chitose Internasional Tbk</t>
  </si>
  <si>
    <t>Departement Engineering Utility</t>
  </si>
  <si>
    <t>BOBOT (%)</t>
  </si>
  <si>
    <t>Januari</t>
  </si>
  <si>
    <t>Februari</t>
  </si>
  <si>
    <t>Maret</t>
  </si>
  <si>
    <t>April</t>
  </si>
  <si>
    <t>Biaya Sarana (%)</t>
  </si>
  <si>
    <t>Value Budget (Rp)</t>
  </si>
  <si>
    <t>Value Realisasi (Rp)</t>
  </si>
  <si>
    <t>Realisasi (%)</t>
  </si>
  <si>
    <t>FINANCIAL</t>
  </si>
  <si>
    <t>PROFITABLE GROWTH</t>
  </si>
  <si>
    <t>Meningkatkan Program Cost Effisiensi</t>
  </si>
  <si>
    <t>Biaya Pembuatan Sarana  (Workshop &amp; Facility utility</t>
  </si>
  <si>
    <t>1. memanfaatkan Material Dead stock</t>
  </si>
  <si>
    <t>Biaya Pembuatan Sarana di Workshop dan Faciliti utility</t>
  </si>
  <si>
    <t>2. Memanfaatkan Sarana Produksi yang Diskontinyu</t>
  </si>
  <si>
    <t>3. Menurunkan Biaya pembuatan Mesin, Dies, Jig dan Utility</t>
  </si>
  <si>
    <t>Biaya pemeliharaan Mesin</t>
  </si>
  <si>
    <t>COST EFFECTIVENESS</t>
  </si>
  <si>
    <t xml:space="preserve">Biaya Perawatan Mesin </t>
  </si>
  <si>
    <t>1. Maksimalkan proses maintenance, pembuatan sarana dan Fasilitas Produksi di Reguler Time</t>
  </si>
  <si>
    <t>Biaya Pembelian Sparepart Bagian Maintenance</t>
  </si>
  <si>
    <t>2.Melakukan  Repair Spare part yang rusak</t>
  </si>
  <si>
    <t>3. Menurunkan Biaya Perawatan Mesin</t>
  </si>
  <si>
    <t>COSTUMER</t>
  </si>
  <si>
    <t>KELUHAN</t>
  </si>
  <si>
    <t>Realisasi</t>
  </si>
  <si>
    <t>COSTUMER SATISFACTION</t>
  </si>
  <si>
    <t>Menurunkan Complain Internal (Standard Keberterimaan)</t>
  </si>
  <si>
    <t>Keluhan untuk pemenuhan permintaan sarana, Fasilitas &amp; Mesin</t>
  </si>
  <si>
    <t xml:space="preserve">1. Memenuhi Semua permintaan Sarana/peralatan Produksi dan Prototype </t>
  </si>
  <si>
    <t>0 keluhan</t>
  </si>
  <si>
    <t>2 keluhan</t>
  </si>
  <si>
    <t>2 Keluhan</t>
  </si>
  <si>
    <t>Perbaikan Forklift Toyota, Perbaikan Penerangan digudang Wood (Forklift : Terlambat karena Inden komponen, Lampu : tinggi sulit pengerjaan)</t>
  </si>
  <si>
    <t>2.Memenuhi semua Permintaan perbaikan Mesin dan alat pabrik</t>
  </si>
  <si>
    <t xml:space="preserve">3.Memenuhi semua Permintaan Utility  dll </t>
  </si>
  <si>
    <t>INTERNAL PROCESS (IP)</t>
  </si>
  <si>
    <t>Max G2 (%)</t>
  </si>
  <si>
    <t>PRODUCTION QUALITY</t>
  </si>
  <si>
    <t>Meningkatkan Kualitas product</t>
  </si>
  <si>
    <t xml:space="preserve">Kegagalan G2 karena performannce Mesin dan Peralatan </t>
  </si>
  <si>
    <t>1. Melengkapi Sarana &amp; Fasilitas Produksi untuk seksi Preethreatment</t>
  </si>
  <si>
    <t>Data Kegagalan total bulanan dari QC bulan April</t>
  </si>
  <si>
    <t>2. melakukan peremajaan Filter dan Rectifier di finishing Nickle chrome</t>
  </si>
  <si>
    <t xml:space="preserve"> Meningkatkan kompetensi dengan pelatihan yang fokus pada human skil dan Teknikal skill</t>
  </si>
  <si>
    <t xml:space="preserve">1. Meningkatkan Kemampuan Bagian Maintenance dalam Perawatan Mesin </t>
  </si>
  <si>
    <t xml:space="preserve">2. Meningkatkan kemampuan bagian Workshop dalam pembuatan Sarana produksi </t>
  </si>
  <si>
    <t>3. Meningkatkan Kemampuan Bagian Facility dalam pemenuhan permintaan utility</t>
  </si>
  <si>
    <t>Max DT (%)</t>
  </si>
  <si>
    <t>PRODUCTIVITY</t>
  </si>
  <si>
    <t xml:space="preserve">  Meningkatkan produktifitas dari sumberdaya yang dimiliki secara maksimal</t>
  </si>
  <si>
    <t>Downtime mesin maksimal</t>
  </si>
  <si>
    <t xml:space="preserve">1. Menetapkan Target Penyelesaian Perawatan dan perbaikan mesin, Peralatan,utility </t>
  </si>
  <si>
    <t>Dari data catatan Downtime mesin di Eng</t>
  </si>
  <si>
    <t>2. memperbaiki Pengelolaan Stock Sparepart  dan Material Mesin Dengan Baik</t>
  </si>
  <si>
    <t>3. Mengganti sistem pierching Dies+Mesin Press dengan mesin (pierching ) khusus</t>
  </si>
  <si>
    <t>4. Menjaga Kehadiran Petugas Maintenance disetiap kegiatan Produksi</t>
  </si>
  <si>
    <t>Std Avaibility (%)</t>
  </si>
  <si>
    <t xml:space="preserve"> Implementasi Total Productive Maintenance (TPM)</t>
  </si>
  <si>
    <t>Avaibility</t>
  </si>
  <si>
    <t>&gt;90%</t>
  </si>
  <si>
    <t>1.Melakukan Monitoring Kondisi mesin</t>
  </si>
  <si>
    <t>Presentasi Total waktu Operasi mesin dikurangi Downtime</t>
  </si>
  <si>
    <t>2.Melakukan Perawatan Mesin sesuai jadwal</t>
  </si>
  <si>
    <t>3. Menjalankan Outonomus Maintenance</t>
  </si>
  <si>
    <t>RESPONSIBLE PRODUCTION PROCESS</t>
  </si>
  <si>
    <t>Pencapaian Target intensitas energi</t>
  </si>
  <si>
    <t>Intensitas Penggunaan Energy listrik Turun</t>
  </si>
  <si>
    <t>95% target intensitas Energi ESG</t>
  </si>
  <si>
    <t>1. Mengganti Sarana kelistrikan dengan yang hemat listrik</t>
  </si>
  <si>
    <t>Dari Data ESG April 2023</t>
  </si>
  <si>
    <t>2. Melakukan Perawatan sarana kelistrikan secara periodik</t>
  </si>
  <si>
    <t>3. Mengganti Lampu Penerangan Menjadi LED</t>
  </si>
  <si>
    <t>4. Mematikan semua Peralatan Kerja ketika Hari-Hari Libur</t>
  </si>
  <si>
    <t>5. Mematikan Semua fasilitas ruangan ketika istirahat dan hari-hari  libur</t>
  </si>
  <si>
    <t>6. Mematikan mesin setiap selesai Proses produksi</t>
  </si>
  <si>
    <t>7. Mematikan, pompa air, Penerangan di ruang kerja, alat2 listrik ketika hari-hari libur</t>
  </si>
  <si>
    <t>Intensitas Emisi CO2 (%)</t>
  </si>
  <si>
    <t>Target Intensitas emisi CO2</t>
  </si>
  <si>
    <t>Realisasi Intensitas emisi CO2</t>
  </si>
  <si>
    <t>Pencapaian Target intensitas emisi CO2</t>
  </si>
  <si>
    <t>Intensitas Emisi CO2 Turun</t>
  </si>
  <si>
    <t>turun 5% Dari target emisi ESG</t>
  </si>
  <si>
    <t>1. Melakukan perawatan mesin berbahan bakar solar secara periodik agar tidak boros bahan bakar</t>
  </si>
  <si>
    <t>Dari Data ESG</t>
  </si>
  <si>
    <t>2. Penggabungan tugas dalam 1 Kendaraan</t>
  </si>
  <si>
    <t>3. Prioritaskan Transportasi Material dan barang oleh Subkon/ Suplier</t>
  </si>
  <si>
    <t>4. Melakukan Uji Emisi Rutin kendaraan dinas</t>
  </si>
  <si>
    <t xml:space="preserve"> Intensitas WWT(%)</t>
  </si>
  <si>
    <t>Target Intensitas air</t>
  </si>
  <si>
    <t>Realisasi Intensitas air</t>
  </si>
  <si>
    <t>Intensitas Air (%)</t>
  </si>
  <si>
    <t>Pencapaian Target Intensitas waste water</t>
  </si>
  <si>
    <t>Intensitas waste water  menurun</t>
  </si>
  <si>
    <t>95% dari intensitas wwt ESG</t>
  </si>
  <si>
    <t>1.Melakukan Cek Rutin debit air permenit untuk kebutuhan proses sesuai standard</t>
  </si>
  <si>
    <t>Dari Data ESG, meunrun terkait APS kecil dibulan April (libur Lebaran)</t>
  </si>
  <si>
    <t>2. Mematikan semua keran air setelah selesai digunakan</t>
  </si>
  <si>
    <t>3. Monitoring Kebocoran saluran Air</t>
  </si>
  <si>
    <t>4.Monitoring Penggunaan air</t>
  </si>
  <si>
    <t>Penggunaan Kertas</t>
  </si>
  <si>
    <t xml:space="preserve">Target </t>
  </si>
  <si>
    <t>Realisasi Pemakaian</t>
  </si>
  <si>
    <t>Target pemakaian</t>
  </si>
  <si>
    <t>Target Solid Waste</t>
  </si>
  <si>
    <t>Target intensitas solid waste</t>
  </si>
  <si>
    <t>Realisasi Solid waste</t>
  </si>
  <si>
    <t>Intensitas Solid waste menurun</t>
  </si>
  <si>
    <t>95% dari intensitas solid waste ESG</t>
  </si>
  <si>
    <t>1. Menurunkan solid waste (intensitas)</t>
  </si>
  <si>
    <t>Dari data ESG, Sisa Produksi berupa solid waste menurun</t>
  </si>
  <si>
    <t>Target kecelakaan kerja</t>
  </si>
  <si>
    <t>Realisasi kecelakaan Kerja</t>
  </si>
  <si>
    <t>Angka kecelakaan kerja</t>
  </si>
  <si>
    <t>0 kejadian</t>
  </si>
  <si>
    <t>1. Menerapkan Sensor safety pada mesin Press</t>
  </si>
  <si>
    <t>0 Kejadian</t>
  </si>
  <si>
    <t>Dari data ESG, tidak ada kejadian kecelakaan kerja selama Maret.</t>
  </si>
  <si>
    <t>2. Melengkapi Alat alat keselamatan Kerja</t>
  </si>
  <si>
    <t>3. Melengkapi semua sop Kerja</t>
  </si>
  <si>
    <t>DIGITALIZATION SYSTEM</t>
  </si>
  <si>
    <t xml:space="preserve"> Monitoring mesin</t>
  </si>
  <si>
    <t>Pengembangan sistem informasi berbasis digitalisasi</t>
  </si>
  <si>
    <t>Pengembangan sistem monitoring mesin</t>
  </si>
  <si>
    <t>Desember 2023</t>
  </si>
  <si>
    <t>1. Melakukan identifikasi mesin yang akan dimonitoring</t>
  </si>
  <si>
    <t>On Progress</t>
  </si>
  <si>
    <t>Sudah melakukan Presentasi 1 vendor (ADT system Indonesia) + Akan trial 1 mesin, jadwal 19 mei 2023</t>
  </si>
  <si>
    <t>2. Melakukan design sistem Monitoring Mesin</t>
  </si>
  <si>
    <t>3. Mencari vendor factory automation technology Provider</t>
  </si>
  <si>
    <t>Target SAP Sparepart</t>
  </si>
  <si>
    <t>Realisasi SAP Sparepart</t>
  </si>
  <si>
    <t>Merealisasikan transaksi realtime di sistem SAP</t>
  </si>
  <si>
    <t>Transaksi SAP terkait Engineering terjadi realtime</t>
  </si>
  <si>
    <t>tanggal 25</t>
  </si>
  <si>
    <t>1. Melakukan Perencanaan  kebutuhan Sparepart, material dies &amp; Jig engineering tepat waktu</t>
  </si>
  <si>
    <t>Tg 25</t>
  </si>
  <si>
    <t>Tg 24</t>
  </si>
  <si>
    <t>Tanggal 27</t>
  </si>
  <si>
    <t>Tanggal 25</t>
  </si>
  <si>
    <t>Seasuai target</t>
  </si>
  <si>
    <t>Target CCTV Kompressor</t>
  </si>
  <si>
    <t>Realisasi CCTV Compressor</t>
  </si>
  <si>
    <t>Pengembangan Otomasi</t>
  </si>
  <si>
    <t>Pemantauan Kompressor &amp; Generator Jarak Jauh</t>
  </si>
  <si>
    <t>1. Membuat View CCTV Kompressor dan Generator terlihat di Handphone</t>
  </si>
  <si>
    <t>Selesai</t>
  </si>
  <si>
    <t>CCTV sudah terpasang , bisa konek HP</t>
  </si>
  <si>
    <t>ORGANIZATION CAPITAL</t>
  </si>
  <si>
    <t>Kaizen Strategis pertahun/Keterlibatan kaizen</t>
  </si>
  <si>
    <t>LEARNING &amp; GROWTH</t>
  </si>
  <si>
    <t>1/ tahun</t>
  </si>
  <si>
    <t>3 sedang berjalan, masuk WOW Award</t>
  </si>
  <si>
    <t>Implemen 5S</t>
  </si>
  <si>
    <t>Mengimplementasikan piket 5S, program pemilahan sampah, dan penghematan energi di Departemen</t>
  </si>
  <si>
    <t>0 Temuan</t>
  </si>
  <si>
    <t>Tidak ada temuan</t>
  </si>
  <si>
    <t>Melakukan perbaikan temuan 5S dan melakukan sosialisasi berkala di Departemen</t>
  </si>
  <si>
    <t xml:space="preserve">Kompetensi karyawan </t>
  </si>
  <si>
    <t>100% Staf berada pada kategori Match &amp; Above</t>
  </si>
  <si>
    <t>Melakukan assessment Kompetensi di akhir semester satu</t>
  </si>
  <si>
    <t>100% Matrix Kompetensi</t>
  </si>
  <si>
    <t>dari data matrix kompetensi masih ada personel yng perlu ditingkatkan kompetensinya</t>
  </si>
  <si>
    <t>Melaksanakan program pengembangan kompetensi sesuai panduan HC</t>
  </si>
  <si>
    <t>pelaksanaan Coaching</t>
  </si>
  <si>
    <t>Mengimplementasikan program coaching oleh Asmen dan Manager berbasis KPI BSC yang ditetapkan</t>
  </si>
  <si>
    <t>Jan-Jun</t>
  </si>
  <si>
    <t>Program My champion start 16-17 maret</t>
  </si>
  <si>
    <t>Mengimplementasikan program coaching oleh Asmen dan Manager berbasis assessment kompetensi</t>
  </si>
  <si>
    <t>Jul-Des</t>
  </si>
  <si>
    <t>Pemenuhan GCG,kode etik,Peraturan &amp; Perundangan</t>
  </si>
  <si>
    <t>Maret 2023</t>
  </si>
  <si>
    <t>maret 2023</t>
  </si>
  <si>
    <t>SYSTEM CAPITAL</t>
  </si>
  <si>
    <t>Temuan internal audit/survelence</t>
  </si>
  <si>
    <t>2 Temuan</t>
  </si>
  <si>
    <t xml:space="preserve">Penyelesaian temuan </t>
  </si>
  <si>
    <t>2  minggu</t>
  </si>
  <si>
    <t>2 Minggu</t>
  </si>
  <si>
    <t>RPPSM QHSE</t>
  </si>
  <si>
    <t>MSD</t>
  </si>
  <si>
    <t>ASAL</t>
  </si>
  <si>
    <t>ENG</t>
  </si>
  <si>
    <t>Biaya Perawatan Mesin</t>
  </si>
  <si>
    <t>FINANCIAL 20%</t>
  </si>
  <si>
    <t>CUSTOMER 10%</t>
  </si>
  <si>
    <t xml:space="preserve">INTERNAL PROCESS 45% </t>
  </si>
  <si>
    <t>LEARN &amp; GROWTH 25%</t>
  </si>
  <si>
    <t>Pengembangan otomatisasi</t>
  </si>
  <si>
    <t>Setiap bulan di tanggal 25</t>
  </si>
  <si>
    <t>1. Mengukur dan mendata efektifitas sarana yang sudah dibeli sesuai capex</t>
  </si>
  <si>
    <t>1. Pengukuran customer satisfaction internal.</t>
  </si>
  <si>
    <t>Meningkatkan kompetensi dengan pelatihan yang fokus pada human skil dan Teknikal skill</t>
  </si>
  <si>
    <t>3. Menerapkan Sensor safety pada mesin Press</t>
  </si>
  <si>
    <t>1. Penerapan informasi dashboard 5S dan Kaizen di CINT Intranet.</t>
  </si>
  <si>
    <t>1. Membuat Kaizen Strategis yang dapat diikutsertakan WOW Awards</t>
  </si>
  <si>
    <t>2. Membuat A3 report setiap bulan melalui email Tim Kaizen</t>
  </si>
  <si>
    <t>1. Menyusun Job Desc dan SOP sesuai dengan Kode Etik, GCG, Peraturan, dan perundangan yang berlaku</t>
  </si>
  <si>
    <t>1. Memastikan pelaksanaan kegiatan Departemen sesuai prosedur yang ditetapkan</t>
  </si>
  <si>
    <t>1. Mengimplementasikan hasil temuan audit sesuai prosedur yang berlaku</t>
  </si>
  <si>
    <t>1. Menyusun Job Desc dan SOP berbasis K3 dan Lingkungan di Departemen</t>
  </si>
  <si>
    <t>Juni</t>
  </si>
  <si>
    <t>Laporan KPI BSC Engineering Januari-Maret; Juni 2023</t>
  </si>
  <si>
    <t>3 Temuan</t>
  </si>
  <si>
    <t>terdapat temuan dalam proses penyelesaian (Ruang Panel utama Baros)</t>
  </si>
  <si>
    <t>Belum update di kepemimpinan baru</t>
  </si>
  <si>
    <t>Belum menentukan Calon dari Engineering</t>
  </si>
  <si>
    <t>Rata-rata : 1,16% (1,93 jam) untuk bulan Juni
Total : 26,74% (44,50 jam) untuk bulan Juni</t>
  </si>
  <si>
    <t>Belum ada audit internal atau eksternal di bulan Juni</t>
  </si>
  <si>
    <t>Mei</t>
  </si>
  <si>
    <t>1 keluhan</t>
  </si>
  <si>
    <t>Mesin Edge Bander Tinggi Downtime karena sering mengalami kerusakan</t>
  </si>
  <si>
    <t>Data Kegagalan total bulanan dari QC bulan mei</t>
  </si>
  <si>
    <t>Target Intensitas energi</t>
  </si>
  <si>
    <t>Standard Intensitas</t>
  </si>
  <si>
    <t xml:space="preserve">Realisasi Intensitas </t>
  </si>
  <si>
    <t>Dari Data ESG mei 2023</t>
  </si>
  <si>
    <t>Dari Data ESGmei 2022</t>
  </si>
  <si>
    <t>Finish</t>
  </si>
  <si>
    <t>Program selesai sampai Half check</t>
  </si>
  <si>
    <t>1,16% (1,93 jam) untuk bulan Juni</t>
  </si>
  <si>
    <t>Presentasi Total waktu Operasi mesin dikurangi Downtime (100% - downtime Juni)</t>
  </si>
  <si>
    <t>3 Keluhan</t>
  </si>
  <si>
    <t>Penambalan tanki drougout Nickel;  mesin potong pipa; Mesin CNC bending</t>
  </si>
  <si>
    <t>MSD/ENG</t>
  </si>
  <si>
    <t>1. memanfaatkan Material Dead stock
2. Memanfaatkan Sarana Produksi yang Diskontinyu
3. Menurunkan Biaya pembuatan Mesin, Dies, Jig dan Utility</t>
  </si>
  <si>
    <t>dibawah 95% dari budget</t>
  </si>
  <si>
    <t>100% efektif</t>
  </si>
  <si>
    <t>1. Maksimalkan proses maintenance, pembuatan sarana dan Fasilitas Produksi di Reguler Time
2.Melakukan  Repair Spare part yang rusak
3. Menurunkan Biaya Perawatan Mesin</t>
  </si>
  <si>
    <t>0 komplain tiap bulan</t>
  </si>
  <si>
    <t xml:space="preserve">1. Menyediakan formulir permintaan dari departemen lain dalam ruang lingkup sistem manufaktur.
2. Pengukuran customer satisfaction internal.
3. Memenuhi Semua permintaan Sarana/peralatan Produksi dan Prototype 
4.Memenuhi semua Permintaan perbaikan Mesin dan alat pabrik
5.Memenuhi semua Permintaan Utility  dll </t>
  </si>
  <si>
    <t>MSD ENGINEERING</t>
  </si>
  <si>
    <t>DEPARTEMENT BALANCE SCORE CARD 2023</t>
  </si>
  <si>
    <t>1. Membeli Forklift Elektric (diganti dengan Pallet Mover April 2023)
2. Memperbaiki lantai assembling.</t>
  </si>
  <si>
    <t>1. Meningkatkan kualitas produk
2. Meningkatkan kompetensi dengan pelatihan yang fokus pada human skil dan Teknikal skill</t>
  </si>
  <si>
    <t xml:space="preserve">Menyiapkan tempat persiapan untuk supply kebutuhan assembling steel </t>
  </si>
  <si>
    <t>1. Melengkapi Sarana &amp; Fasilitas Produksi untuk seksi Preethreatment
2. melakukan peremajaan Filter dan Rectifier di finishing Nickle chrome
3. Meningkatkan Kemampuan Bagian Maintenance dalam Perawatan Mesin 
4. Meningkatkan kemampuan bagian Workshop dalam pembuatan Sarana produksi 
5. Meningkatkan Kemampuan Bagian Facility dalam pemenuhan permintaan utility</t>
  </si>
  <si>
    <t>1. Menetapkan Target Penyelesaian Perawatan dan perbaikan mesin, Peralatan,utility 
2. memperbaiki Pengelolaan Stock Sparepart  dan Material Mesin Dengan Baik
3. Mengganti sistem pierching Dies+Mesin Press dengan mesin (pierching ) khusus
4. Menjaga Kehadiran Petugas Maintenance disetiap kegiatan Produksi</t>
  </si>
  <si>
    <t>1. Mengumpulkan data-data kapasitas mesin
2. Melakukan takt time untuk proses produksi yang belum diukur.</t>
  </si>
  <si>
    <t>Dibawah 5%</t>
  </si>
  <si>
    <t>maksimal 0,4%</t>
  </si>
  <si>
    <t>Mei 2023 tercapai</t>
  </si>
  <si>
    <t>maskimal 10 menit</t>
  </si>
  <si>
    <t>Jul 2023 tercapai</t>
  </si>
  <si>
    <t>diatas 90%</t>
  </si>
  <si>
    <t>1.Melakukan Monitoring Kondisi mesin
2.Melakukan Perawatan Mesin sesuai jadwal
3. Menjalankan Outonomus Maintenance</t>
  </si>
  <si>
    <t>1. Mematikan semua Peralatan Kerja ketika Jam Istirahat, Kecuali yang seharusnya menyala
2. Mengganti Lampu Penerangan Menjadi LED
3. Mematikan semua Peralatan Kerja ketika Hari-Hari Libur
4. Mematikan Semua fasilitas ruangan ketika istirahat dan hari-hari  libur
5. Mematikan mesin setiap selesai Proses produksi
6. Mematikan, pompa air, Penerangan di ruang kerja, alat2 listrik ketika hari-hari libur
7. Mengganti Sarana kelistrikan dengan yang hemat listrik
8. Melakukan Perawatan sarana kelistrikan secara periodik</t>
  </si>
  <si>
    <t>1. Penggabungan tugas dalam 1 Kendaraan
2. Prioritaskan Transportasi Material dan barang oleh Subkon/ Suplier
3. Melakukan Uji Emisi Rutin kendaraan dinas
4. Melakukan perawatan mesin berbahan bakar solar secara periodik agar tidak boros bahan bakar</t>
  </si>
  <si>
    <t>1. Menggunakan dua muka kertas untuk Print
2. Dokumen secara Paperless
3. Menurunkan solid waste (intensitas)</t>
  </si>
  <si>
    <t>1. Melengkapi semua Alat keselamatan kerja
2. Melengkapi semua SOP Kerja
3. Menerapkan Sensor safety pada mesin Press</t>
  </si>
  <si>
    <t>1. Melakukan identifikasi mesin yang akan dimonitoring
2. Melakukan design sistem Monitoring Mesin
3. Mencari vendor factory automation technology Provider</t>
  </si>
  <si>
    <t>Melakukan Perencanaan  kebutuhan Sparepart, material dies &amp; Jig engineering tepat waktu</t>
  </si>
  <si>
    <t>Membuat View CCTV Kompressor dan Generator terlihat di Handphone</t>
  </si>
  <si>
    <t>Desember 2023 Tercapai</t>
  </si>
  <si>
    <t>pembuatan RKB tidak boleh melebihi tanggal 25 setiap bulannya</t>
  </si>
  <si>
    <t>Jan 2023 tercapai</t>
  </si>
  <si>
    <t>Juli 2023 sudah digitalisasi</t>
  </si>
  <si>
    <t>75% Karyawan ikut terlibat</t>
  </si>
  <si>
    <t>1. Mengimplementasikan piket 5S, program pemilahan sampah, dan penghematan energi di Departemen
2. Melakukan perbaikan temuan 5S dan melakukan sosialisasi berkala di Departemen</t>
  </si>
  <si>
    <t>1. Melakukan assessment Kompetensi di akhir semester satu
2. Melaksanakan program pengembangan kompetensi sesuai panduan HC</t>
  </si>
  <si>
    <t>1. Mengimplementasikan program coaching oleh Asmen dan Manager berbasis KPI BSC yang ditetapkan
2. Mengimplementasikan program coaching oleh Asmen dan Manager berbasis assessment kompetensi</t>
  </si>
  <si>
    <t>Maret 2023 tercapai</t>
  </si>
  <si>
    <t>0 temuan Internal Audit/ Survaliance</t>
  </si>
  <si>
    <t>maskimal 2 minggu Waktu penyelesaian temuan audit</t>
  </si>
  <si>
    <t>FINANCIAL 
20%</t>
  </si>
  <si>
    <t>CUSTOMER 
10%</t>
  </si>
  <si>
    <t>Internal Complain per departemen/bulan dan Keluhan untuk pemenuhan permintaan sarana, Fasilitas &amp; Mesin</t>
  </si>
  <si>
    <t>Availability</t>
  </si>
  <si>
    <t>1. Mematikan semua keran air setelah selesai digunakan
2. Monitoring Kebocoran saluran Air
3. Monitoring Penggunaan air
4. Melakukan Cek Rutin debit air permenit untuk kebutuhan proses sesuai standard
5. Menghilangkan toilet di area bukan seharusnya</t>
  </si>
  <si>
    <t>Penerapan, Review dan Update SOP Assembling di CINT Intranet.
(perubahan jadwal, menyesuaikan dengan jadwal IT, sudah dimeetingkan)</t>
  </si>
  <si>
    <t>Penerapan informasi dashboard 5S dan Kaizen di CINT Intranet.
(untuk Kaizen perubahan jadwal, menyesuaikan dengan jadwal IT, sudah dimeetingkan)</t>
  </si>
  <si>
    <t>1. Membuat Kaizen yang berdampak significant bagi perusahaan
2. Membuat Kaizen Strategis yang dapat diikutsertakan WOW Awards</t>
  </si>
  <si>
    <t>Jan - Jun
Jul - Des</t>
  </si>
  <si>
    <t>MSD, PRD, ENG</t>
  </si>
  <si>
    <t>IT, MSD, ENG</t>
  </si>
  <si>
    <t>TGL. DATA HARUS SUDAH DISIAPKAN</t>
  </si>
  <si>
    <t>Setiap Tanggal 1</t>
  </si>
  <si>
    <t>Setiap Tanggal 3</t>
  </si>
  <si>
    <t>Rutin</t>
  </si>
  <si>
    <t>Setiap Tanggal 5</t>
  </si>
  <si>
    <t>Setiap Tanggal 7</t>
  </si>
  <si>
    <t>Seminggu sekali</t>
  </si>
  <si>
    <t>A3 Report/tiap bulan</t>
  </si>
  <si>
    <t>HASIL JAN-JUN</t>
  </si>
  <si>
    <t>REVIEW JAN-JUN</t>
  </si>
  <si>
    <t>REALISASI JULI</t>
  </si>
  <si>
    <t>KETERANGAN</t>
  </si>
  <si>
    <t>ACHIEVMENT</t>
  </si>
  <si>
    <t>TERCAPAI</t>
  </si>
  <si>
    <t>TIDAK TERCAPAI</t>
  </si>
  <si>
    <t>Capex Juni 120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Realisasi budget terpakai Jan-jun Rp 398.900.130</t>
  </si>
  <si>
    <t>Total 10 komplain (Rata-rata 2 komplain tiap bulan</t>
  </si>
  <si>
    <t>Tercapai 100% (Perbaikan lantai &amp; Pallet Mover) (Realisasi di Mei 2023)</t>
  </si>
  <si>
    <t>Dibawah budget</t>
  </si>
  <si>
    <t>Diatas budget</t>
  </si>
  <si>
    <t>Komplain Downtime mesin</t>
  </si>
  <si>
    <t>Data global dari QC</t>
  </si>
  <si>
    <t>&gt;28 menit</t>
  </si>
  <si>
    <t xml:space="preserve">Belum tercapai :
Waktu persiapan material
Pagi = 7.50 - 8.18 = 28 menit di H-0 (untuk kekurangan material di target HK sebelumnya)
Siang = 13.00 - 16.00 = 180 menit di H-1 (untuk proses kerja di target hari esok)
Total = 208 menit </t>
  </si>
  <si>
    <t>rata-rata 7,4%(Up 2,4%) per bulan penggunaan intensitas energi ESG</t>
  </si>
  <si>
    <t>PENCAPAIAN KPI MSD &amp; ENG (JAN - JUL 2023)</t>
  </si>
  <si>
    <t>Validasi:</t>
  </si>
  <si>
    <t>Dibuat dan diinfokan oleh : Gatria G. Rochmano</t>
  </si>
  <si>
    <t>Ditujukan kepada : Gunawan I &amp; Ruby K.T</t>
  </si>
  <si>
    <t>Evaluasi Target H2 / REALISASI</t>
  </si>
  <si>
    <t>JAN 23</t>
  </si>
  <si>
    <t>FEB 23</t>
  </si>
  <si>
    <t>MAR 23</t>
  </si>
  <si>
    <t>APR 23</t>
  </si>
  <si>
    <t>MEI 23</t>
  </si>
  <si>
    <t>JUN 23</t>
  </si>
  <si>
    <t>JUL 24</t>
  </si>
  <si>
    <t>REALISASI JAN-JUL 2023 (S1)</t>
  </si>
  <si>
    <t>KPI</t>
  </si>
  <si>
    <t>ANALISA TIDAK TERCAPAI</t>
  </si>
  <si>
    <t>SOLUSI DISARANKAN</t>
  </si>
  <si>
    <t>Total Capex Jan-Mar  Rp. 565 Juta
Realisasi :
HCGA di Bulan Maret melakukan pemesanan AC 2 unit (seharusnya Capex Mei) senilai 13,4 jt untuk ruang ekspedisi Baros dan Server IT PRD Lt 1</t>
  </si>
  <si>
    <t>Belum ada Pengajuan (Total Capex April  Rp. 200 Juta)
Realisasi:
&gt;Realisasi Capex dari bulan Pebruari Rp. 312.5 juta  (epoxy lantai Assy Steel)
&gt;HCGA di Bulan Maret melakukan pemesanan AC 2 unit (seharusnya Capex Mei) senilai 13,4 jt untuk ruang ekspedisi Baros dan Server IT PRD Lt 1
Total pemakaian budget Janu-April Rp 325.900.130</t>
  </si>
  <si>
    <t>Capex Mei 60 jt (penggantian AC)
Realisasi:
&gt;Realisasi Capex dari bulan Pebruari Rp. 312.5 juta  (epoxy lantai Assy Steel)
&gt;HCGA di Bulan Maret melakukan pemesanan AC 2 unit (seharusnya Capex Mei) senilai 13,4 jt untuk ruang ekspedisi Baros dan Server IT PRD Lt 1
&gt;Realisasi Capex April untuk Palet Mover Rp 73.000.000
Realisasi budget terpakai Jan-Mei Rp 398.900.130</t>
  </si>
  <si>
    <t>Capex Juli 245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&gt;Power stacker 114 juta (24 Juli)
Realisasi budget terpakai Jan-Jul Rp 512.900.130 (dari total Capex Rp. 2.547.500.000)</t>
  </si>
  <si>
    <r>
      <rPr>
        <b/>
        <sz val="12"/>
        <color theme="1"/>
        <rFont val="Arial Narrow"/>
        <family val="2"/>
      </rPr>
      <t>16% terpakai dari Budget capex:</t>
    </r>
    <r>
      <rPr>
        <sz val="12"/>
        <color theme="1"/>
        <rFont val="Arial Narrow"/>
        <family val="2"/>
      </rPr>
      <t xml:space="preserve">
Jan=0%
Jan-Feb=0%
Jan-Mar=0,5%
Jan-April=13%
Jan-Mei=16%
Jan-Jun=16%
Jul = 20%</t>
    </r>
  </si>
  <si>
    <r>
      <t xml:space="preserve">Penggunaan Power Stacker untuk handling finish good dari assembling ke langsir </t>
    </r>
    <r>
      <rPr>
        <b/>
        <sz val="11"/>
        <color theme="1"/>
        <rFont val="Calibri"/>
        <family val="2"/>
        <scheme val="minor"/>
      </rPr>
      <t>(Realisasi di Juli 2023)</t>
    </r>
  </si>
  <si>
    <r>
      <rPr>
        <b/>
        <sz val="12"/>
        <color theme="1"/>
        <rFont val="Arial Narrow"/>
        <family val="2"/>
      </rPr>
      <t>100% rata-rata sarana yang dibeli efektif:</t>
    </r>
    <r>
      <rPr>
        <sz val="12"/>
        <color theme="1"/>
        <rFont val="Arial Narrow"/>
        <family val="2"/>
      </rPr>
      <t xml:space="preserve">
Jan= tidak ada sarana dibeli
Feb= tidak ada sarana dibeli
Mar=100%
April=100%
Mei=100%
Jun= tidak ada sarana dibeli
Jul = 100%</t>
    </r>
  </si>
  <si>
    <r>
      <t xml:space="preserve">Tercapai 100% (tidak ada komplen dari internal)
</t>
    </r>
    <r>
      <rPr>
        <b/>
        <sz val="12"/>
        <color theme="1"/>
        <rFont val="Arial Narrow"/>
        <family val="2"/>
      </rPr>
      <t>0 komplain</t>
    </r>
  </si>
  <si>
    <r>
      <rPr>
        <b/>
        <sz val="12"/>
        <color theme="1"/>
        <rFont val="Arial Narrow"/>
        <family val="2"/>
      </rPr>
      <t>0 komplain internal (tercapai 100%)</t>
    </r>
    <r>
      <rPr>
        <sz val="12"/>
        <color theme="1"/>
        <rFont val="Arial Narrow"/>
        <family val="2"/>
      </rPr>
      <t xml:space="preserve">
Jan=0 komplain internal ke MSD
Feb=0 komplain internal ke MSD
Mar=0 komplain internal ke MSD
April=0 komplain internal ke MSD
Mei=0 komplain internal ke MSD
Jun=0 komplain internal ke MSD
Jul = 0</t>
    </r>
  </si>
  <si>
    <r>
      <t xml:space="preserve">Tercapai 100% (Perbaikan lantai &amp; Pallet Mover) </t>
    </r>
    <r>
      <rPr>
        <b/>
        <sz val="11"/>
        <rFont val="Calibri"/>
        <family val="2"/>
        <scheme val="minor"/>
      </rPr>
      <t>(Realisasi di Mei 2023)
Power stacker (realisasi di 24 Juli 2023)</t>
    </r>
  </si>
  <si>
    <t>Tercapai 100% (Perbaikan lantai &amp;  memiliki 1 unit Pallet Mover)</t>
  </si>
  <si>
    <r>
      <t xml:space="preserve">1 pallet Mover elektirk telah dimiliki di bulan Mei 2023 (100%)
</t>
    </r>
    <r>
      <rPr>
        <sz val="12"/>
        <color theme="1"/>
        <rFont val="Arial Narrow"/>
        <family val="2"/>
      </rPr>
      <t>Jan=tidak direncanakan membeli
Feb=tidak direncanakan membeli
Mar=tidak direncanakan membeli
Apr=tidak direncanakan membeli
Mei=memiliki 1 unit pallet mover elektrik
Jun=sudah direalisasikan di Mei
Jul = terealisasi mei</t>
    </r>
  </si>
  <si>
    <t>30 Menit</t>
  </si>
  <si>
    <r>
      <t xml:space="preserve">belum tercapai, waktu tunggu masih diatas 10 menit ( awal 30 menit hanya berhasil turun 2 menit, menjadi 28 menit, diperlukan penurunan minimal 20 menit untuk mencapai 10 menit, pencapaian 10%)
</t>
    </r>
    <r>
      <rPr>
        <sz val="12"/>
        <color theme="1"/>
        <rFont val="Arial Narrow"/>
        <family val="2"/>
      </rPr>
      <t>Jan=waktu tunggu masih 30 menit
Feb=waktu tunggu masih 30 menit
Mar=waktu tunggu masih 30 menit
Apr=waktu tunggu masih 30 menit
Mei=waktu tunggu masih 30 menit
Jun=waktu tunggu masih 28 menit
Jul = 28 Menit</t>
    </r>
  </si>
  <si>
    <r>
      <rPr>
        <b/>
        <u/>
        <sz val="12"/>
        <color theme="1"/>
        <rFont val="Times New Roman"/>
        <family val="1"/>
      </rPr>
      <t>Penurunan waktu tunggu material assembling steel</t>
    </r>
    <r>
      <rPr>
        <sz val="12"/>
        <color theme="1"/>
        <rFont val="Times New Roman"/>
        <family val="1"/>
      </rPr>
      <t xml:space="preserve">
</t>
    </r>
    <r>
      <rPr>
        <i/>
        <sz val="12"/>
        <color theme="1"/>
        <rFont val="Times New Roman"/>
        <family val="1"/>
      </rPr>
      <t>(harapan ingin menjadi 10 menit, tapi evaluasi 6 bulan tetap diatas 28 menit)</t>
    </r>
  </si>
  <si>
    <t xml:space="preserve">&gt;Area persiapan WIP masih belum digunakan secara Optimal.
&gt;Tata cara pengebonan yang dilakukan mungkin masih ada kendala dalam koordinasi dan bekerjasama dengan PIC gudang.
</t>
  </si>
  <si>
    <t>&gt;Mengoptimalkan area persiapan barang siap proses Assembling Stell sesuai fungsinya
&gt;Monitoring pelaksanaan persiapan barang di H-1, bekerja sama dengan Produksi-PPIC gudang dan MSD.</t>
  </si>
  <si>
    <t>1. Pebruari 2023 jalan utama sudah kosong (tercapai 100%)
2. Maret 2023 area penyimpanan dies CB-0733T sudah dikosongkan (tercapai 100%)</t>
  </si>
  <si>
    <t>Belum ada program untuk perhitungan kapasitas terpasang dari MSD</t>
  </si>
  <si>
    <t>Tidak di rencanakan di Semester ini</t>
  </si>
  <si>
    <r>
      <rPr>
        <b/>
        <u/>
        <sz val="12"/>
        <color theme="1"/>
        <rFont val="Times New Roman"/>
        <family val="1"/>
      </rPr>
      <t>Tersedianya sistem perhitungan kapasitas terpasang</t>
    </r>
    <r>
      <rPr>
        <sz val="12"/>
        <color theme="1"/>
        <rFont val="Times New Roman"/>
        <family val="1"/>
      </rPr>
      <t xml:space="preserve">
</t>
    </r>
    <r>
      <rPr>
        <i/>
        <sz val="12"/>
        <color theme="1"/>
        <rFont val="Times New Roman"/>
        <family val="1"/>
      </rPr>
      <t>(harapan ingin Juli 2023 sudah ada, tapi evaluasi 6 bulan masih belum tersedia)</t>
    </r>
  </si>
  <si>
    <t>Baru melakukan persiapan di robotisasi (pengalihan las manual ke las robot)</t>
  </si>
  <si>
    <t>Menyelesaikan pengalihan proses las manual ke las robot</t>
  </si>
  <si>
    <t>0,0208 dari 0,012 atau 8,652%(up 3,652%)</t>
  </si>
  <si>
    <t>0,0208 GJ/pcs (tidak tercapai)
ada kelebihan 0,0088(3,652%) dari 0,012, maka menjadi 5%+3,652%= 8,652%</t>
  </si>
  <si>
    <t>0,0155 GJ/pcs (tidak tercapai), ada kelebihan 0,0035(1,458%) dari 0,012, maka menjadi 5%+1,458%= 6,458%</t>
  </si>
  <si>
    <t>0,01647 GJ/pcs (tidak tercapai)
ada kelebihan 0,00447(1,863%) dari 0,012, maka menjadi 5%+1,863%= 6,863%</t>
  </si>
  <si>
    <t>0,01768 GJ/pcs (tidak tercapai)
ada kelebihan 0,00568(2,367%) dari 0,012, maka menjadi 5%+2,367%= 7,367%</t>
  </si>
  <si>
    <t>0,01975 GJ/pcs (tidak tercapai)
ada kelebihan 0,00775(3,229%) dari 0,012, maka menjadi 5%+3,229%= 8,229%</t>
  </si>
  <si>
    <t>0,01834 GJ/pcs (tidak tercapai)
ada kelebihan 0,00634(2,642%) dari 0,012, maka menjadi 5%+2,642%= 7,642%</t>
  </si>
  <si>
    <t>0,019 GJ/pcs (tidak tercapai)
ada kelebihan 0,007(2,917%) dari 0,012, maka menjadi 5%+2,917%= 7,917%</t>
  </si>
  <si>
    <r>
      <rPr>
        <b/>
        <sz val="12"/>
        <color theme="1"/>
        <rFont val="Arial Narrow"/>
        <family val="2"/>
      </rPr>
      <t>rata-rata 7,4%(Up 2,4%) per bulan penggunaan intensitas energi ESG, tidak tercapai :</t>
    </r>
    <r>
      <rPr>
        <sz val="12"/>
        <color theme="1"/>
        <rFont val="Arial Narrow"/>
        <family val="2"/>
      </rPr>
      <t xml:space="preserve">
Jan=0,0155 dari 0,012 atau 6,458%(up 1,458%)
Feb=0,01647 dari 0,012 atau 6,863%(up 1,863%)
Mar=0,01768 dari 0,012 atau 7,367%(up 2,367%)
Apr=0,01975 dari 0,012 atau 8,229%(up 3,229%)
Mei=0,01834 dari 0,012 atau 7,642%(up 2,642%)
Jun=0,019 dari 0,012 atau 7,917%(up 2,917%)
Jul = 0,0208 GJ/pcs (tidak tercapai)</t>
    </r>
  </si>
  <si>
    <r>
      <rPr>
        <b/>
        <u/>
        <sz val="12"/>
        <color theme="1"/>
        <rFont val="Times New Roman"/>
        <family val="1"/>
      </rPr>
      <t>Intensitas penggunaan energi listrik turun</t>
    </r>
    <r>
      <rPr>
        <sz val="12"/>
        <color theme="1"/>
        <rFont val="Times New Roman"/>
        <family val="1"/>
      </rPr>
      <t xml:space="preserve">
</t>
    </r>
    <r>
      <rPr>
        <i/>
        <sz val="12"/>
        <color theme="1"/>
        <rFont val="Times New Roman"/>
        <family val="1"/>
      </rPr>
      <t>(harapan ingin 5% dari  target intensitas Energi ESG (0,012 GJ/pcs), tapi evaluasi 6 bulan rata-rata 7,4%(Up 2,4%) per bulan penggunaan intensitas energi ESG)</t>
    </r>
  </si>
  <si>
    <t>peralatan listrik yang harusnya dimatikan tapi tidak dimatikan (lampu tidak dimatikan)</t>
  </si>
  <si>
    <t xml:space="preserve">&gt;Membuat form check sheet mematikan perangkat listrik.
&gt;Monitoring penggunaan listrik di area MSD
</t>
  </si>
  <si>
    <t>0,0038 dari 0,033 atau 0,582%</t>
  </si>
  <si>
    <t>0,0038  ton CO2/pcs (tercapai)
masih ada sisa selisih = 0,0292(4,418%) dari 0,033, maka 5%-4,418% = 0,582%</t>
  </si>
  <si>
    <t>0,00287 ton CO2/pcs (tercapai)
masih ada sisa selisih = 0,03013 (4,565%) dari 0,033, maka 5%-4,565% = 0,435%</t>
  </si>
  <si>
    <t>0,00314  ton CO2/pcs (tercapai)
masih ada sisa selisih = 0,02986 (4,524%) dari 0,033, maka 5%-4,524% = 0,476%</t>
  </si>
  <si>
    <t>0,00332  ton CO2/pcs (tercapai)
masih ada sisa selisih = 0,01532(2,321%) dari 0,033, maka 5%-2,321% = 2,679%</t>
  </si>
  <si>
    <t>0,00329  ton CO2/pcs (tercapai)
masih ada sisa selisih = 0,01325(2,008%) dari 0,033, maka 5%-2,008% = 2,992%</t>
  </si>
  <si>
    <t>0,00313  ton CO2/pcs (tercapai)
masih ada sisa selisih = 0,01466(2,221%) dari 0,033, maka 5%-2,221% = 2,779%</t>
  </si>
  <si>
    <t>0,0033  ton CO2/pcs (tercapai)
masih ada sisa selisih = 0,014(2,121%) dari 0,033, maka 5%-2,121% = 2,879%</t>
  </si>
  <si>
    <r>
      <rPr>
        <b/>
        <sz val="12"/>
        <color theme="1"/>
        <rFont val="Arial Narrow"/>
        <family val="2"/>
      </rPr>
      <t>rata-rata 2% per bulan penggunaan intensitas emisi CO2 ESG, tercapai :</t>
    </r>
    <r>
      <rPr>
        <sz val="12"/>
        <color theme="1"/>
        <rFont val="Arial Narrow"/>
        <family val="2"/>
      </rPr>
      <t xml:space="preserve">
Jan=0,00287 dari 0,033 atau 0,435%
Feb=0,00314 dari 0,033 atau 0,476%
Mar=0,01768 dari 0,033 atau 2,679%
Apr=0,01975 dari 0,033 atau 2,992%
Mei=0,01834 dari 0,033 atau 2,779%
Jun=0,019 dari 0,033 atau 2,979%
Jul = 0,0038  ton CO2/pcs (tercapai)</t>
    </r>
  </si>
  <si>
    <t>0,0755 dari 0,06 atau 6,291%(up 1,291%)</t>
  </si>
  <si>
    <t>0,0755 m3/pcs (tidak tercapai)
ada kelebihan 0,0155(1,291%) dari 0,06, maka menjadi 5%+1,291%= 6,291%</t>
  </si>
  <si>
    <t>0,0469 m3/pcs (tercapai), terdapat selisih 0,0131(1,092%) dari 0,06, maka 5%-1,092%=3,908%</t>
  </si>
  <si>
    <t>0,066 m3/pcs (tidak tercapai)
terdapat kelebihan 0,006(0,5%) dari 0,06, maka 5%+0,5%=5,5%</t>
  </si>
  <si>
    <t>0,0779 m3/pcs (tidak tercapai)
terdapat kelebihan 0,0179(1,492%) dari 0,06, maka 5%+1,492%=6,492%</t>
  </si>
  <si>
    <t>0,0368 m3/pcs (tercapai)
terdapat selisih 0,0232(1,933%) dari 0,06, maka 5%-1,933%=3,067%</t>
  </si>
  <si>
    <t>0,0449 m3/pcs (tercapai)
terdapat selisih 0,0151(1,258%) dari 0,06, maka 5%-1,258%=3,742%</t>
  </si>
  <si>
    <t>0,055 m3/pcs (tercapai)
terdapat selisih 0,005(0,417%) dari 0,06, maka 5%-0,417%=4,538%</t>
  </si>
  <si>
    <r>
      <rPr>
        <b/>
        <sz val="12"/>
        <color theme="1"/>
        <rFont val="Arial Narrow"/>
        <family val="2"/>
      </rPr>
      <t>rata-rata 4,54%per bulan penggunaan intensitas Waste Water ESG, tercapai :</t>
    </r>
    <r>
      <rPr>
        <sz val="12"/>
        <color theme="1"/>
        <rFont val="Arial Narrow"/>
        <family val="2"/>
      </rPr>
      <t xml:space="preserve">
Jan=0,0469 dari 0,06 atau 3,908%
Feb=0,066 dari 0,06 atau 5,5%(up 0,5%)
Mar=0,0779 dari 0,06 atau 6,492%(up 1,492%)
Apr=0,0368 dari0,06 atau 3,067%
Mei=0,0449 dari 0,06 atau 3,742%
Jun=0,055 dari 0,06 atau 4,538%
Jul = 0,0755 m3/pcs (tidak tercapai)</t>
    </r>
  </si>
  <si>
    <t>0,0000109 dari 0,0005, atau 0,109%</t>
  </si>
  <si>
    <t>0,0000109  ton/pcs (tercapai), terdapat selisih 0,0005(4,891%) dari 0,0005, maka 5%-4,891%=0,109%</t>
  </si>
  <si>
    <t>0,00018  ton/pcs (tercapai), terdapat selisih 0,00032(3,2%) dari 0,0005, maka 5%-3,2%=1,8%</t>
  </si>
  <si>
    <t>0,0001  ton/pcs (tercapai), terdapat selisih 0,0004(4%) dari 0,0005, maka 5%-4%=1%</t>
  </si>
  <si>
    <t>0,00015  ton/pcs (tercapai), terdapat selisih 0,00035(3,5%) dari 0,0005, maka 5%-3,5%=1,5%</t>
  </si>
  <si>
    <t>0,00007  ton/pcs (tercapai), terdapat selisih 0,00043(4,3%) dari 0,0005, maka 5%-4,3%=0,7%</t>
  </si>
  <si>
    <t>0,00006  ton/pcs (tercapai), terdapat selisih 0,00044(4,4%) dari 0,0005, maka 5%-4,4%=0,6%</t>
  </si>
  <si>
    <r>
      <rPr>
        <b/>
        <sz val="12"/>
        <color theme="1"/>
        <rFont val="Arial Narrow"/>
        <family val="2"/>
      </rPr>
      <t>rata-rata 1,18% per bulan penggunaan Intensitas Solid Waste ESG, tercapai :</t>
    </r>
    <r>
      <rPr>
        <sz val="12"/>
        <color theme="1"/>
        <rFont val="Arial Narrow"/>
        <family val="2"/>
      </rPr>
      <t xml:space="preserve">
Jan=0,00032 dari 0,0005, atau 1,8%
Feb= 0,0004 dari 0,0005, atau 1%
Mar=0,00035 dari 0,0005, atau 1,5%
Apr=0,00035 dari 0,0005, atau 1,5%
Mei=0,00043 dari 0,0005, atau 0,7%
Jun=0,00044 dari 0,0005, atau 0,6%
Jul = 0,0000109  ton/pcs (tercapai)</t>
    </r>
  </si>
  <si>
    <t>0 kecelakaan, Tercapai 100% (tidak ada kecelakaan kerja)</t>
  </si>
  <si>
    <r>
      <t xml:space="preserve">0 kecelakaan per bulan (tercapai):
</t>
    </r>
    <r>
      <rPr>
        <sz val="12"/>
        <color theme="1"/>
        <rFont val="Arial Narrow"/>
        <family val="2"/>
      </rPr>
      <t>Jan= 0 kecelakaan
Feb= 0 kecelakaan
Mar= 0 kecelakaan
Apr= 0 kecelakaan
Mei= 0 kecelakaan
Jun= 0 kecelakaan
Jul = 0</t>
    </r>
  </si>
  <si>
    <t>Sudah dilakukan trial dan uji coba pengisian form efektifitas penggunaan mesin Welding (Robot dan Manual), di bagian Konstruksi Multi las</t>
  </si>
  <si>
    <t>Proses pencarian vendor</t>
  </si>
  <si>
    <t>Sudah presentasi 1 Vendor (ADT System Indonesia}) + Trial 1 Mesin; Jadwal menyusul dari Vendor)</t>
  </si>
  <si>
    <t>Sudah presentasi 1 Vendor (ADT System Indonesia}) + Trial 1 Mesin; Jadwal 19 Mei 2023</t>
  </si>
  <si>
    <t>Sudah presentasi TRIAL  dari ADT System Indonesia) dan rencana presentasi dari AUX Induustries</t>
  </si>
  <si>
    <t>Masih proses, hasil sementara dari Jan-Jun adalah : Sudah presentasi TRIAL  dari ADT System Indonesia) dan rencana presentasi dari AUX Induustries</t>
  </si>
  <si>
    <r>
      <rPr>
        <b/>
        <u/>
        <sz val="12"/>
        <color theme="1"/>
        <rFont val="Times New Roman"/>
        <family val="1"/>
      </rPr>
      <t>Pengembangan Sistem Monitoring Mesin</t>
    </r>
    <r>
      <rPr>
        <sz val="12"/>
        <color theme="1"/>
        <rFont val="Times New Roman"/>
        <family val="1"/>
      </rPr>
      <t xml:space="preserve">
</t>
    </r>
    <r>
      <rPr>
        <i/>
        <sz val="12"/>
        <color theme="1"/>
        <rFont val="Times New Roman"/>
        <family val="1"/>
      </rPr>
      <t>(harapan ingin Desember 2023, sistem otomatisasi  monitoring sudah diterapkan, tapi evaluasi 6 bulan hanya ada presentasi TRIAL  dari ADT System Indonesia) dan rencana presentasi dari AUX Induustries saja, tidak terlihat adanya kemajuan perkembangan progress)</t>
    </r>
  </si>
  <si>
    <t>Dengan dipasangnya sistem seperti OEE ke Mesin yang dimiliki perusahaan, jika dibandingkan antara biaya pemasangan sistem dengan benefit yang didapat, maka benefit yang dapat diraih perusahaan tidak luar biasa</t>
  </si>
  <si>
    <t>&gt;Untuk sementara cukup mempergunakan form efektivitas yang sudah dibuat oleh MSD, dimana jika dibandingkan dengan sistem yang akan dibeli, dari manfaat dan fungsi tidak terlalu berbeda, serta ada benefit, yaitu lebih murah ketimbang memasang sistem OEE,
&gt;Sistem OEE lebih baik diterapkan ketika mesin dan situasi kondisi perusahaan sudah memungkinkan dan siap</t>
  </si>
  <si>
    <t xml:space="preserve">Belum tercapai </t>
  </si>
  <si>
    <t>Di undur ke bulan Desember 2023</t>
  </si>
  <si>
    <t>Belum di digitalisasi, baru Pembuatan SOP Assembling :
1. FRONTY 
2. DUO 01</t>
  </si>
  <si>
    <t>Belum di digitalisasi, baru Pembuatan SOP Assembling :
1. CAVIS
2. PRINCE CHROME
3. Manabu AH Chair 
Pembuatan Video Tutorial Perakitan 2 Produk.)</t>
  </si>
  <si>
    <t>Belum di digitalisasi, baru Pembuatan SOP Assembling :
1. SOP Bed Manual 3 Crank
2. SOP HF Board Optimus.
Pembuatan Video Tutorial Perakitan : 
11 Produk (belum Validasi).</t>
  </si>
  <si>
    <t>sudah ada proses diskusi mengenai system digitalisasi dengan HCGA</t>
  </si>
  <si>
    <t>sudah ada proses diskusi mengenai system digitalisasi dengan IT</t>
  </si>
  <si>
    <t>sistem digitalisasi sedang di buat dan disiapkan oleh bagian IT (sudah dikirim dari MSD Requirement untuk Dasboard SOP ke tim IT)</t>
  </si>
  <si>
    <r>
      <rPr>
        <b/>
        <sz val="12"/>
        <color theme="1"/>
        <rFont val="Arial Narrow"/>
        <family val="2"/>
      </rPr>
      <t>Masih dalam proses pengembagan oleh pihak IT:</t>
    </r>
    <r>
      <rPr>
        <sz val="12"/>
        <color theme="1"/>
        <rFont val="Arial Narrow"/>
        <family val="2"/>
      </rPr>
      <t xml:space="preserve">
Jan-Mar = 7 SOP sudah dibuat (tapi belum didigitalisasi, menunggu sistem rampung)
April = Diskusi dengan bagian HC-GA mengenai sistem digitalisasi
Mei = Diskusi dengan bagian IT untuk sistem Digitalisasi
Juni = Pengiriman Requirement dasboard SOP untuk rencana digitalisasi dari MSD ke pihak tim IT
Jul = Proses</t>
    </r>
  </si>
  <si>
    <r>
      <rPr>
        <b/>
        <u/>
        <sz val="12"/>
        <color theme="1"/>
        <rFont val="Times New Roman"/>
        <family val="1"/>
      </rPr>
      <t>Digitalisasi SOP Assembling</t>
    </r>
    <r>
      <rPr>
        <sz val="12"/>
        <color theme="1"/>
        <rFont val="Times New Roman"/>
        <family val="1"/>
      </rPr>
      <t xml:space="preserve">
</t>
    </r>
    <r>
      <rPr>
        <i/>
        <sz val="12"/>
        <color theme="1"/>
        <rFont val="Times New Roman"/>
        <family val="1"/>
      </rPr>
      <t>(harapan ingin Juli 2023, SOP sudah dapat didigitalisasikan, tapi evaluasi 6 bulan hanya baru 14 SOP saja yang dibuat, dan itu pun belum di launch secara digital ke sistem) dari MSD sudah mengirimkan rekomendasi requirement dan design untuk sistem</t>
    </r>
  </si>
  <si>
    <t>&gt;Pengambilan data untuk pembuatan SOP dilakukan secara acak dan tidak terjadwal
&gt;Sistem yang mengcover hasil dari SOP yang dibuat belum rampung selesai di buat, sehingga SOP yang sudah dibuat manual belum bisa di digitalisasi</t>
  </si>
  <si>
    <t xml:space="preserve">&gt;Membuat jadwal pembuatan dan pengambilan data untuk SOP
</t>
  </si>
  <si>
    <t>Peb 2023 (Digitalisasi Dasboard 5S-K3)
July 2023 (Digitalisasi Dasboard Kaizen belum tercapai)</t>
  </si>
  <si>
    <t>1. Dasboard 5S-K3 tercapai 100% (temuan 5S-K3 sudah upload ke CINT intranet)
2. Dasboard Kaizen rencana Juli 2023 (belum tercapai diundur ke desember 2023</t>
  </si>
  <si>
    <t>1. Dasboard 5S-K3 tercapai 100% (temuan 5S-K3 sudah upload ke CINT intranet) 39 temuan terdigitalisasi
2. Dasboard Kaizen rencana Juli 2023</t>
  </si>
  <si>
    <t>1. Dasboard 5S-K3 tercapai 100% (temuan 5S-K3 sudah upload ke CINT intranet)  10 temuan terdigitalisasi
2. Dasboard Kaizen rencana Juli 2023</t>
  </si>
  <si>
    <t>1. Dasboard 5S-K3 tercapai 100% (temuan 5S-K3 sudah upload ke CINT intranet)  18 temuan terdigitalisasi
2. Dasboard Kaizen rencana Juli 2023</t>
  </si>
  <si>
    <t>1. Dasboard 5S-K3 tercapai 100% (temuan 5S-K3 sudah upload ke CINT intranet)  14 temuan terdigitalisasi
2. Dasboard Kaizen rencana Juli 2023</t>
  </si>
  <si>
    <t>1. Dasboard 5S-K3 tercapai 100% (temuan 5S-K3 sudah upload ke CINT intranet)  7 temuan terdigitalisasi
2. sudah dikirim dari MSD Requirement untuk Dasboard Kaizen ke tim IT</t>
  </si>
  <si>
    <r>
      <rPr>
        <b/>
        <sz val="12"/>
        <color theme="1"/>
        <rFont val="Arial Narrow"/>
        <family val="2"/>
      </rPr>
      <t>&gt;Peb 2023 (Digitalisasi Dasboard 5S-K3), tercapai (khusus MO) Jan - Jun = 106 temuan (76 open, 30 closed)</t>
    </r>
    <r>
      <rPr>
        <sz val="12"/>
        <color theme="1"/>
        <rFont val="Arial Narrow"/>
        <family val="2"/>
      </rPr>
      <t xml:space="preserve">
Hasil Sidak yang sudah Upload dan terdigitaliasi:
Jan, 5S=24 temuan; K3=15 temuan
Fe, 5S=6 temuan; K3=4 temuan
Mar, 5S=10 temuan; K3=8 temuan
Apr, 5S=8 temuan; K3=6 temuan
Mei, 5S=9 temuan; K3=9 temuan
Jun, 5S=6 temuan; K3=1 temuan
Jul, 5S=4 temuan; K3=2 temuan
&gt;</t>
    </r>
    <r>
      <rPr>
        <b/>
        <sz val="12"/>
        <color theme="1"/>
        <rFont val="Arial Narrow"/>
        <family val="2"/>
      </rPr>
      <t>July 2023 (Digitalisasi Dasboard Kaizen), masih proses</t>
    </r>
    <r>
      <rPr>
        <sz val="12"/>
        <color theme="1"/>
        <rFont val="Arial Narrow"/>
        <family val="2"/>
      </rPr>
      <t xml:space="preserve">
April = sudah ada diskusi dengan bagian HC-GA
Mei = Sudah ada diskusi antara MSD dengan bagian IT
Juni = sudah dikirim dari MSD Requirement untuk Dasboard Kaizen ke tim IT</t>
    </r>
  </si>
  <si>
    <r>
      <rPr>
        <b/>
        <u/>
        <sz val="12"/>
        <color theme="1"/>
        <rFont val="Times New Roman"/>
        <family val="1"/>
      </rPr>
      <t>Digitalisasi dashboard 5S dan Kaizen</t>
    </r>
    <r>
      <rPr>
        <sz val="12"/>
        <color theme="1"/>
        <rFont val="Times New Roman"/>
        <family val="1"/>
      </rPr>
      <t xml:space="preserve">
</t>
    </r>
    <r>
      <rPr>
        <i/>
        <sz val="12"/>
        <color theme="1"/>
        <rFont val="Times New Roman"/>
        <family val="1"/>
      </rPr>
      <t>(harapan ingin Pebruari dan July 2023 Digitalisasi 5S dan Dasboard Kaizen sudah dapat didigitalisasikan, tapi evaluasi 6 bulan hanya baru sistem 5S dan K3 saja yang sudah selesai digitalisasikan, untuk dashboard Kaizen belum dibuat sistem digitalisasinya) dari MSD sudah mengirimkan rekomendasi requirement dan design untuk sistem</t>
    </r>
  </si>
  <si>
    <t>Sebenarnya untuk rekomendasi requirement dan juga design dari sistem yang diminta untuk dashboard kaizen, MSD sudah mengirim ke bagian terkait (pembuat), hanya untuk saat ini belum dapat terealisasi dikarenakan waktu dan jadwal yang begitu padat di bagian terkait</t>
  </si>
  <si>
    <t>&gt;diundur dalam pembuatan dashboard kaizen, dan merapatkan ulang bagaimana tindak lanjut kedepannya</t>
  </si>
  <si>
    <t>Belum ada kaizen Strategis dari MSD</t>
  </si>
  <si>
    <t>Tidak tercapai (tidak ada kaizen strategis yang diajukan dari bagian MSD)</t>
  </si>
  <si>
    <r>
      <rPr>
        <b/>
        <u/>
        <sz val="12"/>
        <color theme="1"/>
        <rFont val="Times New Roman"/>
        <family val="1"/>
      </rPr>
      <t>Kaizen Strategis</t>
    </r>
    <r>
      <rPr>
        <sz val="12"/>
        <color theme="1"/>
        <rFont val="Times New Roman"/>
        <family val="1"/>
      </rPr>
      <t xml:space="preserve">
</t>
    </r>
    <r>
      <rPr>
        <i/>
        <sz val="12"/>
        <color theme="1"/>
        <rFont val="Times New Roman"/>
        <family val="1"/>
      </rPr>
      <t>(harapan ingin 1 kaizen strategis muncul di departemen MSD per Tahun, tapi setelah evaluasi 6 bulan tidak ada kaizen strategis yang diajukan dari bagian MSD)</t>
    </r>
  </si>
  <si>
    <t>Belum ada ide kaizen yang muncul dan dapat di WOW kan, dari Kaizen yang  muncul di MSD</t>
  </si>
  <si>
    <t>Mengajukan kaizen strategis tapi yang bertemakan sistem dahulu</t>
  </si>
  <si>
    <t>Tidak ada kaizen yang diikuti</t>
  </si>
  <si>
    <r>
      <rPr>
        <b/>
        <sz val="12"/>
        <color theme="1"/>
        <rFont val="Arial Narrow"/>
        <family val="2"/>
      </rPr>
      <t xml:space="preserve"> Tidak tercapai, Rata-rata hanya 67% anggota MSD ikut terlibat Kaizen:</t>
    </r>
    <r>
      <rPr>
        <sz val="12"/>
        <color theme="1"/>
        <rFont val="Arial Narrow"/>
        <family val="2"/>
      </rPr>
      <t xml:space="preserve">
Jan= 100% (3 orang ikut terlibat)
Feb= 100% (3 orang ikut terlibat)
Mar= 100% (3 orang ikut terlibat)
Apr= 0% (tidak ada yang ikut kaizen)
Mei= 100% (3 orang ikut terlibat)
Jun= 0% (tidak ada yang ikut kaizen)
Jul = 0%</t>
    </r>
  </si>
  <si>
    <r>
      <rPr>
        <b/>
        <u/>
        <sz val="12"/>
        <color theme="1"/>
        <rFont val="Times New Roman"/>
        <family val="1"/>
      </rPr>
      <t>Keterlibatan Kaizen / Bulan</t>
    </r>
    <r>
      <rPr>
        <sz val="12"/>
        <color theme="1"/>
        <rFont val="Times New Roman"/>
        <family val="1"/>
      </rPr>
      <t xml:space="preserve">
</t>
    </r>
    <r>
      <rPr>
        <i/>
        <sz val="12"/>
        <color theme="1"/>
        <rFont val="Times New Roman"/>
        <family val="1"/>
      </rPr>
      <t>(harapan ingin minimal 75% anggota MSD terlibat kaizen tiap bulannya, tapi setelah evaluasi 6 bulan Rata-rata hanya 67% anggota MSD yang ikut terlibat Kaizen)</t>
    </r>
  </si>
  <si>
    <t>Tidak ada ide Kaizen di bulan April dan Juni 2023</t>
  </si>
  <si>
    <t>Setiap bulan memberikan ide Kaizen</t>
  </si>
  <si>
    <t>0 temuan 5S dan K3</t>
  </si>
  <si>
    <r>
      <rPr>
        <b/>
        <sz val="12"/>
        <color theme="1"/>
        <rFont val="Arial Narrow"/>
        <family val="2"/>
      </rPr>
      <t>0 temuan 5S di departemen MSD, Tercapai:</t>
    </r>
    <r>
      <rPr>
        <sz val="12"/>
        <color theme="1"/>
        <rFont val="Arial Narrow"/>
        <family val="2"/>
      </rPr>
      <t xml:space="preserve">
Jan = 0 temuan 5S dan K3
Feb = 0 temuan 5S dan K3
Mar = 0 temuan 5S dan K3
Apr = 0 temuan 5S dan K3
Mei = 0 temuan 5S dan K3
Jun = 0 temuan 5S dan K3
Jul = 0</t>
    </r>
  </si>
  <si>
    <t>67%Manager dan Officer berada pada kategori Match &amp; Above</t>
  </si>
  <si>
    <t>Tidak tercapai, dari 3 orang hanya 2 orang Mengikuti: 
1. Training Coaching (1 Officer ke Manager)
2. Manager ikut Coaching dengan General Manager</t>
  </si>
  <si>
    <t>67% Staff berada pada kategori Match &amp; Above
Tidak tercapai, dari 3 orang hanya 2 mengikuti: Thinking Ability (1 Ast Mgr + 1 Staff)</t>
  </si>
  <si>
    <t>67% Staff berada pada kategori Match &amp; Above
Tidak tercapai, dari 3 orang hanya 2 mengikuti: Self &amp; Time Manajemen (1 Staf)
2. My Champion (1 Ast MGr)</t>
  </si>
  <si>
    <t>67% Staff berada pada kategori Match &amp; Above
Tidak tercapai, dari 3 orang hanya 2 orang Mengikuti: sebagai peng-audit di internal (1 staf)
2. di bulan mei Menjadi mentor karyawan teladan (1 staf).
3. Trining Coaching (1 Ast Mgr)</t>
  </si>
  <si>
    <t>33% Staff berada pada kategori Match &amp; Above
Tidak tercapai, dari 3 orang hanya 1 orang Mengikuti: 
1. Training Coaching (1 Ast Mgr)</t>
  </si>
  <si>
    <t>33% Staff berada pada kategori Match &amp; AboveTidak tercapai, dari 3 orang hanya 1 orang Mengikuti: 
1. Training Coaching (1 Ast Mgr)</t>
  </si>
  <si>
    <r>
      <rPr>
        <b/>
        <sz val="12"/>
        <color theme="1"/>
        <rFont val="Arial Narrow"/>
        <family val="2"/>
      </rPr>
      <t>Tidak tecapai, Rata-rata: 53%</t>
    </r>
    <r>
      <rPr>
        <sz val="12"/>
        <color theme="1"/>
        <rFont val="Arial Narrow"/>
        <family val="2"/>
      </rPr>
      <t xml:space="preserve">
Jan= 67%
Feb=-
Mar=67%
Mei=33%
Juni=33%
Jul=67%</t>
    </r>
  </si>
  <si>
    <r>
      <rPr>
        <b/>
        <u/>
        <sz val="12"/>
        <color theme="1"/>
        <rFont val="Times New Roman"/>
        <family val="1"/>
      </rPr>
      <t>Kompetensi karyawan Staf dan Non-Staf</t>
    </r>
    <r>
      <rPr>
        <sz val="12"/>
        <color theme="1"/>
        <rFont val="Times New Roman"/>
        <family val="1"/>
      </rPr>
      <t xml:space="preserve">
</t>
    </r>
    <r>
      <rPr>
        <i/>
        <sz val="12"/>
        <color theme="1"/>
        <rFont val="Times New Roman"/>
        <family val="1"/>
      </rPr>
      <t>(harapan ingin 100% Staff berada pada kategori Match &amp; Above, tapi setelah evaluasi 6 bulan Rata-rata hanya 53% )</t>
    </r>
  </si>
  <si>
    <t>&gt;Perbedaan dari level jabatan yang memiliki jarak jauh antar anggota tim, sehingga antara hak training dan peran tanggung jawab pasti berbeda-beda
&gt;Karyawan tersebut kurang diberikan training yang sesuai dengan job nya</t>
  </si>
  <si>
    <t>Memberikan training kepada karyawan yang dianggap kurang di bagian MSD, sehingga bisa menyamai ketertinggalan dengan rekan nya yang lain</t>
  </si>
  <si>
    <t>Tercapai 100% (Jan - Mar ada 6 kali coaching)</t>
  </si>
  <si>
    <t>1x coaching di bulan Juli (Coaching Bpk Gunawan oleh Bpk Ruby)
1x coaching di bulan Juli (Coaching Bpk Ruby oleh Ibu Anita)</t>
  </si>
  <si>
    <r>
      <t xml:space="preserve">Rata-rata coaching Jan-jun 7x coaching, tercapai
</t>
    </r>
    <r>
      <rPr>
        <sz val="12"/>
        <color theme="1"/>
        <rFont val="Arial Narrow"/>
        <family val="2"/>
      </rPr>
      <t>Jan = 2x Coaching
Feb = 2x Coaching
Mar = 2x Coaching
Apr = 1x Coaching
Mei = 0 Coaching
Jun = 0 Coaching
Jul = 2x</t>
    </r>
  </si>
  <si>
    <r>
      <rPr>
        <b/>
        <sz val="12"/>
        <color theme="1"/>
        <rFont val="Arial Narrow"/>
        <family val="2"/>
      </rPr>
      <t>Tercapai 100% di maret untuk :</t>
    </r>
    <r>
      <rPr>
        <sz val="12"/>
        <color theme="1"/>
        <rFont val="Arial Narrow"/>
        <family val="2"/>
      </rPr>
      <t xml:space="preserve">
 terealisasinya Job Desc, Bisnis Proses, Kebijakan dan Sasaran Mutu K3L MSD, Pembuatan Prosedur Induk MSD</t>
    </r>
  </si>
  <si>
    <t>Tecapai hanya ada 1 observasi ke MSD</t>
  </si>
  <si>
    <r>
      <rPr>
        <b/>
        <sz val="12"/>
        <color theme="1"/>
        <rFont val="Arial Narrow"/>
        <family val="2"/>
      </rPr>
      <t>Tidak tercapai, dari Jan - Jun temuan pada audit internal :</t>
    </r>
    <r>
      <rPr>
        <sz val="12"/>
        <color theme="1"/>
        <rFont val="Arial Narrow"/>
        <family val="2"/>
      </rPr>
      <t xml:space="preserve">
1. Minor =  1 temuan
2. observasi = 2 observasi</t>
    </r>
  </si>
  <si>
    <r>
      <rPr>
        <b/>
        <u/>
        <sz val="12"/>
        <color theme="1"/>
        <rFont val="Times New Roman"/>
        <family val="1"/>
      </rPr>
      <t>Temuan Internal Audit/ Survaliance</t>
    </r>
    <r>
      <rPr>
        <sz val="12"/>
        <color theme="1"/>
        <rFont val="Times New Roman"/>
        <family val="1"/>
      </rPr>
      <t xml:space="preserve">
</t>
    </r>
    <r>
      <rPr>
        <i/>
        <sz val="12"/>
        <color theme="1"/>
        <rFont val="Times New Roman"/>
        <family val="1"/>
      </rPr>
      <t>(harapan ingin 0 temuan, tapi setelah evaluasi 6 bulan terdapat 1 temuan minor di 1 kali audit internal )</t>
    </r>
  </si>
  <si>
    <t>MSD baru dilibatkan mengikuti audit yang mana sebelumnya belum pernah ikut di audit</t>
  </si>
  <si>
    <t>Memperbaiki dan melengkapi segala kebutuhan MSD sesuai dengan bisnis proses nya, dari segi sistem administrasi, sarana, maupun struktur</t>
  </si>
  <si>
    <t>1 HK</t>
  </si>
  <si>
    <t>Tercapai diselesaikan dalam 1 HK</t>
  </si>
  <si>
    <t>Tercapai 100%, diselesaikan hanya dalam waktu 4 hari kerja (temuan di bulan mei untuk audit internal)</t>
  </si>
  <si>
    <t>Pebruari tercapai 100%: 
&gt;3   Persyaratan (done)
&gt;2   Prosedur (done)
&gt;5   I.K (done)
&gt;1   Form (done)</t>
  </si>
  <si>
    <t>Juni Tercapai 100%:
&gt;3   Persyaratan (done)
&gt;3   Prosedur (done) ( juni, 1 prosedur diubah jadi IK oleh CMS)
&gt;5   I.K (done)
&gt;1   Form (done))</t>
  </si>
  <si>
    <r>
      <rPr>
        <b/>
        <sz val="12"/>
        <color theme="1"/>
        <rFont val="Arial Narrow"/>
        <family val="2"/>
      </rPr>
      <t>Tercapai di Mei 2023 (100%), Jan-Jun:</t>
    </r>
    <r>
      <rPr>
        <sz val="12"/>
        <color theme="1"/>
        <rFont val="Arial Narrow"/>
        <family val="2"/>
      </rPr>
      <t xml:space="preserve">
&gt;Prosedur 3  ( juni, 1 prosedur diubah jadi IK oleh CMS)
&gt;IK 5
.&gt;Form 1
&gt;Syarat 3
&gt;SOP Produk 6</t>
    </r>
  </si>
  <si>
    <t>JULI</t>
  </si>
  <si>
    <t>REALISASI JAN-JUL 2023</t>
  </si>
  <si>
    <t>HASIL</t>
  </si>
  <si>
    <t>JAN</t>
  </si>
  <si>
    <t>FEB</t>
  </si>
  <si>
    <t>MAR</t>
  </si>
  <si>
    <t>APR</t>
  </si>
  <si>
    <t>MEI</t>
  </si>
  <si>
    <t>JUN</t>
  </si>
  <si>
    <t>JUL</t>
  </si>
  <si>
    <t>Biaya Pembuatan Sarana di Workshop dan Faciliti utility (Tercapai dibawah 95% dari budget)</t>
  </si>
  <si>
    <r>
      <rPr>
        <b/>
        <u/>
        <sz val="12"/>
        <color theme="1"/>
        <rFont val="Times New Roman"/>
        <family val="1"/>
      </rPr>
      <t>Biaya Pembuatan Sarana  (Workshop &amp; Facility utility</t>
    </r>
    <r>
      <rPr>
        <sz val="12"/>
        <color theme="1"/>
        <rFont val="Times New Roman"/>
        <family val="1"/>
      </rPr>
      <t xml:space="preserve">
</t>
    </r>
    <r>
      <rPr>
        <i/>
        <sz val="12"/>
        <color theme="1"/>
        <rFont val="Times New Roman"/>
        <family val="1"/>
      </rPr>
      <t>(harapan ingin minimal dibawah dari 95% dari budget, tapi evaluasi 6 bulan masih diatas 100%)</t>
    </r>
  </si>
  <si>
    <t>Terdapat biaya yang melebihi perhitungan di awal atau diluar dari yang direncanakan (budget)</t>
  </si>
  <si>
    <t>Pada saat perencanaan diawal harus dibuat juga master plan
sehingga seluruh biaya diluar perencanaan dapat tercover atau disiasati serta dapat diminimalisir</t>
  </si>
  <si>
    <t>Biaya Pembelian Sparepart Bagian Maintenance 
(Tercapai dibawah 95% dari budget)</t>
  </si>
  <si>
    <r>
      <rPr>
        <b/>
        <u/>
        <sz val="12"/>
        <color theme="1"/>
        <rFont val="Times New Roman"/>
        <family val="1"/>
      </rPr>
      <t xml:space="preserve">Biaya Perawatan Mesin </t>
    </r>
    <r>
      <rPr>
        <sz val="12"/>
        <color theme="1"/>
        <rFont val="Times New Roman"/>
        <family val="1"/>
      </rPr>
      <t xml:space="preserve">
</t>
    </r>
    <r>
      <rPr>
        <i/>
        <sz val="12"/>
        <color theme="1"/>
        <rFont val="Times New Roman"/>
        <family val="1"/>
      </rPr>
      <t>(harapan ingin minimal dibawah dari 95% dari budget, tapi evaluasi 6 bulan masih diatas 100%)</t>
    </r>
  </si>
  <si>
    <t>Dibuat buku atau pedoman manual untuk perawatan, sehingga bisa membuat estimasi yang lebih akurat dari biaya perawatan mesin serta dibuat juga masterplan jangka panjang, agar dapat memprediksi  biaya-biaya di masa yang akan datang</t>
  </si>
  <si>
    <t>1 Keluhan</t>
  </si>
  <si>
    <t>Perbaikan Rotating Mesin CNC bending</t>
  </si>
  <si>
    <t>0 Keluhan</t>
  </si>
  <si>
    <r>
      <rPr>
        <b/>
        <u/>
        <sz val="12"/>
        <color theme="1"/>
        <rFont val="Times New Roman"/>
        <family val="1"/>
      </rPr>
      <t xml:space="preserve">Keluhan untuk pemenuhan permintaan sarana, Fasilitas &amp; Mesin </t>
    </r>
    <r>
      <rPr>
        <sz val="12"/>
        <color theme="1"/>
        <rFont val="Times New Roman"/>
        <family val="1"/>
      </rPr>
      <t xml:space="preserve">
</t>
    </r>
    <r>
      <rPr>
        <i/>
        <sz val="12"/>
        <color theme="1"/>
        <rFont val="Times New Roman"/>
        <family val="1"/>
      </rPr>
      <t>(harapan ingin 0 keluhan tiap bulan, tapi evaluasi setelah 6 bulan masih ada keluhan rata-rata 2 keluhan tiap bulannya)</t>
    </r>
  </si>
  <si>
    <t>Proses pebaikan atau perawatan mesin yang memerlukan sparepart yang mahal dan pemesanan harus proses inden</t>
  </si>
  <si>
    <t>melakukan pendataan untuk sparepart yang krusial, sebagai persiapan stock</t>
  </si>
  <si>
    <t>Data dari QC</t>
  </si>
  <si>
    <t>0,43% (1,05 jam) untuk bulan Juni</t>
  </si>
  <si>
    <t>Rata-rata : 0,43% (1,05 jam) untuk bulan Juni
Total : 9,84% (24,1 jam) untuk bulan Juni 
(Tercapai)</t>
  </si>
  <si>
    <t>Presentasi Total waktu Operasi mesin dikurangi Downtime (100% - downtime Juni) (Tercapai)</t>
  </si>
  <si>
    <t>rata-rata 7,4%(Up 2,4%) per bulan penggunaan intensitas energi ESG, tidak tercapai :
Jan=0,0155 dari 0,012 atau 6,458%(up 1,458%)
Feb=0,01647 dari 0,012 atau 6,863%(up 1,863%)
Mar=0,01768 dari 0,012 atau 7,367%(up 2,367%)
Apr=0,01975 dari 0,012 atau 8,229%(up 3,229%)
Mei=0,01834 dari 0,012 atau 7,642%(up 2,642%)
Jun=0,019 dari 0,012 atau 7,917%(up 2,917%)</t>
  </si>
  <si>
    <r>
      <rPr>
        <b/>
        <u/>
        <sz val="12"/>
        <color theme="1"/>
        <rFont val="Times New Roman"/>
        <family val="1"/>
      </rPr>
      <t>Intensitas penggunaan energi listrik turun</t>
    </r>
    <r>
      <rPr>
        <sz val="12"/>
        <color theme="1"/>
        <rFont val="Times New Roman"/>
        <family val="1"/>
      </rPr>
      <t xml:space="preserve">
</t>
    </r>
    <r>
      <rPr>
        <i/>
        <sz val="12"/>
        <color theme="1"/>
        <rFont val="Times New Roman"/>
        <family val="1"/>
      </rPr>
      <t>(harapan ingin 5% dari  target intensitas Energi ESG (0,012 GJ/pcs), tapi evaluasi 6 bulan rata-rata diatas 5% per bulan penggunaan intensitas energi ESG)</t>
    </r>
  </si>
  <si>
    <t>Pemakaian listrik yang tidak optimal dan objektif</t>
  </si>
  <si>
    <t>jika produksi sedikit maka matikan mesin atau disiasati dengan meliburkan karyawan atau area yang memang tidak produksi</t>
  </si>
  <si>
    <t>0,0038  ton CO2/pcs (tercapai)
masih ada sisa selisih = 0,0292(4,418%) dari 0,033, maka 5%-4,418%= 0,582%</t>
  </si>
  <si>
    <t>rata-rata 2% per bulan penggunaan intensitas emisi CO2 ESG, tercapai :
Jan=0,00287 dari 0,033 atau 0,435%
Feb=0,00314 dari 0,033 atau 0,476%
Mar=0,01768 dari 0,033 atau 2,679%
Apr=0,01975 dari 0,033 atau 2,992%
Mei=0,01834 dari 0,033 atau 2,779%
Jun=0,019 dari 0,033 atau 2,979%</t>
  </si>
  <si>
    <t>rata-rata 4,54%per bulan penggunaan intensitas Waste Water ESG, tercapai :
Jan=0,0469 dari 0,06 atau 3,908%
Feb=0,066 dari 0,06 atau 5,5%(up 0,5%)
Mar=0,0779 dari 0,06 atau 6,492%(up 1,492%)
Apr=0,0368 dari0,06 atau 3,067%
Mei=0,0449 dari 0,06 atau 3,742%
Jun=0,055 dari 0,06 atau 4,538%</t>
  </si>
  <si>
    <t>rata-rata 1,18% per bulan penggunaan Intensitas Solid Waste ESG, tercapai :
Jan=0,00032 dari 0,0005, atau 1,8%
Feb= 0,0004 dari 0,0005, atau 1%
Mar=0,00035 dari 0,0005, atau 1,5%
Apr=0,00035 dari 0,0005, atau 1,5%
Mei=0,00043 dari 0,0005, atau 0,7%
Jun=0,00044 dari 0,0005, atau 0,6%</t>
  </si>
  <si>
    <t>Dari data ESG, tidak ada kejadian kecelakaan kerja selama Juli.</t>
  </si>
  <si>
    <t>Bekerjasama dengan bagian MSD dalam menerapkan form efektivitas mesin</t>
  </si>
  <si>
    <t>&gt;ENG mendukung ide yang diajukan oleh MSD, Untuk sementara cukup mempergunakan form efektivitas yang sudah dibuat oleh MSD, dimana jika dibandingkan dengan sistem yang akan dibeli, dari manfaat dan fungsi tidak terlalu berbeda, serta ada benefit, yaitu lebih murah ketimbang memasang sistem OEE,
&gt;Sistem OEE lebih baik diterapkan ketika mesin dan situasi kondisi perusahaan sudah memungkinkan dan siap</t>
  </si>
  <si>
    <t>tgl-25</t>
  </si>
  <si>
    <t>April 2023</t>
  </si>
  <si>
    <t>APRIL 2023</t>
  </si>
  <si>
    <t>0 temuan</t>
  </si>
  <si>
    <t>Belum ada sidak audit factory 5S dan K3 ke Eng</t>
  </si>
  <si>
    <r>
      <rPr>
        <b/>
        <u/>
        <sz val="12"/>
        <color theme="1"/>
        <rFont val="Times New Roman"/>
        <family val="1"/>
      </rPr>
      <t>Implementasi 5S</t>
    </r>
    <r>
      <rPr>
        <sz val="12"/>
        <color theme="1"/>
        <rFont val="Times New Roman"/>
        <family val="1"/>
      </rPr>
      <t xml:space="preserve">
</t>
    </r>
    <r>
      <rPr>
        <i/>
        <sz val="12"/>
        <color theme="1"/>
        <rFont val="Times New Roman"/>
        <family val="1"/>
      </rPr>
      <t>(harapan ingin 0 temuan tiap bulan, tapi evaluasi 6 bulan sudah terdapat 3 temuan ke Engineering)</t>
    </r>
  </si>
  <si>
    <t>Ruangan ENG masih belum sesuai dengan kaidah 5S</t>
  </si>
  <si>
    <t>Merombak layout dan menyesuaikan dengan kaidah 5S dari perusahaan</t>
  </si>
  <si>
    <t>6 orang mengikuti shopfloor leadership</t>
  </si>
  <si>
    <r>
      <rPr>
        <b/>
        <u/>
        <sz val="12"/>
        <color theme="1"/>
        <rFont val="Times New Roman"/>
        <family val="1"/>
      </rPr>
      <t>Kompetensi karyawan Staf dan Non-Staf</t>
    </r>
    <r>
      <rPr>
        <sz val="12"/>
        <color theme="1"/>
        <rFont val="Times New Roman"/>
        <family val="1"/>
      </rPr>
      <t xml:space="preserve">
</t>
    </r>
    <r>
      <rPr>
        <i/>
        <sz val="12"/>
        <color theme="1"/>
        <rFont val="Times New Roman"/>
        <family val="1"/>
      </rPr>
      <t>(harapan ingin 100% Staf berada pada kategori Match &amp; Above, tapi evaluasi 6 bulan hanya 86%)</t>
    </r>
  </si>
  <si>
    <t>Memberikan training kepada karyawan yang dianggap kurang di bagian ENG, sehingga bisa menyamai ketertinggalan dengan rekan nya yang lain</t>
  </si>
  <si>
    <t>Januari - JuL</t>
  </si>
  <si>
    <t>MEI 2023</t>
  </si>
  <si>
    <t>Belum update di kepemimpinan baru (Struktur Baru)</t>
  </si>
  <si>
    <t>Belum ada program dari ENG</t>
  </si>
  <si>
    <r>
      <rPr>
        <b/>
        <u/>
        <sz val="12"/>
        <color theme="1"/>
        <rFont val="Times New Roman"/>
        <family val="1"/>
      </rPr>
      <t>Pemenuhan GCG,Kode etik, Peraturan &amp; Perundangan</t>
    </r>
    <r>
      <rPr>
        <sz val="12"/>
        <color theme="1"/>
        <rFont val="Times New Roman"/>
        <family val="1"/>
      </rPr>
      <t xml:space="preserve">
</t>
    </r>
    <r>
      <rPr>
        <i/>
        <sz val="12"/>
        <color theme="1"/>
        <rFont val="Times New Roman"/>
        <family val="1"/>
      </rPr>
      <t>(harapan ingin Maret 2023, tapi setelah evaluasi 6 bulan belum ada progress)</t>
    </r>
  </si>
  <si>
    <t>Akan diprogramkan si semester-2</t>
  </si>
  <si>
    <t>Tidak ada temuan audit ke tim Eng terkait audit ISO eksternal Tgl 27 Juli 2023</t>
  </si>
  <si>
    <r>
      <rPr>
        <b/>
        <u/>
        <sz val="12"/>
        <color theme="1"/>
        <rFont val="Times New Roman"/>
        <family val="1"/>
      </rPr>
      <t>Temuan Internal Audit/ Survaliance</t>
    </r>
    <r>
      <rPr>
        <sz val="12"/>
        <color theme="1"/>
        <rFont val="Times New Roman"/>
        <family val="1"/>
      </rPr>
      <t xml:space="preserve">
</t>
    </r>
    <r>
      <rPr>
        <i/>
        <sz val="12"/>
        <color theme="1"/>
        <rFont val="Times New Roman"/>
        <family val="1"/>
      </rPr>
      <t>(harapan ingin 0 temuan tiap bulan, tapi setelah evaluasi 6 bulan sudah terdapat total 2 temuan di Januari 2023)</t>
    </r>
  </si>
  <si>
    <t>Apa yang disiapkan tidak sesuai dengan apa yang ditanyakan</t>
  </si>
  <si>
    <t>Memperbaiki sistem yang ada di ENG sesuai dengan bisnis proses dan melengkapinya</t>
  </si>
  <si>
    <t>Belum ada program Pengembangan System Management QHSE di ENG</t>
  </si>
  <si>
    <r>
      <rPr>
        <b/>
        <u/>
        <sz val="12"/>
        <color theme="1"/>
        <rFont val="Times New Roman"/>
        <family val="1"/>
      </rPr>
      <t>Realisasi Program Pengembangan System Management QHSE</t>
    </r>
    <r>
      <rPr>
        <sz val="12"/>
        <color theme="1"/>
        <rFont val="Times New Roman"/>
        <family val="1"/>
      </rPr>
      <t xml:space="preserve">
</t>
    </r>
    <r>
      <rPr>
        <i/>
        <sz val="12"/>
        <color theme="1"/>
        <rFont val="Times New Roman"/>
        <family val="1"/>
      </rPr>
      <t>(harapan ingin Mei 2023, tapi setelah evaluasi 6 bulan masih dalam progress)</t>
    </r>
  </si>
  <si>
    <t>rata-rata 2% per bulan penggunaan intensitas emisi CO2 ESG</t>
  </si>
  <si>
    <t>rata-rata 4,54%per bulan penggunaan intensitas Waste Water ESG</t>
  </si>
  <si>
    <t>rata-rata 1,18% per bulan penggunaan Intensitas Solid Waste ESG</t>
  </si>
  <si>
    <t>RKB setiap tanggal 25 tiap bulan</t>
  </si>
  <si>
    <t>April 2023 tercapai</t>
  </si>
  <si>
    <t>&gt;Peb 2023 (Digitalisasi Dasboard 5S-K3), tercapai (khusus MO) Jan - Jun = 106 temuan (76 open, 30 closed)
&gt; Dasboard Kaizen Di july</t>
  </si>
  <si>
    <t>Digitalisasi Dasboard 5S-K3 di Januari 2023
Dasboard Kaizen = belum</t>
  </si>
  <si>
    <t>Total 3 Kaizen (rata-rata 1 Kaizen tiap bulan)</t>
  </si>
  <si>
    <t>Kaizen di Engineering</t>
  </si>
  <si>
    <t xml:space="preserve">3 termuan </t>
  </si>
  <si>
    <t>Temuan di ENG</t>
  </si>
  <si>
    <t>MSD = 53%
ENG = 77%</t>
  </si>
  <si>
    <t>Rata-rata coaching Jan-jun 7x coaching, tercapai</t>
  </si>
  <si>
    <t>MSD = 7x coaching (Bpk Ruby, Bpk Gunawan)
ENG = Maret - Mei (Bpk. Ivo)</t>
  </si>
  <si>
    <t>Tercapai 100% di maret untuk :
 terealisasinya Job Desc, Bisnis Proses, Kebijakan dan Sasaran Mutu K3L MSD, Pembuatan Prosedur Induk MSD</t>
  </si>
  <si>
    <t>3 temuan</t>
  </si>
  <si>
    <t>Tidak tercapai, dari Jan - Jun temuan pada audit internal :
MSD = Minor 1 temuan; observasi 2 temuan
ENG = 2 temuan</t>
  </si>
  <si>
    <t>&lt; 2 minggu</t>
  </si>
  <si>
    <t>MSD = 1 HK
ENG =  &lt; 2 minggu</t>
  </si>
  <si>
    <t>&gt;Prosedur 3  ( juni, 1 prosedur diubah jadi IK oleh CMS)
&gt;IK 5
.&gt;Form 1
&gt;Syarat 3
&gt;SOP Produk 6</t>
  </si>
  <si>
    <t>Data dari ENG</t>
  </si>
  <si>
    <t>Penggunaan Power Stacker untuk handling finish good dari assembling ke langsir (Realisasi di Juli 2023)</t>
  </si>
  <si>
    <t>Dibawah 100% dan sesuai budget</t>
  </si>
  <si>
    <t>20% (masih dibawah budget)</t>
  </si>
  <si>
    <t>1 Komplain</t>
  </si>
  <si>
    <t>ENG : Perbaikan Rotating Mesin CNC bending</t>
  </si>
  <si>
    <t>54% (masih dibawah budget)</t>
  </si>
  <si>
    <t>63% (masih dibawah budget)</t>
  </si>
  <si>
    <t>Tercapai 100% (Perbaikan lantai &amp; Pallet Mover) (Realisasi di Mei 2023)
Power stacker (realisasi di 24 Juli 2023)</t>
  </si>
  <si>
    <t>0,29% (masih dibawah 0,4%)</t>
  </si>
  <si>
    <t>Data kegagalan global dari QC</t>
  </si>
  <si>
    <t>0,43% (1,05 jam) untuk bulan Juli</t>
  </si>
  <si>
    <t>Rata-rata : 0,43% (1,05 jam) untuk bulan Juli
Total : 9,84% (24,1 jam) untuk bulan Juli 
(Tercapai)</t>
  </si>
  <si>
    <t>Belum ada</t>
  </si>
  <si>
    <t>July 2023 (Trial Form Manual)</t>
  </si>
  <si>
    <t>Sesuai target</t>
  </si>
  <si>
    <t>RKB di Tanggal 25</t>
  </si>
  <si>
    <t>April 2023 Tercapai</t>
  </si>
  <si>
    <t>Belum digitalisasi</t>
  </si>
  <si>
    <t>Dashboard Kaizen Di undur ke bulan Desember 2023</t>
  </si>
  <si>
    <t>Digitalisasi SOP Di undur ke bulan Desember 2023</t>
  </si>
  <si>
    <t>3 kaizen Strategis</t>
  </si>
  <si>
    <t>Kaizen ENG yang mengikuti WOW</t>
  </si>
  <si>
    <t>Belum ada temuan 5S dan K3 ke MSD dan Eng yang di Upload ke CINT.Intranet di bulan ini</t>
  </si>
  <si>
    <t>1 Officer ke Manager Training Coaching
1 Manager ikut Coaching dengan General Manager
6 orang mengikuti shopfloor leadership</t>
  </si>
  <si>
    <t>25% (hanya 8 orang ikut training dari total 32 orang dimiliki)</t>
  </si>
  <si>
    <t>Jul - Des</t>
  </si>
  <si>
    <t>Tercapai diselesaikan dalam 1 HK (MSD)</t>
  </si>
  <si>
    <t>Mei 2023 tercapai
Juli 2023 Tercapai</t>
  </si>
  <si>
    <t>Mei &amp; Juli Tercapai 100%:
&gt;3   Persyaratan (done)
&gt;3   Prosedur (done) ( juni, 1 prosedur diubah jadi IK oleh CMS)
&gt;10   I.K (done) (5 MSD + 5 ENG)
&gt;1   Form (done))</t>
  </si>
  <si>
    <t>AGUSTUS 2023</t>
  </si>
  <si>
    <t>Manufacturing System Development (MSD)</t>
  </si>
  <si>
    <t>DATA PENGAJUAN CAPEX TAHUN 2023</t>
  </si>
  <si>
    <t>NO</t>
  </si>
  <si>
    <t>ITEM CAPEX</t>
  </si>
  <si>
    <t>RENCANA 
PENGAJUAN</t>
  </si>
  <si>
    <t>SPESIFIKASI</t>
  </si>
  <si>
    <t>JUMLAH</t>
  </si>
  <si>
    <t>HARGA</t>
  </si>
  <si>
    <t>NILAI INVESTASI</t>
  </si>
  <si>
    <t>PENGAJUAN
DEPARTEMEN</t>
  </si>
  <si>
    <t>COST CENTER</t>
  </si>
  <si>
    <t>REALISASI</t>
  </si>
  <si>
    <t>1</t>
  </si>
  <si>
    <t>VACUUM DUST COLLECTOR</t>
  </si>
  <si>
    <t>JAN 2023</t>
  </si>
  <si>
    <t>PRD</t>
  </si>
  <si>
    <t>POWDER COATING</t>
  </si>
  <si>
    <t>2</t>
  </si>
  <si>
    <t>PENAMBAHAN &amp; PENGGANTIAN ALL DIES</t>
  </si>
  <si>
    <t>CONSTRUCTION</t>
  </si>
  <si>
    <t>3</t>
  </si>
  <si>
    <t>C-PRO CRUSHER MESIN</t>
  </si>
  <si>
    <t>C-PRO</t>
  </si>
  <si>
    <t>4</t>
  </si>
  <si>
    <t>SOFTWARE PLC OMRON CHROME</t>
  </si>
  <si>
    <t>NICKEL CHROME</t>
  </si>
  <si>
    <t>Realisasi 25 Agustus 2023</t>
  </si>
  <si>
    <t>5</t>
  </si>
  <si>
    <t>RAK PENYIMPANAN PIPA PANJANG</t>
  </si>
  <si>
    <t>PPIC</t>
  </si>
  <si>
    <t>6</t>
  </si>
  <si>
    <t>MESIN UJI IMPACT WELDING</t>
  </si>
  <si>
    <t>QC</t>
  </si>
  <si>
    <t>7</t>
  </si>
  <si>
    <t>RELAYOUT ASSEMBLING (COR LANTAI, INSTALASI, GANGWAY)</t>
  </si>
  <si>
    <t>FEB 2023</t>
  </si>
  <si>
    <t>ASSEMBLING</t>
  </si>
  <si>
    <t>Cat Lantai Saja, selesai pengerjaan 1 Mei 2023</t>
  </si>
  <si>
    <t>8</t>
  </si>
  <si>
    <t>REPLACEMENT SPRAY GUN POWDER COATING</t>
  </si>
  <si>
    <t>9</t>
  </si>
  <si>
    <t>CYCLO MOTOR TRANSPORTER 1,5 KW CHROME FOR TRAVELING (MAJU-MUNDUR)</t>
  </si>
  <si>
    <t>10</t>
  </si>
  <si>
    <t>CYCLO MOTOR TRANSPORTER 2,2 KW CHROME FOR LIFTING (NAIK-TURUN)</t>
  </si>
  <si>
    <t>11</t>
  </si>
  <si>
    <t>NUT RIVET AUTO</t>
  </si>
  <si>
    <t>MAR 2023</t>
  </si>
  <si>
    <t>12</t>
  </si>
  <si>
    <t>RECTIFIER SANREX 5000 A FOR CHROME</t>
  </si>
  <si>
    <t>13</t>
  </si>
  <si>
    <t>LIFT TRUCK</t>
  </si>
  <si>
    <t>14</t>
  </si>
  <si>
    <t>ELECTRIC LIFT TRUCK</t>
  </si>
  <si>
    <t>Diganti menjadi palet mover, datang barang 5 Juni 2023</t>
  </si>
  <si>
    <t>POWER STACKER DALTON</t>
  </si>
  <si>
    <t>Realisasi 24 Juli 2023</t>
  </si>
  <si>
    <t>15</t>
  </si>
  <si>
    <t>JIG WELDING FRAME ROLAND</t>
  </si>
  <si>
    <t>16</t>
  </si>
  <si>
    <t>PENGGANTIAN AC INDUSTRI</t>
  </si>
  <si>
    <t>GA</t>
  </si>
  <si>
    <t>17</t>
  </si>
  <si>
    <t>COMPRESION RESIDUAL STAIN</t>
  </si>
  <si>
    <t>JUNI 2023</t>
  </si>
  <si>
    <t>18</t>
  </si>
  <si>
    <t>REPEATED RESIDUAL COMPRESION STAIN</t>
  </si>
  <si>
    <t>19</t>
  </si>
  <si>
    <t>ALARM KEBAKARAN</t>
  </si>
  <si>
    <t>JULI 2023</t>
  </si>
  <si>
    <t>20</t>
  </si>
  <si>
    <t>GENERATOR / GENSET 3 PHASE</t>
  </si>
  <si>
    <t>21</t>
  </si>
  <si>
    <t>JOKI HYDRANT (1 SET)</t>
  </si>
  <si>
    <t>22</t>
  </si>
  <si>
    <t>MEFIAG FILTERr MPF 5500 SY-CHROME</t>
  </si>
  <si>
    <t>TOTAL NILAI INVESTASI</t>
  </si>
  <si>
    <r>
      <rPr>
        <b/>
        <sz val="10"/>
        <color theme="1"/>
        <rFont val="Arial"/>
        <family val="2"/>
      </rPr>
      <t>Realisasi budget terpakai Jan-Gus Rp 590.935.130 (dari total Budget Capex Rp. 2.547.500.000)</t>
    </r>
    <r>
      <rPr>
        <sz val="10"/>
        <color theme="1"/>
        <rFont val="Arial"/>
        <family val="2"/>
      </rPr>
      <t xml:space="preserve">
Detail
</t>
    </r>
    <r>
      <rPr>
        <u/>
        <sz val="10"/>
        <color theme="1"/>
        <rFont val="Arial"/>
        <family val="2"/>
      </rPr>
      <t xml:space="preserve">Jan: </t>
    </r>
    <r>
      <rPr>
        <sz val="10"/>
        <color theme="1"/>
        <rFont val="Arial"/>
        <family val="2"/>
      </rPr>
      <t xml:space="preserve">
&gt;</t>
    </r>
    <r>
      <rPr>
        <b/>
        <sz val="10"/>
        <color theme="1"/>
        <rFont val="Arial"/>
        <family val="2"/>
      </rPr>
      <t xml:space="preserve">tidak ada realisasi capex </t>
    </r>
    <r>
      <rPr>
        <sz val="10"/>
        <color theme="1"/>
        <rFont val="Arial"/>
        <family val="2"/>
      </rPr>
      <t xml:space="preserve">
&gt;tapi terdapat jatah budget capex Jan Rp. 387,5 juta tak digunakan
</t>
    </r>
    <r>
      <rPr>
        <u/>
        <sz val="10"/>
        <color theme="1"/>
        <rFont val="Arial"/>
        <family val="2"/>
      </rPr>
      <t xml:space="preserve">Feb:
</t>
    </r>
    <r>
      <rPr>
        <b/>
        <sz val="10"/>
        <color theme="1"/>
        <rFont val="Arial"/>
        <family val="2"/>
      </rPr>
      <t>&gt;Realisasi capex Rp. 312.5 juta (epoxy lantai Assy Steel)</t>
    </r>
    <r>
      <rPr>
        <sz val="10"/>
        <color theme="1"/>
        <rFont val="Arial"/>
        <family val="2"/>
      </rPr>
      <t xml:space="preserve">
&gt;terdapat jatah budget capex Feb Rp. 670 juta
</t>
    </r>
    <r>
      <rPr>
        <u/>
        <sz val="10"/>
        <color theme="1"/>
        <rFont val="Arial"/>
        <family val="2"/>
      </rPr>
      <t>Mar:</t>
    </r>
    <r>
      <rPr>
        <sz val="10"/>
        <color theme="1"/>
        <rFont val="Arial"/>
        <family val="2"/>
      </rPr>
      <t xml:space="preserve">
</t>
    </r>
    <r>
      <rPr>
        <b/>
        <sz val="10"/>
        <color theme="1"/>
        <rFont val="Arial"/>
        <family val="2"/>
      </rPr>
      <t>&gt;Realisasi target capex Mei penggantian 2 unit AC untuk Ruang Ekspedisi baros dan Server PRD Lt 1 Rp. 13,4 juta</t>
    </r>
    <r>
      <rPr>
        <sz val="10"/>
        <color theme="1"/>
        <rFont val="Arial"/>
        <family val="2"/>
      </rPr>
      <t xml:space="preserve">
&gt;tapi terdapat jatah budget capex Mar Rp. 565 juta
</t>
    </r>
    <r>
      <rPr>
        <u/>
        <sz val="10"/>
        <color theme="1"/>
        <rFont val="Arial"/>
        <family val="2"/>
      </rPr>
      <t xml:space="preserve">Apr:
</t>
    </r>
    <r>
      <rPr>
        <b/>
        <sz val="10"/>
        <color theme="1"/>
        <rFont val="Arial"/>
        <family val="2"/>
      </rPr>
      <t xml:space="preserve">&gt;tidak ada realisasi capex </t>
    </r>
    <r>
      <rPr>
        <sz val="10"/>
        <color theme="1"/>
        <rFont val="Arial"/>
        <family val="2"/>
      </rPr>
      <t xml:space="preserve">
&gt;tapi terdapat jatah budget capex April Rp. 200 juta tak digunakan
</t>
    </r>
    <r>
      <rPr>
        <u/>
        <sz val="10"/>
        <color theme="1"/>
        <rFont val="Arial"/>
        <family val="2"/>
      </rPr>
      <t xml:space="preserve">Mei:
</t>
    </r>
    <r>
      <rPr>
        <b/>
        <sz val="10"/>
        <color theme="1"/>
        <rFont val="Arial"/>
        <family val="2"/>
      </rPr>
      <t>&gt;tidak ada realisasi capex</t>
    </r>
    <r>
      <rPr>
        <sz val="10"/>
        <color theme="1"/>
        <rFont val="Arial"/>
        <family val="2"/>
      </rPr>
      <t xml:space="preserve"> 
&gt;tapi terdapat jatah budget capex Mei Rp. 60 juta tak digunakan
</t>
    </r>
    <r>
      <rPr>
        <u/>
        <sz val="10"/>
        <color theme="1"/>
        <rFont val="Arial"/>
        <family val="2"/>
      </rPr>
      <t xml:space="preserve">Jun:
</t>
    </r>
    <r>
      <rPr>
        <b/>
        <sz val="10"/>
        <color theme="1"/>
        <rFont val="Arial"/>
        <family val="2"/>
      </rPr>
      <t xml:space="preserve">&gt;Realisasi target capex April pallet mover 73 juta </t>
    </r>
    <r>
      <rPr>
        <sz val="10"/>
        <color theme="1"/>
        <rFont val="Arial"/>
        <family val="2"/>
      </rPr>
      <t xml:space="preserve">
&gt;terdapat jatah budget capex juni Rp. 120 juta
</t>
    </r>
    <r>
      <rPr>
        <u/>
        <sz val="10"/>
        <color theme="1"/>
        <rFont val="Arial"/>
        <family val="2"/>
      </rPr>
      <t xml:space="preserve">Jul:
</t>
    </r>
    <r>
      <rPr>
        <b/>
        <sz val="10"/>
        <color theme="1"/>
        <rFont val="Arial"/>
        <family val="2"/>
      </rPr>
      <t xml:space="preserve">&gt;Realisasi target capex Juli power stacker 114 juta </t>
    </r>
    <r>
      <rPr>
        <sz val="10"/>
        <color theme="1"/>
        <rFont val="Arial"/>
        <family val="2"/>
      </rPr>
      <t xml:space="preserve">
&gt;terdapat jatah budget capex Juli Rp. 245 juta</t>
    </r>
    <r>
      <rPr>
        <u/>
        <sz val="10"/>
        <color theme="1"/>
        <rFont val="Arial"/>
        <family val="2"/>
      </rPr>
      <t xml:space="preserve">
Aug:
</t>
    </r>
    <r>
      <rPr>
        <b/>
        <sz val="10"/>
        <color theme="1"/>
        <rFont val="Arial"/>
        <family val="2"/>
      </rPr>
      <t>&gt;Realisasi target capex Januari Software PLC omron chrome 16,925 juta
&gt;Realisasi target capex Feb Cyclo Motor Transporter 1,5 Kw dan &amp; 2,2 kw 61,11 juta</t>
    </r>
    <r>
      <rPr>
        <sz val="10"/>
        <color theme="1"/>
        <rFont val="Arial"/>
        <family val="2"/>
      </rPr>
      <t xml:space="preserve">
&gt;terdapat jatah budget capex Aug Rp. 300 juta tak digunakan</t>
    </r>
  </si>
  <si>
    <t>23% (masih dibawah budget)</t>
  </si>
  <si>
    <t>Pemasangan Software PLC omron chrome efektif dipergunakan sesuai harapan
Cyclo Motor Transporter 1,5 Kw Chrome For Traveling (Maju-Mundur) belum di pasang
Cyclo Motor Transporter 2,2 Kw Chrome For Lifting (Naik-Turun) belum dipasan</t>
  </si>
  <si>
    <t>Diatas 28 menit</t>
  </si>
  <si>
    <t>Sudah dilakukan trial dan uji coba pengisian form efektifitas penggunaan mesin Welding (Robot dan Manual), di bagian Konstruksi Multi las dan multi bending</t>
  </si>
  <si>
    <t>Tidak ada pengajuan Kaizen</t>
  </si>
  <si>
    <t>&gt;Maret 2023 tercapai 100% (Job Desc, Bisnis Proses, Kebijakan dan Sasaran Mutu K3L MSD, Pembuatan Prosedur Induk MSD)
&gt;Jobdesc update untuk golongan officer kebawah belum tersedia
&gt;matriks kompetensi belum diupdate
&gt;Risk identifikcation belum di update
&gt;sarmut sudah diupdate
&gt;HIRAC DC sudah update</t>
  </si>
  <si>
    <t>belum ada audit ke MSD dan ENG dibulan Agustus 2023</t>
  </si>
  <si>
    <t>Mei s/d AgustusTercapai :
&gt;3   Persyaratan (done)
&gt;3   Prosedur (done) ( juni, 1 prosedur diubah jadi IK oleh CMS)
&gt;10   I.K (done) (5 MSD + 5 ENG)
&gt;1   Form (done))</t>
  </si>
  <si>
    <t>TGL</t>
  </si>
  <si>
    <t>TOTAL</t>
  </si>
  <si>
    <t>Januari 2023</t>
  </si>
  <si>
    <t>Februari 2023</t>
  </si>
  <si>
    <t>Wood Line</t>
  </si>
  <si>
    <t>Juni 2023</t>
  </si>
  <si>
    <t>WOOD LINE</t>
  </si>
  <si>
    <t>REALISASI PENCAPAIAN TARGET INTENSITAS ENERGI, CO2, WASTE WATER &amp; SOLID WASTER</t>
  </si>
  <si>
    <t>Item</t>
  </si>
  <si>
    <t>Satuan</t>
  </si>
  <si>
    <t>Bulan</t>
  </si>
  <si>
    <t>Juli</t>
  </si>
  <si>
    <t>Agustus</t>
  </si>
  <si>
    <t>September</t>
  </si>
  <si>
    <t>Oktober</t>
  </si>
  <si>
    <t>November</t>
  </si>
  <si>
    <t>Desember</t>
  </si>
  <si>
    <t>Penggunaan Energi</t>
  </si>
  <si>
    <t>giga joule</t>
  </si>
  <si>
    <t>Emisi CO2</t>
  </si>
  <si>
    <t>ton CO2</t>
  </si>
  <si>
    <t>Debit Waste Water</t>
  </si>
  <si>
    <t>m3</t>
  </si>
  <si>
    <t>Solid Waste</t>
  </si>
  <si>
    <t>ton</t>
  </si>
  <si>
    <t>Hasil Produksi</t>
  </si>
  <si>
    <t>pcs</t>
  </si>
  <si>
    <t>Target</t>
  </si>
  <si>
    <t>TARGET BSC &lt;5%</t>
  </si>
  <si>
    <t>EKI</t>
  </si>
  <si>
    <t>BLN DICARI</t>
  </si>
  <si>
    <t>ADA LEBIH</t>
  </si>
  <si>
    <t>TOTAL PAKAI</t>
  </si>
  <si>
    <t>Dari Gatria For Ruby</t>
  </si>
  <si>
    <t>RUMUS PERHITUNGAN</t>
  </si>
  <si>
    <t>DATA REALISASI FORM PERMINTAAN SISTEM MANUFACTURE</t>
  </si>
  <si>
    <t>PERMINTAAN</t>
  </si>
  <si>
    <t>KATEGORI</t>
  </si>
  <si>
    <t>DESKRIPSI MASALAH</t>
  </si>
  <si>
    <t>HARAPAN YANG INGIN DICAPAI</t>
  </si>
  <si>
    <t>STATUS</t>
  </si>
  <si>
    <t>Renovasi penyimpanan rak gudang</t>
  </si>
  <si>
    <t>SCM (Warehouse)</t>
  </si>
  <si>
    <t>4 Januari 2023</t>
  </si>
  <si>
    <t>Perubahan Sistem Manufaktur</t>
  </si>
  <si>
    <t>1. Mengurangi efisiensi tenaga kerja manusaia
2. Tempat penyimpanan kurang representatif
3. Pengeuluaran barang tidak lancar (lt2 dan lt3)
4. Terjadi cacat bahan (G1 dan G2) karena handling
5. Adanya temuan audit sistem pengeluaran belum FIFO</t>
  </si>
  <si>
    <t>1. Tempat penyimpanan sesuai standar yg representatif
2. Memudahkan handling barang
3. Menghilangkan kegagalan barang akibat handling
4. Sistem pengiriman dari vendor menggunakan sistem palet
5. Perbaikan temuan audit terkait FIFO</t>
  </si>
  <si>
    <t>Ditunda utuk sementara karena biayanya cukup besar, untuk Januari hanya ada Capex untuk rak penyimpanan pipa panjang sebesar Rp 30 jt</t>
  </si>
  <si>
    <t>DITOLAK , TIDAK BISA DILANJUT (BERITA ACARA ADA)</t>
  </si>
  <si>
    <t>Pengalihan proses pengeleman Cpro Seat Caesar (Ke Pak Koswara)</t>
  </si>
  <si>
    <t>7 Februari 2023</t>
  </si>
  <si>
    <t>Kaizen</t>
  </si>
  <si>
    <t>1 Proses pengeleman dan pemasangan foam yellow memerlukan 3 personel dengan kapasitas 600/hari
2. Adanya kebutuhan SDM untuk meningkatkan kapasitas Assembling yang terbatas, selain itu adanya karyawan yang pensiun</t>
  </si>
  <si>
    <r>
      <t xml:space="preserve">1. Dengan proses pengeleman pindah ke subkon, maka SDM nya akan dialihkan ke Assembling &amp; wood line
2. Meningkatkan kapasitas di line multy dan wood </t>
    </r>
    <r>
      <rPr>
        <u/>
        <sz val="11"/>
        <color theme="1"/>
        <rFont val="Calibri"/>
        <family val="2"/>
        <scheme val="minor"/>
      </rPr>
      <t>+</t>
    </r>
    <r>
      <rPr>
        <sz val="11"/>
        <color theme="1"/>
        <rFont val="Calibri"/>
        <family val="2"/>
        <scheme val="minor"/>
      </rPr>
      <t xml:space="preserve"> 10-20%
3. Area lokasi bekas pengeleman bisa dipergunakan untuk perluasan C Pro atau langsir</t>
    </r>
  </si>
  <si>
    <t>1. Hasil uji QC sudah OK (9 Feb 2023)
2. Dipinjamkan alat berupa spray gun lem, tabung lem dan meja rotary (14 Maret 2023)
3. Mulai beroperasi di Pak Koswara (Maret 2023)</t>
  </si>
  <si>
    <t>DITERIMA, PEKERJAAN SELESAI (BERITA ACARA ADA)</t>
  </si>
  <si>
    <t>Pengalihan pembuatan komponen sub comple NSB ke subkon</t>
  </si>
  <si>
    <t>3 April 2023</t>
  </si>
  <si>
    <t>Kapasitas hanya 50 set / bln</t>
  </si>
  <si>
    <t>Kapasitas bisa 200 set / bln</t>
  </si>
  <si>
    <t>1. Hasil uji komponen dari subkon CV Rajawali, RCA, Bahtera dan Hinani sudah OK
2. Penawaran harga sudah ada dari C Rajawali, Bahtera dan RCA</t>
  </si>
  <si>
    <t>Pembuatan Layout gudang IC dan gudang WIP</t>
  </si>
  <si>
    <t>5S &amp; K3</t>
  </si>
  <si>
    <t>Temuan Audit ISO 9001, 14001, dan 45001</t>
  </si>
  <si>
    <t>Closed temuan audit tersebut</t>
  </si>
  <si>
    <t>Layout sudah di sesuaikan dengan apa yang diinginkan bagian SCM dan sejalan dengan apa yang ditentukan ketika audit ISO</t>
  </si>
  <si>
    <t>Kaca Lapisan meja packing 3 lembar untuk 3 meja</t>
  </si>
  <si>
    <t>PRD (Assy. Baros)</t>
  </si>
  <si>
    <t>Komplain produk bench kawai kotor debu di seat cushion, yang disebabkan debu yang menempel di meja packing yang tidak terlihat</t>
  </si>
  <si>
    <t>Dengan dilapisi kaca, meja packing yang sudah dilapisi  kaca, debu yang menempel akan terlihat dan segera dibersihkan, tidak ada lagi komplain kotor produk bench kawai dan roland</t>
  </si>
  <si>
    <t>Proses, SPB pemesanan kaca sesuai spesifikasi sedang diproses (Tgl-7-8-23, SPB sudah masuk PCH)</t>
  </si>
  <si>
    <t>Pengadaan 3D printing</t>
  </si>
  <si>
    <t>R&amp;D</t>
  </si>
  <si>
    <t>&gt;tuntutan konsumen terhadap keragaman produk yang semakin banyak variasi
&gt;pergeseran produk chitose dari basic besi dan kayu ke arah plastik
&gt;belum tersedia alat untuk melihat prototype/bentuk dari suatu design komponen (visualisasi dari gambar teknik)</t>
  </si>
  <si>
    <t>Ingin memiliki print 3D supaya dapat mempercepat proses design dan meminimalisasi kesalahan design</t>
  </si>
  <si>
    <t>Baru ACC BOD tanggal 8 Agustus 2023</t>
  </si>
  <si>
    <t>Komplain kawai ada bekas tangan di seat cushion</t>
  </si>
  <si>
    <t>Dengan adanya wastafel operator bisa membersihkan tangan setiap kali akan packing produk minimal 4x sehari (jadwal terlampir)</t>
  </si>
  <si>
    <t>Tidak bisa dilanjut karena ada penolakan dari BOD (Bpk Ade Arifin) dengan alasan: wastafel di area assembling/packing tidak umum (ditoilet tidak bisa?)</t>
  </si>
  <si>
    <t xml:space="preserve">DITOLAK , TIDAK BISA DILANJUT </t>
  </si>
  <si>
    <t>Perpindahan proses press leg dari baros ke industri</t>
  </si>
  <si>
    <t>Adanya gores / scrap pada permukaan leg setelah proses press leg dan bungkus leg di CINT industri</t>
  </si>
  <si>
    <t>Tidak ada lagi gores / scrapt di permukaan leg setelah proses press leg dan bungkus leg di CINT industri</t>
  </si>
  <si>
    <t>Pembuatan SOP preatreatment Cat</t>
  </si>
  <si>
    <t xml:space="preserve">PRD industri </t>
  </si>
  <si>
    <t>SOP pre-treatment sudah rusak dan terkena air</t>
  </si>
  <si>
    <t>SOP pre-Treatment baru yang sudah dilaminating</t>
  </si>
  <si>
    <t>Sudah selesai dikerjakan langsung oleh Tim MSD, dan diserahkan ke tim PRD</t>
  </si>
  <si>
    <t>DITERIMA, PEKERJAAN SELESAI</t>
  </si>
  <si>
    <t>Modifikasi rak penyimpanan FG C-PRO</t>
  </si>
  <si>
    <t>CCI</t>
  </si>
  <si>
    <t>&gt;karena posisi rak terbuka, sering adanya kotoran hewan jatuh ke barang jadi (FG)
&gt;Terjadi penumpukan debu yang sangat tebal
&gt;sering terjadinya cover berjamur yang disebabkan dari suhu udara</t>
  </si>
  <si>
    <t>&gt;Meminimalisir kotoran sehingga tidak mengkotori barang jadi
&gt;meminimalisir terjadinya penumpukan debu di barang jadi
&gt;agar penyimpanan barang jadi terlihat lebih rapi
&gt;harapan bisa mengurangi terjadinya cover berjamur</t>
  </si>
  <si>
    <t>Permintaan pagar sekat gudang C-Pro, PT. Cint, dan PT. CCI</t>
  </si>
  <si>
    <t>CMS</t>
  </si>
  <si>
    <t>Tidak adanya sekat pembatas antara gudang C-Pro, PT. Cint &amp; PT. CCI di industri, berpotensi barang akan tercampur, sehingga sulit dalam identifikasi barang terutama saat dilakukan stock opname</t>
  </si>
  <si>
    <t>Dengan adanya sekat pembatas, maka barang C-Pro, PT Cint &amp; PT CCI yang berada di industri tidak akan tercampur, hal ini akan mempertegas tanggung jawab masing-masing PIC gudang, identifikasi lebih mudah &amp; mempermudah dalam proses stock opname</t>
  </si>
  <si>
    <t>No</t>
  </si>
  <si>
    <t>Total SDM</t>
  </si>
  <si>
    <t>Gatria, Gunawan, Ruby</t>
  </si>
  <si>
    <t>Gatria, Ruby</t>
  </si>
  <si>
    <t>%</t>
  </si>
  <si>
    <t>Collar</t>
  </si>
  <si>
    <t>ENGINEERING</t>
  </si>
  <si>
    <t>PT. CHITOSE INTERNASIONAL TBK</t>
  </si>
  <si>
    <t>BIAYA SPAREPART RKB ENGINEERING</t>
  </si>
  <si>
    <t>Nama Barang</t>
  </si>
  <si>
    <t>Kode SAP</t>
  </si>
  <si>
    <t>Stn</t>
  </si>
  <si>
    <t>Pesan</t>
  </si>
  <si>
    <t>Bagian</t>
  </si>
  <si>
    <t>Harga</t>
  </si>
  <si>
    <t>Harga Satuan</t>
  </si>
  <si>
    <t>PCS</t>
  </si>
  <si>
    <t>Engineering Maintenance</t>
  </si>
  <si>
    <t>Kebutuhan rutin bulanan</t>
  </si>
  <si>
    <t>KG</t>
  </si>
  <si>
    <t>Jumlah harga</t>
  </si>
  <si>
    <t>Engineering Utility</t>
  </si>
  <si>
    <t>M</t>
  </si>
  <si>
    <t>TOTAL BIAYA</t>
  </si>
  <si>
    <t>BIAYA SPAREPART SPB (NON RKB) ENGINEERING</t>
  </si>
  <si>
    <t>Investasi / Biaya</t>
  </si>
  <si>
    <t>REKAP BIAYA SPAREPART</t>
  </si>
  <si>
    <t>BAGIAN</t>
  </si>
  <si>
    <t>BIAYA SPARE PART</t>
  </si>
  <si>
    <t>RKB</t>
  </si>
  <si>
    <t>Non RKB
(SPB)</t>
  </si>
  <si>
    <t>ENG-MTC</t>
  </si>
  <si>
    <t>ENG-WS</t>
  </si>
  <si>
    <t>ENG-UTILITY</t>
  </si>
  <si>
    <t>REALISASI AUG</t>
  </si>
  <si>
    <t>B. PERAWATAN</t>
  </si>
  <si>
    <t>B. PEM. SARANA</t>
  </si>
  <si>
    <t>Rp. 16.939.000 Biaya Pembuatan Sarana di Workshop dan Faciliti utility (Tercapai dibawah 95% dari budget)</t>
  </si>
  <si>
    <t>T. Biaya Sarana (%)</t>
  </si>
  <si>
    <t>Departemen : Produksi</t>
  </si>
  <si>
    <t>Bagian : Engineering</t>
  </si>
  <si>
    <t>Rekapitulasi Budget ENG Tahun 2023</t>
  </si>
  <si>
    <t>Harga dalam ribuan rupiah (Rp000)</t>
  </si>
  <si>
    <t>No.</t>
  </si>
  <si>
    <t>ITEM</t>
  </si>
  <si>
    <t>AGS</t>
  </si>
  <si>
    <t>SEP</t>
  </si>
  <si>
    <t>OKT</t>
  </si>
  <si>
    <t>NOP</t>
  </si>
  <si>
    <t>DES</t>
  </si>
  <si>
    <t>RATA-RATA</t>
  </si>
  <si>
    <t>Investasi Mesin</t>
  </si>
  <si>
    <t>Biaya Engineering Spare Part Dll</t>
  </si>
  <si>
    <t>1. Spare Part (Mechanic&amp;Electrik)</t>
  </si>
  <si>
    <t>2. Solar</t>
  </si>
  <si>
    <t>3. Olie &amp; Grease</t>
  </si>
  <si>
    <t>4. Workshop</t>
  </si>
  <si>
    <t>5. Facility (Hanger Chrome Dll)</t>
  </si>
  <si>
    <t>5. Administrasi / ATK</t>
  </si>
  <si>
    <t xml:space="preserve">TOTAL BIAYA SPAR PART DLL  </t>
  </si>
  <si>
    <t>GRAND TOTAL 
INVESTASI &amp; SPARE PART DLL</t>
  </si>
  <si>
    <t>MEC = (Pemeliharaan Mesin)</t>
  </si>
  <si>
    <t>TOTAL MEC+WS+FAC</t>
  </si>
  <si>
    <t>WS+FAC = (Pemb. Sarana)</t>
  </si>
  <si>
    <t>RUMUS</t>
  </si>
  <si>
    <t>Rp. 25.527.550 Biaya perawatan Bagian Maintenance 
(Tercapai dibawah 95% dari budget)</t>
  </si>
  <si>
    <t>Engineering</t>
  </si>
  <si>
    <t>PT Chitose Internasional Tbk.</t>
  </si>
  <si>
    <t>REKAPITULASI LAPORAN PERBAIKAN ALAT / MESIN</t>
  </si>
  <si>
    <t>CINT / ENG / F-007 / REKAPITULASI LAPORAN PERBAIKAN ALAT / MESIN</t>
  </si>
  <si>
    <t>HK</t>
  </si>
  <si>
    <t>RUANGAN</t>
  </si>
  <si>
    <t>Tanggal</t>
  </si>
  <si>
    <t>Alat / Mesin</t>
  </si>
  <si>
    <t>KEGIATAN</t>
  </si>
  <si>
    <t>HASIL PEMERIKSAAN DAN TINDAKAN</t>
  </si>
  <si>
    <t>Suku Cadang</t>
  </si>
  <si>
    <t>Pelaksana</t>
  </si>
  <si>
    <t>MINGGU I</t>
  </si>
  <si>
    <t>MINGGU II</t>
  </si>
  <si>
    <t>MINGGU III</t>
  </si>
  <si>
    <t>MINGGU IV</t>
  </si>
  <si>
    <t>20 HK</t>
  </si>
  <si>
    <t>TIME LOSS
(JAM)</t>
  </si>
  <si>
    <t>Permintaan</t>
  </si>
  <si>
    <t>Kode</t>
  </si>
  <si>
    <t>Nama</t>
  </si>
  <si>
    <t>Lokasi</t>
  </si>
  <si>
    <t>Jml</t>
  </si>
  <si>
    <t>Painting</t>
  </si>
  <si>
    <t>Chrome II (Dpn)</t>
  </si>
  <si>
    <t>Kons. Folding</t>
  </si>
  <si>
    <t>1
1</t>
  </si>
  <si>
    <t>Kons. Multi Bending</t>
  </si>
  <si>
    <t>AVG</t>
  </si>
  <si>
    <t>RUMUS DARI ENG AVAIBILITY (BPK IVO)</t>
  </si>
  <si>
    <t>&gt;1x pengisian kuisoner evaluasi-komplain oleh bagian PRD dengan hasil Ke bagian MSD tidak ada Komplain
&gt;bagian ENG: tidak ada komplain masuk melalui form resmi mengenai komplain</t>
  </si>
  <si>
    <t>0 komplain</t>
  </si>
  <si>
    <t xml:space="preserve">0.012 GJ/pcs intensitas Energi ESG </t>
  </si>
  <si>
    <t>0.033 ton CO2/pcs intensitas emisi CO2 ESG</t>
  </si>
  <si>
    <t>0,06 m3/pcs intensitas Waste Water ESG</t>
  </si>
  <si>
    <t>0.0005 ton/pcs Intensitas Solid Waste ESG</t>
  </si>
  <si>
    <t>0,02218  GJ/pcs (tidak tercapai)
ada kelebihan 0,01018(4,242%) dari 0,012, maka menjadi 5%+4,242%= 9,242%</t>
  </si>
  <si>
    <t xml:space="preserve"> 0,02218 dari 0,012 atau 9,242%(up 4,242%)</t>
  </si>
  <si>
    <t xml:space="preserve"> 0,00387 dari 0,033 atau 0,586%</t>
  </si>
  <si>
    <t xml:space="preserve"> 0,06750 m3/pcs (tidak tercapai)
ada kelebihan 0,0075(0,625%) dari 0,06, maka menjadi 5%+0,625%= 5,625%</t>
  </si>
  <si>
    <t xml:space="preserve"> 0,06750 dari 0,06 atau 5,625%%(up 0,625%)</t>
  </si>
  <si>
    <t xml:space="preserve"> 0,00010  ton/pcs (tercapai), terdapat selisih 0,0004(4%) dari 0,0005, maka 5%-4%=1%</t>
  </si>
  <si>
    <t xml:space="preserve"> 0,00010 dari 0,0005, atau 1%</t>
  </si>
  <si>
    <t>2x coaching di bulan Agustus (Coaching Bpk Gunawan oleh Bpk Ruby)
2x coaching di bulan Agustus (Coaching Bpk Ruby oleh Ibu Anita)</t>
  </si>
  <si>
    <t>&gt;bagian ENG: tidak ada komplain masuk melalui form resmi mengenai komplain</t>
  </si>
  <si>
    <t>Melakukan diskusi dengan Departemen Produksi untuk menetapkan kapasitas</t>
  </si>
  <si>
    <t>1. Menunjuk PIC untuk pembuatan A3 Report</t>
  </si>
  <si>
    <t>Belum tercapai :
Waktu persiapan material
Pagi = 7.50 - 8.18 = 28 menit di H-0 (untuk kekurangan material di target HK sebelumnya)
Siang = 13.00 - 16.00 = 180 menit di H-1 (untuk proses kerja di target hari esok)
Total = 208 menit 
&gt;memaksimalkan area
&gt;koordinasi untuk monitoring persiapan PKH</t>
  </si>
  <si>
    <t>Digitalisasi SOP Di undur ke bulan Desember 2023 
&gt;terdapat pembutan SOP packing Kursi caesar C-Pro kerjasama R&amp;D
&gt;Terdapat perbaikan dan update format SOP Nailing seat cushion Cozy
&gt;terdapat perbaikan dan update format SOP pemasangan back board cozy
&gt;terdapat perbaikan dan update format SOP assembling kursi sam
Saran : Koordinasi untuk penjadwalan pembuatan SOP rutin, sehingga bagian produksi dapat support dalam pengambilan foto dan video</t>
  </si>
  <si>
    <t>Dashboard Kaizen Di undur ke bulan Desember 2023
&gt;saran: menunjuk PIC untuk pembuatan A3 Report</t>
  </si>
  <si>
    <t>1 Officer ke Manager Training Coaching
1 Manager ikut Coaching dengan General Manager
Dari total karyawan dimiliki di bulan Agustus adalah 31 orang (Tidak tercapai)
&gt;saran: Setiap SDM akan dilihat dan dicocokan skill sesuai kompetensi dibidangnya dan apa yang kurang akan di training</t>
  </si>
  <si>
    <t>Presentasi Total waktu Operasi mesin dikurangi Downtime (100% - downtime Agustus) (Tercapai)</t>
  </si>
  <si>
    <t>SEPTEMBER 2023</t>
  </si>
  <si>
    <t>REALISASI SEP</t>
  </si>
  <si>
    <t>1-8 (6HK)</t>
  </si>
  <si>
    <t>11-15 (5HK)</t>
  </si>
  <si>
    <t>18-22 (5HK)</t>
  </si>
  <si>
    <t>25-29 (4HK)</t>
  </si>
  <si>
    <t>Pretreatment</t>
  </si>
  <si>
    <t>Karet coupling</t>
  </si>
  <si>
    <t>M-40</t>
  </si>
  <si>
    <t>CNC Right Hand Tube Bender Machine (1)</t>
  </si>
  <si>
    <t>K-56</t>
  </si>
  <si>
    <t>Flash Butt Welding Machine</t>
  </si>
  <si>
    <t>M-43</t>
  </si>
  <si>
    <t>CNC Left Hand Tube Bender Machine (2)</t>
  </si>
  <si>
    <t>sudah ada 3 kaizen ikut WOW award tahun 2023</t>
  </si>
  <si>
    <t>tedapat 1 kaizen dari MSD yaitu Form komplain digital ke MSD</t>
  </si>
  <si>
    <t>Tidak ada coaching di bulan september 2023</t>
  </si>
  <si>
    <t>Coaching selesai di bulan Agustus 2023</t>
  </si>
  <si>
    <t>terdapat 4 temuan perlu perhatian di  ENG atas hasil audit internal</t>
  </si>
  <si>
    <t>4 temuan perlu perhatian</t>
  </si>
  <si>
    <t>4 HK</t>
  </si>
  <si>
    <t>Mei s/d September yang terkait QHSE saja, Tercapai :
&gt;3   Persyaratan (done)
&gt;3   Prosedur (done) ( juni, 1 prosedur diubah jadi IK oleh CMS)
&gt;10   I.K (done) (5 MSD + 5 ENG)
&gt;1   Form (done))</t>
  </si>
  <si>
    <t>PRETREATMENT &amp; PAINTING</t>
  </si>
  <si>
    <t>Gambar DED TPS limbah B3 &amp; Perbaikan TPS limbah B3</t>
  </si>
  <si>
    <t>HC-GA</t>
  </si>
  <si>
    <t>Izin penyimpanan sementara limbah B3, akan habis masa berlakunya di tahun 2024. Perlu gambar DED dari 2 TPS yang dipunyai, dengan menampilkan gambar tampak depan, samping, atas, dan potongan, beserta detail potongan ukuran TPS. Selain itu juga perlu perbaikan TPS sesuai permen LHK No.6 tahun 2021, sebagai persyaratan pengajuan rincian teknis TPS limbah B3 (pengganti izin)</t>
  </si>
  <si>
    <t>Gambar DED TPS limbah B3 beserta detail ukuran  &amp; perubahan konstruksi rancang bangun sesuai permin LHK no.6 tahun 2021</t>
  </si>
  <si>
    <t>Pembuatan single line kelistrikan Chitose</t>
  </si>
  <si>
    <t>Single line kelistrikan yang ada saat ini masih yang lama tahun 2009, kami memohon untuk disiapkan/ dibuatkan  re layout single line kelistrikan yang terbaru , serta single line ini  menjadi syarat untuk pembuatan akta kepengawasan ketenagakerjaan</t>
  </si>
  <si>
    <t>relayout single line kelistrikan ini adalah sebuah dasar yang harus dimiliki oleh perusahaan dan ketika ada perubahan harus segera di gambar kembali, serta menjadi salah satu syarat sebuah perizinan</t>
  </si>
  <si>
    <t>Agustus 2023</t>
  </si>
  <si>
    <t>September 2023</t>
  </si>
  <si>
    <t>UNIT</t>
  </si>
  <si>
    <t>Realisasi Feb-Agustus 2023</t>
  </si>
  <si>
    <t>Industrial Sirine</t>
  </si>
  <si>
    <t>Emergency lamp</t>
  </si>
  <si>
    <t>Supreme kabel 2x2.5 mm</t>
  </si>
  <si>
    <t>Stop kontak single OB</t>
  </si>
  <si>
    <t>TAMBAHAN SEMESTER 2</t>
  </si>
  <si>
    <t>Maintenance Atap Asembling + Talang</t>
  </si>
  <si>
    <t>Sparepart Mesin CNC</t>
  </si>
  <si>
    <t>Dies Buring Manabu AH Chair &amp; Desk</t>
  </si>
  <si>
    <t>Sparepart PreTreatment</t>
  </si>
  <si>
    <t>Sparepart Chrome Plating PLC Analog i/o Omron CJ1W-DA08C</t>
  </si>
  <si>
    <t>Sparepart Chrome Plating Heater Sttainless 5 KW  - 220V</t>
  </si>
  <si>
    <t>Tangki PVC Dragout Depan</t>
  </si>
  <si>
    <t>Double End Boring (Wood Line) Head Boring 37 spindel</t>
  </si>
  <si>
    <t>Rivet Setter Seat Yoshiwakawa Iron (Yamato &amp; Roland) As Hydroulic Riivet Setter Seat</t>
  </si>
  <si>
    <t>Motor for Airman Kompresor 75 KW</t>
  </si>
  <si>
    <t>Maintenance Atap Konstruksi + Chrome Depan</t>
  </si>
  <si>
    <t>Atap Engineering + Selasar + Limbah</t>
  </si>
  <si>
    <t>&gt;Budget Nilai investasi Jan-Agus: Rp. 2.547.500.000, terpakai sebanyak: Rp. 762.885.850 atau 30% dari budget
&gt;Budget tambahan Nilai investasi di semester-2: Rp. 831.070.000, terpakai: Rp. 251.198.268 atau 30% dari budget
&gt;Maka jumlah total Nilai investasi dari Jan-agus + tambahan invest semester-2, adalah: Rp. 3.378.570.000, terpakai sebanyak: Rp. 1.014.084.118 atau 30% dari budget</t>
  </si>
  <si>
    <t>Presentasi Total waktu Operasi mesin dikurangi Downtime (100% - downtime September) (Tidak Tercapai)</t>
  </si>
  <si>
    <t>Belum digitalisasi karena belum dapat upload ke sistem</t>
  </si>
  <si>
    <t>Rp. 8.834.000 Biaya Pembuatan Sarana di Workshop dan Faciliti utility dari budget Rp. 37.267.000 (Tercapai dibawah 95% dari budget)</t>
  </si>
  <si>
    <t>Rp. 120.687.000 Biaya perawatan mesin dari budget Rp. 94.469.000 (Tidak Tercapai diatas 95% dari budget)</t>
  </si>
  <si>
    <t>Maintenance Atap Asembling + Talang nilai investasi awal adalah Rp. 150.000.000 dan realisasi Rp. 149.348.268</t>
  </si>
  <si>
    <t xml:space="preserve"> 0,01544 dari 0,012 atau 6,433%(up 1,433%)</t>
  </si>
  <si>
    <t xml:space="preserve"> 0,01544  GJ/pcs (tidak tercapai)
ada kelebihan 0,0034(1,433%) dari 0,012, maka menjadi 5%+1,433%= 6,433%</t>
  </si>
  <si>
    <t xml:space="preserve"> 0,00275 dari 0,033 atau 0,417%</t>
  </si>
  <si>
    <t xml:space="preserve"> 0,00275  ton Co2/pcs (tercapai), terdapat selisih 0,0303(4,583%) dari 0,033, maka 5%-4,583%=0,417%</t>
  </si>
  <si>
    <t xml:space="preserve"> 0,06077 dari 0,06 atau 5,064%(up 0,064%)</t>
  </si>
  <si>
    <t xml:space="preserve"> 0,06077 m3/pcs (tidak tercapai)
ada kelebihan 0,0008(0,064%) dari 0,06, maka menjadi 5%+0,064%= 5,064%</t>
  </si>
  <si>
    <t xml:space="preserve"> 0,00007 dari 0,0005, atau 0,7%</t>
  </si>
  <si>
    <t xml:space="preserve">  0,00007  ton/pcs (tercapai), terdapat selisih 0,0004(4,3%) dari 0,0005, maka 5%-4,3%=0,7%</t>
  </si>
  <si>
    <t>OKTOBER 2023</t>
  </si>
  <si>
    <t>REALISASI OKT</t>
  </si>
  <si>
    <t>CONST.  NB &amp; SO</t>
  </si>
  <si>
    <t>ANDI SUGANDI</t>
  </si>
  <si>
    <t>DEDI FIRMANSYAH</t>
  </si>
  <si>
    <t>Perlu di hitung ulang</t>
  </si>
  <si>
    <t>ENG MSD Belum dilakukan perhitungan kembali dan pengecekan ke lapangan di bulan Oktober</t>
  </si>
  <si>
    <t>Tidak ada kecelakaan kerja di Bagian Engineering</t>
  </si>
  <si>
    <t>Digitalisasi SOP Di undur ke bulan Desember 2023 
Saran : Koordinasi untuk penjadwalan pembuatan SOP rutin, sehingga bagian produksi dapat support dalam pengambilan foto dan video</t>
  </si>
  <si>
    <t>Masih proses pengembangan oleh bagian IT, untuk aplikasi Efektifitas mesin dan sudah ada dilakukan trial dan uji coba pengisian manual form efektifitas penggunaan mesin Welding (Robot dan Manual), di bagian Konstruksi Multi las dan Konstruksi Bed/SO</t>
  </si>
  <si>
    <t>Oktober 2023 (terdapat pengupdatean, karene perubahan struktur</t>
  </si>
  <si>
    <t>&gt;Oktober terjadi update, tercapai 100% (Job Desc, Bisnis Proses, Pembuatan Prosedur-IK)
&gt;Jobdesc update untuk semua personil ENG
&gt;matriks kompetensi sudah isi dan update
&gt;Risk identifikcation sudah update
&gt;sarmut (BSC) dan sarmut K3LH sudah diupdate
&gt;HIRA DC sudah update</t>
  </si>
  <si>
    <t>belum ada audit internal/eksternal ke ENG</t>
  </si>
  <si>
    <t>Mei s/d Oktober yang terkait QHSE saja, Tercapai :
&gt;3   Persyaratan (done)
&gt;3   Prosedur (done) ( juni, 1 prosedur diubah jadi IK oleh CMS)
&gt;10   I.K (done) (5 MSD + 5 ENG)
&gt;1   Form (done))
&gt; Penambahan tugas terkait QHSE di dalam masing-masing Jobdesk tiap personil ENG</t>
  </si>
  <si>
    <t>Pembuatan wastafel ada bekas tangan di seat cushion</t>
  </si>
  <si>
    <t>DITERIMA, PEKERJAAN SELESAI (SUDAH ADA DI INDUSTRI)</t>
  </si>
  <si>
    <t>Sudah selesai dikerjakan langsung oleh Tim ENG</t>
  </si>
  <si>
    <t>Hanya gambar saja yang baru di selesaikan, untuk proses perbaikan TPS limbah B3, belum direalisasikan, karena masih dibahas akan dikerjakan oleh pihak HC-GA atau Utility, jika dikerjakan oleh Utility maka harus di atur jadwal pengerjaannya</t>
  </si>
  <si>
    <t>Proses main leg pipe KT-02 Konstruksi s/d pengecatan di rajawali</t>
  </si>
  <si>
    <t>SCM (Outsource)</t>
  </si>
  <si>
    <t>Proses bolak-balik dari Rajawali ke Chitose, dimana Proses pipa di Chitose, bending di Rajawali, terus balik lagi untuk welding di Chitose, balik lagi pengecatan di Rajawali, dan balik lagi ke Chitose untuk di Assembling</t>
  </si>
  <si>
    <t>Penyederhanaan proses, yaitu Pipa dari Chitose, lalu kirim ke Rajawali untuk proses Bending, welding, painting di Rajawali, baru balik lagi ke Chitose untuk proses Assembling</t>
  </si>
  <si>
    <t>Baru 50% pengerjaan, disesuaikan dengan schedule dan jadwal kerja</t>
  </si>
  <si>
    <t>ON PROGRES</t>
  </si>
  <si>
    <t>Sedang dijadwalkan</t>
  </si>
  <si>
    <t>KAIZEN YANG DIIKUTI OLEH TIM ENG</t>
  </si>
  <si>
    <t>Yang Berkontribusi Dari ENG</t>
  </si>
  <si>
    <t>Pemanfaatan Roda G1/G2 Bekas QC untuk Handling Seat/Back Cushion Yamato/Cosmo</t>
  </si>
  <si>
    <t>Pemanfaatan Conveyor dari Produksi yang tidak Terpakai dan Pembuatan Hook untuk Dipergnakan dalam Proses Handling Limbah Sludge di Bagian WWT</t>
  </si>
  <si>
    <t>Ruby K.T, Gatria G, Gunawan I, Otong T, Suharlan, Dani</t>
  </si>
  <si>
    <t>Pemanfaatan Triplek Bekas Dari Wood</t>
  </si>
  <si>
    <t>Pemanfaatan Woodstage untuk Pembuatan Ganjal Main Frame &amp; 
Lower Frame Bed Sebagai Efisiensi dari Penggunaan Balok Kayu</t>
  </si>
  <si>
    <t>Formulir digital evaluasi kinerja dan komplain ke MSD memanfaatkan QR Code dan Google Form</t>
  </si>
  <si>
    <t>Oktober 2023</t>
  </si>
  <si>
    <t>Pembuatan I.K Autonomous Maintenance Agar Proses Autonomous Maintenance Dapat Berjalan Sesuai Tanggung Jawab Dan Terarah Guna Pencegahan Kerusakan Mesin Sejak Dini</t>
  </si>
  <si>
    <t>Gatria</t>
  </si>
  <si>
    <t>Rekomendasi Perbaikan Bisnis Proses Engineering Berdasarkan Perpekstif Peranan Seksi Di Dalamnya Agar Proses Kerja Terarah Dan Sesuai Kondisi Real Saat Ini</t>
  </si>
  <si>
    <t>Rekomendasi Pembuatan Prosedur Induk Engineering Berdasarkan Bisnis Proses Saat Ini Yang Sudah Diperbaiki Agar Mempermudah Proses Pertanyaan Ketika Di Audit Menjadi Tidak Memakan Waktu Yang Lama</t>
  </si>
  <si>
    <t>Pembuatan Struktur Dokumen Mutu Di Internal Engineering Untuk Memudahkan Dalam Mapping Dokumen Ketika Proses Audit Maupun Persiapannya</t>
  </si>
  <si>
    <t>Pemasangan instalasi dan flow meter pada ground tank</t>
  </si>
  <si>
    <t>Cep Hari, Tryo</t>
  </si>
  <si>
    <t>Modifikasi Dan Perbaikan Toggle Clamp Rusak Type Misumi MC07-03</t>
  </si>
  <si>
    <t>Cep Hari, Ayub MW, Panji, R. Mulyadi, Budianto H, Hidayat, Deni</t>
  </si>
  <si>
    <t>Rencana pembuatan safety catwalk pemasangan heater chrome</t>
  </si>
  <si>
    <t>Cep Hari, Tryo P, Yogi F</t>
  </si>
  <si>
    <t>tedapat 7 kaizen dari ENG (total 10 orang terlibat dari 26 orang anggota ENG):
&gt;Pembuatan I.K Autonomous Maintenance Agar Proses Autonomous Maintenance Dapat Berjalan Sesuai Tanggung Jawab Dan Terarah Guna Pencegahan Kerusakan Mesin Sejak Dini
&gt;Rekomendasi Perbaikan Bisnis Proses Engineering Berdasarkan Perpekstif Peranan Seksi Di Dalamnya Agar Proses Kerja Terarah Dan Sesuai Kondisi Real Saat Ini
&gt;Rekomendasi Pembuatan Prosedur Induk Engineering Berdasarkan Bisnis Proses Saat Ini Yang Sudah Diperbaiki Agar Mempermudah Proses Pertanyaan Ketika Di Audit Menjadi Tidak Memakan Waktu Yang Lama
&gt;Pembuatan Struktur Dokumen Mutu Di Internal Engineering Untuk Memudahkan Dalam Mapping Dokumen Ketika Proses Audit Maupun Persiapannya
&gt;Pemasangan instalasi dan flow meter pada ground tank
&gt;Modifikasi Dan Perbaikan Toggle Clamp Rusak Type Misumi MC07-03
&gt;Rencana pembuatan safety catwalk pemasangan heater chrome</t>
  </si>
  <si>
    <t>CINT / ENG / F-004 / RENCANA KEBUTUHAN BARANG BULANAN ENGINEERING</t>
  </si>
  <si>
    <t>Engineering Workshop</t>
  </si>
  <si>
    <t>SP-000-OTH-EG-0013</t>
  </si>
  <si>
    <t>PLATE TEMBAGA 8 X 40 X 4000</t>
  </si>
  <si>
    <t xml:space="preserve">BIAYA PERBAGIAN </t>
  </si>
  <si>
    <t>I. Engineering Maintenance</t>
  </si>
  <si>
    <t>II. Engineering Workshop</t>
  </si>
  <si>
    <t>III. Engineering Utility</t>
  </si>
  <si>
    <t>JUMLAH HARGA</t>
  </si>
  <si>
    <t>Biaya Perbagian</t>
  </si>
  <si>
    <t>Total Biaya</t>
  </si>
  <si>
    <t>WL-17</t>
  </si>
  <si>
    <t>Auto Edge Bander</t>
  </si>
  <si>
    <t>TR-01</t>
  </si>
  <si>
    <t>Robot-01   (Chrome I)</t>
  </si>
  <si>
    <t>Chrome I (Blk)</t>
  </si>
  <si>
    <t>Rivet Setter (Nitto Seiko)</t>
  </si>
  <si>
    <t>C-13</t>
  </si>
  <si>
    <t>Powder Booth - 8 (Single)</t>
  </si>
  <si>
    <t>REKAPITULASI LAPORAN PERBAIKAN ALAT / MESIN (NON DOWN TIME)</t>
  </si>
  <si>
    <t>TT2-20</t>
  </si>
  <si>
    <t>T. Nickle-03 (Chrome II)</t>
  </si>
  <si>
    <t xml:space="preserve">Limbah </t>
  </si>
  <si>
    <t>TC2-05</t>
  </si>
  <si>
    <t>Cooling Tower  (Chrome II)</t>
  </si>
  <si>
    <t>TT-21</t>
  </si>
  <si>
    <t>T. El Clean Circulation &amp; Pump (Chrome I)</t>
  </si>
  <si>
    <t>TT-22</t>
  </si>
  <si>
    <t>T. Soak Clean Circulation &amp; Pump (Chrome I)</t>
  </si>
  <si>
    <t>Rp. 21.415.000 Biaya Pembuatan Sarana di Workshop dan Faciliti utility dari budget Rp. 43.013.000 (Tercapai dibawah 95% dari budget)</t>
  </si>
  <si>
    <t>Rp. 118.588.850 Biaya perawatan mesin dari budget Rp. 65.560.000 (Tidak Tercapai diatas 95% dari budget)</t>
  </si>
  <si>
    <t>Pembuatan Mesin Melting</t>
  </si>
  <si>
    <t>realisasi barang yang baru datang s.d 24 Okt 2023</t>
  </si>
  <si>
    <t>realisasi September 2023</t>
  </si>
  <si>
    <t>realisasi Agustus 2023</t>
  </si>
  <si>
    <t>Realisasi 30 Oktober 2023</t>
  </si>
  <si>
    <t>Realisasi 2 unit di Juli 2023</t>
  </si>
  <si>
    <t>RENOVASI RUANG KANTOR PRD ATAS EKS NAILING</t>
  </si>
  <si>
    <t>&gt;Pembuatan mesin melting nilai investasi awal adalah Rp. - dan realisasi Rp. 49.752.000
&gt;Sparepart PreTreatment nilai investasi awal adalah Rp.60.950.000 dan realisasi Rp. 17.250.000</t>
  </si>
  <si>
    <t>Data kegagalan G2 global dari QC</t>
  </si>
  <si>
    <t xml:space="preserve"> 0,01443 dari 0,012 atau 6,014%(up 1,014%)</t>
  </si>
  <si>
    <t xml:space="preserve"> 0,01443 GJ/pcs (tidak tercapai)
ada kelebihan 0,0024(1,014%) dari 0,012, maka menjadi 5%+1,014%= 6,014%</t>
  </si>
  <si>
    <t xml:space="preserve"> 0,00260 dari 0,033 atau 0,393%</t>
  </si>
  <si>
    <t>0,00260  ton Co2/pcs (tercapai), terdapat selisih 0,0304(4,607%) dari 0,033, maka 5%-4,607%=0,393%</t>
  </si>
  <si>
    <t xml:space="preserve"> 0,04609 dari 0,06 atau 3,841%</t>
  </si>
  <si>
    <t xml:space="preserve"> 0,04609 m3/pcs (tercapai), Terdapat selisih 0,0139(1,159%) dari 0,06, maka menjadi 5%-1,159%= 3,841%</t>
  </si>
  <si>
    <t xml:space="preserve"> 0,00008 dari 0,0005, atau 0,839%</t>
  </si>
  <si>
    <t xml:space="preserve">  0,00008  ton/pcs (tercapai), terdapat selisih 0,0004(4,161%) dari 0,0005, maka 5%-4,161%=0,839%</t>
  </si>
  <si>
    <t>di dalam matrik kompetensi yang berada di atas rata-rata hanya 8 orang dari 26 orang ( dan terdapat 2 orang mengikuti training Mitsubishi di bulan oktober)</t>
  </si>
  <si>
    <t>&gt;Budget Nilai investasi Jan-Agus: Rp. 2.547.500.000, terpakai sebanyak: Rp. 812.637.850 atau 32% dari budget
&gt;Investasi di semester-2: terpakai: Rp. 330.739.512 
&gt;Maka jumlah total Nilai investasi dari Jan-agus + tambahan invest semester-2, adalah: terpakai sebanyak: Rp. 1.143.377.362 atau 45% dari budget</t>
  </si>
  <si>
    <t>NOVEMBER 2023</t>
  </si>
  <si>
    <t>REALISASI NOV</t>
  </si>
  <si>
    <t>0 temuan Audit Eksternal (CPAKB)</t>
  </si>
  <si>
    <t>Tanggal 21 Nov 2023, ada audit CPAKB</t>
  </si>
  <si>
    <t>Tidak terdapat temuan Audit</t>
  </si>
  <si>
    <t>tedapat 3 kaizen dari ENG (total 26 orang terlibat dari 26 orang anggota ENG):
&gt;Pembuatan Mesin Pelet untuk Daur Ulang Produk NG dan Scrap C-Pro 
&gt;Penggantian Bahan Bakar Solar Menjadi Gas CNG Untuk Burner Pre Treatment dan Painting
&gt;Pembuatan Catwalk Pengisian Nikel</t>
  </si>
  <si>
    <t>Realisasi 2 Nov 2023</t>
  </si>
  <si>
    <t>PT-000-TEK-EG-0235</t>
  </si>
  <si>
    <t>TAIREP CV 200</t>
  </si>
  <si>
    <t>PACK</t>
  </si>
  <si>
    <t>SP-LST-OTH-EG-0002</t>
  </si>
  <si>
    <t>HOLDER LAMPU TL</t>
  </si>
  <si>
    <t>LITER</t>
  </si>
  <si>
    <t>SM-ALL-LEM-EG-0004</t>
  </si>
  <si>
    <t>KNEE PVC 1"</t>
  </si>
  <si>
    <t>PT-000-TEK-EG-0001</t>
  </si>
  <si>
    <t>BANDSAWBLADE 1/4 MM - 18 TPI</t>
  </si>
  <si>
    <t>Biaya</t>
  </si>
  <si>
    <t>Engineering Facility</t>
  </si>
  <si>
    <t>Rp. 79.224.500 Biaya Pembuatan Sarana di Workshop dan Faciliti utility dari budget Rp. 30.155.000 (Tidak Tercapai diatas 95% dari budget)</t>
  </si>
  <si>
    <t>Rp. 109.483.700 Biaya perawatan mesin dari budget Rp. 71.600.000 (Tidak Tercapai diatas 95% dari budget)</t>
  </si>
  <si>
    <t>Kons. NB</t>
  </si>
  <si>
    <t>Pcs</t>
  </si>
  <si>
    <t>Meter</t>
  </si>
  <si>
    <t>C-11</t>
  </si>
  <si>
    <t>Powder Booth - 6 (Single)</t>
  </si>
  <si>
    <t>Pcs
Pcs</t>
  </si>
  <si>
    <t>K-05</t>
  </si>
  <si>
    <t>Fierching KD Yamato</t>
  </si>
  <si>
    <t>C-15</t>
  </si>
  <si>
    <t>Powder Booth - 10 (Double)</t>
  </si>
  <si>
    <t>Presentasi Total waktu Operasi mesin dikurangi Downtime (100% - downtime November) (Tercapai)</t>
  </si>
  <si>
    <t>&gt;Terakhir di bulan Oktober terjadi update, tercapai 100% (Job Desc, Bisnis Proses, Pembuatan Prosedur-IK)
&gt;Jobdesc update untuk semua personil ENG
&gt;matriks kompetensi sudah isi dan update
&gt;Risk identifikcation sudah update
&gt;sarmut (BSC) dan sarmut K3LH sudah diupdate
&gt;HIRA DC sudah update</t>
  </si>
  <si>
    <t>kembali update di Oktober 2023 (pengupdatean, karena perubahan struktur)</t>
  </si>
  <si>
    <t>TANBAHAN</t>
  </si>
  <si>
    <t>Realisasi September 2023</t>
  </si>
  <si>
    <t>Realisasi Agustus 2023</t>
  </si>
  <si>
    <t>Realisasi 22 Nov 2023</t>
  </si>
  <si>
    <t>Realisasi 17 Nov 2023</t>
  </si>
  <si>
    <t>&gt;Budget Nilai investasi Jan-Agus: Rp. 2.547.500.000, terpakai sebanyak: Rp. 1.398.877.362 atau 55% dari budget
&gt;Investasi di semester-2: terpakai: Rp. 330.739.512 
&gt;Maka jumlah total Nilai investasi dari Jan-agus + tambahan invest semester-2, adalah: terpakai sebanyak: Rp. 1.729.616.874 atau 50% dari budget</t>
  </si>
  <si>
    <t>100% Efektif</t>
  </si>
  <si>
    <t>&gt;Pengadaan Lift Truck untuk lansir nilai investasi awal adalah Rp. 200.000.000 dan realisasi Rp. 160.000.000 (pada 2 Nov)
&gt;Rivet Setter Seat Yoshiwakawa Iron (Yamato &amp; Roland) As Hydroulic Riivet Setter Seat nilai investasi awal adalah Rp.10.000.000 dan realisasi Rp. 7.000.000 (pada 17 Nov)
&gt;Tangki PVC Dragout Depan nilai investasi awal adalah Rp. 145.000.000 dan realisasi Rp. 88.500.000 (pada 22 Nov), belum di pasang</t>
  </si>
  <si>
    <t xml:space="preserve"> 0,01806 GJ/pcs (tidak tercapai)
ada kelebihan 0,0061(2,526%) dari 0,012, maka menjadi 5%+2,526%= 7,526%</t>
  </si>
  <si>
    <t xml:space="preserve">  0,01806 dari 0,012 atau 7,526%(up 2,526%)</t>
  </si>
  <si>
    <t>0,00325  ton Co2/pcs (tercapai), terdapat selisih 0,0298(4,508%) dari 0,033, maka 5%-4,508%=0,492%</t>
  </si>
  <si>
    <t>0,00325 dari 0,033 atau 0,492%</t>
  </si>
  <si>
    <t>0,07388 dari 0,06 atau 6,157% (up 1,157%)</t>
  </si>
  <si>
    <t>0,07388 m3/pcs (tidak tercapai), 
ada kelebihan 0,0139 (1,157%) dari 0,06, maka menjadi 5%+1,157%= 6,157%</t>
  </si>
  <si>
    <t xml:space="preserve"> 0,00011 dari 0,0005, atau 1,136%</t>
  </si>
  <si>
    <t xml:space="preserve">  0,000011  ton/pcs (tercapai), terdapat selisih 0,0004 (3,864%) dari 0,0005, maka 5%-3,864%=1,136%</t>
  </si>
  <si>
    <t xml:space="preserve">Pembuatan Mesin Pelet untuk Daur Ulang Produk NG dan Scrap C-Pro </t>
  </si>
  <si>
    <t>Penggantian Bahan Bakar Solar Menjadi Gas CNG Untuk Burner Pre Treatment dan Painting</t>
  </si>
  <si>
    <t>Gunawan, Ruby, Iwan, Otong, Cep Hari, Ramadan, Suharlan, Nofiardi,Ayub, Yogi,Gatria, Riswanto</t>
  </si>
  <si>
    <t>Pembuatan Catwalk Pengisian Nikel</t>
  </si>
  <si>
    <t>Tryo, Cep Hari, M Syarif, Diki, Imam, Hidayat</t>
  </si>
  <si>
    <t>November 2023</t>
  </si>
  <si>
    <r>
      <t xml:space="preserve">Otong, </t>
    </r>
    <r>
      <rPr>
        <sz val="11"/>
        <color rgb="FFFF0000"/>
        <rFont val="Calibri"/>
        <family val="2"/>
        <scheme val="minor"/>
      </rPr>
      <t>Deden Dedi</t>
    </r>
    <r>
      <rPr>
        <sz val="11"/>
        <color theme="1"/>
        <rFont val="Calibri"/>
        <family val="2"/>
        <scheme val="minor"/>
      </rPr>
      <t>, Suharlan, Imama, Agus G, Nofiardi, Ramadan, Ayub, Cep hari, Panji, Deni, Kiki, A. Dani, R. Mulyadi, Yogi, Diki, Irwan, M. Syarif, Hidayat, Budianto</t>
    </r>
  </si>
  <si>
    <t>Rata-rata : 0,355% (0,858 jam) untuk bulan Agustus</t>
  </si>
  <si>
    <t>Rata-rata : 0,47% (0,9 jam) untuk bulan September</t>
  </si>
  <si>
    <t>Rata-rata : 0,4% (0,85 jam) untuk bulan Oktober</t>
  </si>
  <si>
    <t>Rata-rata : 0,285% (0,599 jam) untuk bulan November</t>
  </si>
  <si>
    <t>DESEMBER 2023</t>
  </si>
  <si>
    <t>Oktober 2023 (terdapat pengupdatean, karena perubahan struktur)</t>
  </si>
  <si>
    <t>REALISASI DES</t>
  </si>
  <si>
    <t>HASIL JUL - DES</t>
  </si>
  <si>
    <t>REVIEW JUL - DES</t>
  </si>
  <si>
    <t>TOTAL JUL-DES</t>
  </si>
  <si>
    <t>TOTAL JAN-DES</t>
  </si>
  <si>
    <t>Masih memanfaatkan form manual, di pendataan efektivitas mesin</t>
  </si>
  <si>
    <t>&gt;Dashboard Kaizen blm dapat terealisasi
&gt;Dashboard 5S-K3 terealisasi di awal tahun 2023</t>
  </si>
  <si>
    <t>Rata-rata keterlibatan karyawan dalam Kaizen dari Juli - Desember 2023</t>
  </si>
  <si>
    <t>Persentasi rata-rata tertinggi di Jul - Desember 2023 (di dalam matrik kompetensi yang berada di atas rata-rata hanya 8 orang dari 26 orang ( dan terdapat 2 orang mengikuti training Mitsubishi di bulan oktober))</t>
  </si>
  <si>
    <t>Terdapat coaching di Jul - Des</t>
  </si>
  <si>
    <t>Maks 4HK, masih dibawah 2 Minggu</t>
  </si>
  <si>
    <t>Penyelesaian temuan observasi Juli dan September  masih dibawah 2 minggu</t>
  </si>
  <si>
    <t>Sistem tuk digitalisai SOP Assembling belum dapat terealisasi di Desember</t>
  </si>
  <si>
    <t>Sistem tuk digitalisai SOP Assembling belum dapat terealisasi di Desember 2023</t>
  </si>
  <si>
    <t>Dashboard Kaizen belum dapat terealisasi di Desember 2023
Dashboard 5S-K3 sudah terealisasi di awal tahun 2023</t>
  </si>
  <si>
    <t>10 Menit</t>
  </si>
  <si>
    <t>PERIODE : DESEMBER 2023</t>
  </si>
  <si>
    <t>26-29 (4HK)</t>
  </si>
  <si>
    <t>K-44</t>
  </si>
  <si>
    <t>Perbaikan roll set hasil kelling jelek, Modifikasi roll set</t>
  </si>
  <si>
    <t>Roll set</t>
  </si>
  <si>
    <t>M-49</t>
  </si>
  <si>
    <t>CNC Left  Hand Tube Bender Machine (3)</t>
  </si>
  <si>
    <t>Slang Hidrolik Bocor, Penggantian Selang Bocor</t>
  </si>
  <si>
    <t>Slang HYD 4/8 X 140</t>
  </si>
  <si>
    <t>TC-01</t>
  </si>
  <si>
    <t>Mesin Chrome I (Control)</t>
  </si>
  <si>
    <t>Barcode tidak berfunsi (Error), Re - Boot PLC</t>
  </si>
  <si>
    <t>Emergency Stop Rusak, Emergency diganti yang baru</t>
  </si>
  <si>
    <t>Emergency Stop</t>
  </si>
  <si>
    <t>Mesin tidak mau home position (Error), Penggantian PSU</t>
  </si>
  <si>
    <t>PSU</t>
  </si>
  <si>
    <t>M-48</t>
  </si>
  <si>
    <t>Double Side Bending Taiwan</t>
  </si>
  <si>
    <t>Hidrolik tidak ada tekanan, hidrolik mesin di service dan setting</t>
  </si>
  <si>
    <t>hasil buttsem jelek, mesin spot welder di service dan setting tekanan udara</t>
  </si>
  <si>
    <t>M-16</t>
  </si>
  <si>
    <t>Press Vertical-Japan</t>
  </si>
  <si>
    <t>C-PRO (Gdg. Finish Good)</t>
  </si>
  <si>
    <t>Ganti Karet &amp; Pisau, Karet bantalan di ganti yang bekas, pisau press diganti baru</t>
  </si>
  <si>
    <t>1. Karet bantalan
2. Pisau press</t>
  </si>
  <si>
    <t>WRC-06</t>
  </si>
  <si>
    <t>Pana robo welder (CO2 welder)-06</t>
  </si>
  <si>
    <t>hasil las keropos &amp; robot error, Perbaikan saluran gas Co2 &amp; selenoid spring dibersihkan</t>
  </si>
  <si>
    <t>WL-05</t>
  </si>
  <si>
    <t xml:space="preserve">Pre Cold Press 30 Ton </t>
  </si>
  <si>
    <t>Gerakan Mesin Tidak Normal, Perbikan Seal Hydrolik</t>
  </si>
  <si>
    <t>Gas co2 yang keluar kecil, Regulator diperbaiki</t>
  </si>
  <si>
    <t>M-50</t>
  </si>
  <si>
    <t>CNC Right  Hand Tube Bender Machine (4)</t>
  </si>
  <si>
    <t>Oli bocor, Cooler di setting</t>
  </si>
  <si>
    <t xml:space="preserve">Sensor error, Perbaikan sensor </t>
  </si>
  <si>
    <t>CP3-04</t>
  </si>
  <si>
    <t>Cutting</t>
  </si>
  <si>
    <t>Oli bocor, Pengaturan level oli gearbox</t>
  </si>
  <si>
    <t>M-24</t>
  </si>
  <si>
    <t>Power bermasalah, Penyambungan kabel yang putus dari terminal</t>
  </si>
  <si>
    <t>C-16</t>
  </si>
  <si>
    <t>Conveyor Painting</t>
  </si>
  <si>
    <t>Conveyor error (sumber listrik untuk motor tidak ada, kontak point kontactor tidak berfungsi baik), Tindakan memindahkan kabel wiring koneksi motor ke kontak utama kontaktor no 2</t>
  </si>
  <si>
    <t>Nozzel Spray gun rusak, penggantian nozeel spray gun</t>
  </si>
  <si>
    <t>Nozzel spray gun</t>
  </si>
  <si>
    <t>Mesin macet, guide pemotongan di berikan pelumasan</t>
  </si>
  <si>
    <t>Mesin macet, Tindakan setting cutting</t>
  </si>
  <si>
    <t>CP-01</t>
  </si>
  <si>
    <t>Extruder</t>
  </si>
  <si>
    <t>C-PRO Line_1</t>
  </si>
  <si>
    <t>Amper suhu dies tidak naik, tindakan penggantian sekring (fuse) yang putus</t>
  </si>
  <si>
    <t>Powder tidak nempel pada barang, perbaikan kabel ground tidak meyala</t>
  </si>
  <si>
    <t>M-23</t>
  </si>
  <si>
    <t>Hydrolik bocor, tidakan penggantian seal hydrolik</t>
  </si>
  <si>
    <t>Seal UHS 40</t>
  </si>
  <si>
    <t>Axis z error, Tindakan reset mesin dan controller</t>
  </si>
  <si>
    <t xml:space="preserve">0,38% Rata-rata downtime (Tercapai, dibawah 5%)
Jul=0,43%; Aug=0,36%; Sep=0,47%; Okt=0,40%; Nov=0,29%; Des=0,35% </t>
  </si>
  <si>
    <t>Rata-rata Intensitas Energi Jul-Des = 0,01792 (diatas 0,012 GJ/pcs)
Total Intensitas Energi Jul-Des = 0,10749</t>
  </si>
  <si>
    <t>Rata-rata Intensitas CO2 Jul-Des = 0,00322 (dibawah 0,033 ton CO2/pcs)
Total Intensitas CO2 Jul-Des = 0,01930</t>
  </si>
  <si>
    <t>Rata-rata Intensitas Waste water Jul-Des = 0,06664 (tidak lebih dari 0,06 m3/pcs)
Total Intensitas Waste water Jul-Des = 0,39985</t>
  </si>
  <si>
    <t>Rata-rata Intensitas Solid waste Jul-Des = 0,00009 (diatas 0,0005 ton/pcs)
Total Intensitas Solid waste Jul-Des = 0,00056</t>
  </si>
  <si>
    <t>total</t>
  </si>
  <si>
    <t>rata-rata</t>
  </si>
  <si>
    <t>SP-MSN-OTH-EG-0490</t>
  </si>
  <si>
    <t>SP-MSN-OTH-EG-0369</t>
  </si>
  <si>
    <t>PIPA PVC 1" RUCIKA</t>
  </si>
  <si>
    <t>PT-000-TEK-EG-0279</t>
  </si>
  <si>
    <t>SEKRUP ROOFING PUTIH M5 X 10MM</t>
  </si>
  <si>
    <t>SP-MSN-OTH-EG-0504</t>
  </si>
  <si>
    <t>SOCKET DARAT DLAM 2" PVC</t>
  </si>
  <si>
    <t>SP-MSN-OTH-EG-0505</t>
  </si>
  <si>
    <t>SOCKET DARAT DLAM 1" PVC</t>
  </si>
  <si>
    <t>SP-MSN-OTH-EG-0511</t>
  </si>
  <si>
    <t>KNEE BESI DRAT 1"</t>
  </si>
  <si>
    <t>SP-MSN-OTH-EG-0512</t>
  </si>
  <si>
    <t>SOCKET BESI DRAT 1"</t>
  </si>
  <si>
    <t>SP-MSN-OTH-EG-0513</t>
  </si>
  <si>
    <t>TEE BESI DRAT 1"</t>
  </si>
  <si>
    <t>SP-MSN-OTH-EG-0514</t>
  </si>
  <si>
    <t>BALL VALVE BESI 3/4"</t>
  </si>
  <si>
    <t>PT-000-TEK-EG-0107</t>
  </si>
  <si>
    <t>TAIREP CV 150</t>
  </si>
  <si>
    <t>SP-LST-FTG-EG-0064</t>
  </si>
  <si>
    <t>FITTING LAMPU MERCURY 160 W (E27)</t>
  </si>
  <si>
    <t>SP-MSN-OTH-EG-0466</t>
  </si>
  <si>
    <t>WATER MUR BESI 1"</t>
  </si>
  <si>
    <t>SP-MSN-OTH-EG-0468</t>
  </si>
  <si>
    <t>BALL VALVE BESI 1"</t>
  </si>
  <si>
    <t>SP-MSN-SEA-EG-0417</t>
  </si>
  <si>
    <t>MEKANIK SEAL SHOWFOU SPM-232L</t>
  </si>
  <si>
    <t>SP-MSN-OTH-EG-0449</t>
  </si>
  <si>
    <t>FOOT KLEP PVC 2"</t>
  </si>
  <si>
    <t>PT-000-TEK-EG-0280</t>
  </si>
  <si>
    <t>SELANG GREASE TEKIRO SET</t>
  </si>
  <si>
    <t>SP-MSN-SEA-EG-0380</t>
  </si>
  <si>
    <t>MEKANIK SEAL POMPA SHOW FOW CVQ-0512</t>
  </si>
  <si>
    <t>SP-MTS-OTH-EG-0202</t>
  </si>
  <si>
    <t>HEXBOLT+MUR M12 X 200 STAINLESS</t>
  </si>
  <si>
    <t>LEM PVC KALENG</t>
  </si>
  <si>
    <t>SP-MSN-OTH-EG-0510</t>
  </si>
  <si>
    <t>FLOAT VALVE 3/4" YUTA</t>
  </si>
  <si>
    <t>SP-MSN-TIM-EG-0406</t>
  </si>
  <si>
    <t>TIMER H - 3 - Y. 30 S</t>
  </si>
  <si>
    <t>SP-MSN-TMP-EG-0408</t>
  </si>
  <si>
    <t>TEMPERATUR CONTROL DIGITAL TIPE COMPRON</t>
  </si>
  <si>
    <t>SP-LST-OTH-EG-0066</t>
  </si>
  <si>
    <t>KAP TKO SINGGLE PHILLIPS TLED TMS012</t>
  </si>
  <si>
    <t>SP-LST-OTH-EG-0067</t>
  </si>
  <si>
    <t>STOP KONTAK + STEKER 3 PHASE SET 32 A</t>
  </si>
  <si>
    <t>SP-LST-OTH-EG-0013</t>
  </si>
  <si>
    <t>LAMPU PHILIPS LED 1200MM-14.5W</t>
  </si>
  <si>
    <t>SP-LST-OTH-EG-0044</t>
  </si>
  <si>
    <t>LAMPU PHILIPS LED TRUEFORCE 50 WATT</t>
  </si>
  <si>
    <t>SP-MSN-BEA-EG-0206</t>
  </si>
  <si>
    <t>BEARING 6005 SKF</t>
  </si>
  <si>
    <t>SP-MSN-BEA-EG-0219</t>
  </si>
  <si>
    <t>BEARING 6204</t>
  </si>
  <si>
    <t>SP-MSN-VBL-EG-0005</t>
  </si>
  <si>
    <t>V-BELT A-56</t>
  </si>
  <si>
    <t>SP-MSN-CPL-EG-0001</t>
  </si>
  <si>
    <t>KARET COUPLING 30-16-17</t>
  </si>
  <si>
    <t>PT-000-TEK-EG-0057</t>
  </si>
  <si>
    <t>MATA BOR 5.0 MM (TEK)</t>
  </si>
  <si>
    <t>PT-000-TEK-EG-0277</t>
  </si>
  <si>
    <t>TAP MACHINE M18 X 2.5</t>
  </si>
  <si>
    <t>SP-MSN-OTH-EG-0506</t>
  </si>
  <si>
    <t>MC BLACK DIA 80 X 1000</t>
  </si>
  <si>
    <t>PT-000-TEK-EG-0281</t>
  </si>
  <si>
    <t>GRINDER TUNER GRO 12V-35 BOSCH</t>
  </si>
  <si>
    <t>SP-MSN-OTH-EG-0482</t>
  </si>
  <si>
    <t>RING M8</t>
  </si>
  <si>
    <t>SP-MTS-OTH-EG-0190</t>
  </si>
  <si>
    <t>RING M6</t>
  </si>
  <si>
    <t>SP-MTS-OTH-EG-0201</t>
  </si>
  <si>
    <t>SHOULDER PUNCH SPAS 10-80-P 3.5</t>
  </si>
  <si>
    <t>SP-MSN-OTH-EG-0508</t>
  </si>
  <si>
    <t>AS BESI HEXAGONAL 30MM X 1000MM</t>
  </si>
  <si>
    <t>SP-MSN-OTH-EG-0509</t>
  </si>
  <si>
    <t>AS BESI HEXAGONAL 36MM X 1000MM</t>
  </si>
  <si>
    <t>PT-000-TEK-EG-0012</t>
  </si>
  <si>
    <t>KWAS 1.5"</t>
  </si>
  <si>
    <t>PT-000-TEK-EG-0013</t>
  </si>
  <si>
    <t>KWAS 2.5"</t>
  </si>
  <si>
    <t>SM-ALL-000-EG-0003</t>
  </si>
  <si>
    <t>CAT AVIAN ABU 911</t>
  </si>
  <si>
    <t>SM-ALL-000-PR-0004</t>
  </si>
  <si>
    <t>THINNER SUPER ND GALON</t>
  </si>
  <si>
    <t>PT-000-TEK-EG-0275</t>
  </si>
  <si>
    <t>SKRUP ROOFING M5 X 30MM</t>
  </si>
  <si>
    <t>PT-000-TEK-EG-0158</t>
  </si>
  <si>
    <t>CUT OFF WHEEL 102 X 1.2 X 16 MM</t>
  </si>
  <si>
    <t>PT-000-TEK-EG-0276</t>
  </si>
  <si>
    <t>SELF SCREW 5 X 30</t>
  </si>
  <si>
    <t>PT-000-TEK-EG-0278</t>
  </si>
  <si>
    <t>SELF SCREW 5 X 50</t>
  </si>
  <si>
    <t>PT-000-TEK-EG-0102</t>
  </si>
  <si>
    <t>RESIBON AC - 60</t>
  </si>
  <si>
    <t>RM-ALL-000-00-0020</t>
  </si>
  <si>
    <t>GAS O2</t>
  </si>
  <si>
    <t>TUB</t>
  </si>
  <si>
    <t>RM-ET1-PLT-00-0038</t>
  </si>
  <si>
    <t>PLATE STRIP 9 X 38 X 6000</t>
  </si>
  <si>
    <t>SM-ALL-000-PR-0011</t>
  </si>
  <si>
    <t>DISC GRINDER BENZ</t>
  </si>
  <si>
    <t>SP-000-OTH-EG-0007</t>
  </si>
  <si>
    <t>PLATE STRIP 5 X 25 X 6000</t>
  </si>
  <si>
    <t>SP-000-OTH-EG-0008</t>
  </si>
  <si>
    <t>PLATE STRIP 3 X 20 X 3000</t>
  </si>
  <si>
    <t>SP-MTS-BES-EG-0504</t>
  </si>
  <si>
    <t>BESI SIKU T.3 X 30 X 30 X 6000</t>
  </si>
  <si>
    <t>SP-MTS-OTH-EG-0163</t>
  </si>
  <si>
    <t>ASTAL DIA 8 X 6000 STAINLESS</t>
  </si>
  <si>
    <t>Braking Resistor 330 OHM 400 Watt</t>
  </si>
  <si>
    <t>SP-LST-OTH-EG-0071</t>
  </si>
  <si>
    <t>Maintenance</t>
  </si>
  <si>
    <t>Perbaikan Panel Control Chrome Belakang</t>
  </si>
  <si>
    <t>Power Supply 10A-220V Ke 24 DC</t>
  </si>
  <si>
    <t>SP-LST-OTH-EG-0072</t>
  </si>
  <si>
    <t>Lampu TL LED 18 Watt 60 Cm</t>
  </si>
  <si>
    <t>SP-LST-OTH-EG-0073</t>
  </si>
  <si>
    <t>Peneranga Line Painting</t>
  </si>
  <si>
    <t>Dudukan Lampu TL LED + Kap TKO 60 Cm</t>
  </si>
  <si>
    <t>SP-LST-OTH-EG-0074</t>
  </si>
  <si>
    <t>Set</t>
  </si>
  <si>
    <t>Lampu Dounlight Spotlight Sorot Inbow Sorot Inbow Single 10W</t>
  </si>
  <si>
    <t>Penerangan Ruangan Daisogun</t>
  </si>
  <si>
    <t>Lampu Dounlight Spotlight Sorot Inbow Sorot Inbow Double 10W</t>
  </si>
  <si>
    <t>Tespen DC 6V - 24V Tekiro</t>
  </si>
  <si>
    <t>Unit</t>
  </si>
  <si>
    <t>Fuse Forklift</t>
  </si>
  <si>
    <t>Fuse Blade 15A</t>
  </si>
  <si>
    <t>Jasa Asah Pisau Radial Saw Stark</t>
  </si>
  <si>
    <t>Pisau Radial Saw</t>
  </si>
  <si>
    <t>Kawat Las Stainless 2.6mm Niko</t>
  </si>
  <si>
    <t>Kg</t>
  </si>
  <si>
    <t>Perbaikan Tangki Nikel</t>
  </si>
  <si>
    <t>Cut Off Wheel WD</t>
  </si>
  <si>
    <t>Cover PP T.4mm x P. 1500mm Untuk Pipa 40mm/80mm</t>
  </si>
  <si>
    <t>Batang</t>
  </si>
  <si>
    <t>Hollow Stainless T.3 x 40mm/80mm x 6000mm</t>
  </si>
  <si>
    <t>Hex Bolt + Mur M12 x 200mm Stainless</t>
  </si>
  <si>
    <t>Ball Valve PVC 1 "</t>
  </si>
  <si>
    <t>Pipa PVC Rucika 1"</t>
  </si>
  <si>
    <t>Socket PVC 2"</t>
  </si>
  <si>
    <t>Pipa PVC Rucika 2"</t>
  </si>
  <si>
    <t>Lem Kaleng PVC Asahi</t>
  </si>
  <si>
    <t>Cat Protective Coating Nipon Paint Anti Karat</t>
  </si>
  <si>
    <t>Wekel Motor 11 KW</t>
  </si>
  <si>
    <t>Wekel Motor Blower</t>
  </si>
  <si>
    <t>Master Rem Bawah RH/LH</t>
  </si>
  <si>
    <t>Perbaikan Forklift</t>
  </si>
  <si>
    <t>Pin Tie Rod</t>
  </si>
  <si>
    <t>Plate Tie Rod Upper</t>
  </si>
  <si>
    <t>Plate Tie Rod Lowwer</t>
  </si>
  <si>
    <t>Washer Seal</t>
  </si>
  <si>
    <t>Jasa Perbaikan</t>
  </si>
  <si>
    <t>Gasswool Aluminium Foil 5cm x 1m</t>
  </si>
  <si>
    <t>Perbaikan Ruang Blower</t>
  </si>
  <si>
    <t xml:space="preserve">Pipa Air Galvanis 2 1/2" </t>
  </si>
  <si>
    <t>Instalasi Pipa Air</t>
  </si>
  <si>
    <t>Water Mur Galvanis 1"</t>
  </si>
  <si>
    <t>Water Mur Galvanis 2 1/2"</t>
  </si>
  <si>
    <t>Seal DHS 100 X 110</t>
  </si>
  <si>
    <t>Seal Mesin Press</t>
  </si>
  <si>
    <t>Seal UHS 100 X 115</t>
  </si>
  <si>
    <t>Plummer Block ABS - SN 511</t>
  </si>
  <si>
    <t>Blower Multy Las</t>
  </si>
  <si>
    <t>Workshop</t>
  </si>
  <si>
    <t>Facility</t>
  </si>
  <si>
    <t>Perbaikan Catwalk</t>
  </si>
  <si>
    <t>Besi Kanal U T.6 x 50/100 x 6000</t>
  </si>
  <si>
    <t>Besi Siku Stainless Sus 304 T.5 x 50/50 x 6000</t>
  </si>
  <si>
    <t>BUDGET</t>
  </si>
  <si>
    <t>Budget JUL-DES Rp. 312.632.000
Realisasi JUL-DES Rp. 205.847.550
Persentase : 66%</t>
  </si>
  <si>
    <t>Budget JUL-DES Rp. 496.809.000
Realisasi JUL-DES Rp. 602.332.720
Persentase : 121%</t>
  </si>
  <si>
    <t>% PENCAPAIAN REAL/BUDGET</t>
  </si>
  <si>
    <t>% RATA-RATA JUL DES</t>
  </si>
  <si>
    <t>% RATA-RATA JAN DES</t>
  </si>
  <si>
    <t>Realisasi Desember 2023</t>
  </si>
  <si>
    <t>Printer 3D Elegoo + Wasing Elegoo+Esun Resin 3D</t>
  </si>
  <si>
    <t>Realisasi 8 September 2023</t>
  </si>
  <si>
    <t>Maintenance Atap Konstruksi Yamato + Chrome Depan</t>
  </si>
  <si>
    <t>PLC Analog i/o Omron CJ1W-DA08C</t>
  </si>
  <si>
    <t>Budget Nilai investasi Jan-Agus: Rp. 2.547.500.000, terpakai sebanyak: Rp.1.724.640.225 atau 68% dari budget</t>
  </si>
  <si>
    <t>51%
(Budget=Rp. 57.479.000
Realiasi=Rp. 29.449.850)</t>
  </si>
  <si>
    <t>23%
(Budget=Rp. 74.087.000
Realiasi=Rp. 16.939.000)</t>
  </si>
  <si>
    <t>24%
(Budget=Rp. 37.267.000
Realiasi=Rp. 8.834.000)</t>
  </si>
  <si>
    <t>50%
(Budget=Rp. 43.013.000
Realiasi=Rp. 21.415.000)</t>
  </si>
  <si>
    <t>263%
(Budget=Rp. 30.155.000
Realiasi=Rp. 79.224.500)</t>
  </si>
  <si>
    <t>71%
(Budget=Rp. 70.631.000 
Realiasi=Rp. 49.985.200)</t>
  </si>
  <si>
    <t>60%
(Budget=Rp. 134.336.000
Realiasi=Rp. 80.932.900)</t>
  </si>
  <si>
    <t>38%
(Budget=Rp. 68.064.000
Realiasi=Rp. 25.527.550)</t>
  </si>
  <si>
    <t>128%
(Budget=Rp. 94.469.000 
Realiasi=Rp. 120.687.000)</t>
  </si>
  <si>
    <t>181%
(Budget=Rp. 65.560.000
Realiasi=Rp. 118.588.850)</t>
  </si>
  <si>
    <t>153%
(Budget=Rp. 71.600.000
Realiasi=Rp. 109.483.700)</t>
  </si>
  <si>
    <t>234%
(Budget=Rp. 62.780.000
Realiasi=Rp. 147.112.720)</t>
  </si>
  <si>
    <t>bagian ENG: tidak ada komplain masuk melalui form resmi mengenai komplain</t>
  </si>
  <si>
    <t>rata-rata jan-des</t>
  </si>
  <si>
    <t>rata-rata jul-des</t>
  </si>
  <si>
    <t>Biaya Pembuatan Sarana di Workshop dan utility (Tercapai dibawah 95% dari budget)</t>
  </si>
  <si>
    <t>Budget=Rp. 62.780.000
Realiasi=Rp. 147.112.720 (Tidak Tercapai diatas 95% dari budget)</t>
  </si>
  <si>
    <t>Budget=Rp. 70.631.000 
Realiasi=Rp. 49.985.200 (Tercapai masih dibawah budget)</t>
  </si>
  <si>
    <t>Budget Nilai investasi : Rp. 2.547.500.000, terpakai sebanyak: Rp.1.724.640.225 atau 68% dari budget</t>
  </si>
  <si>
    <t>&gt;Replacement spray gun powder coating Rp. 72.380.000
&gt;Maintenance Atap Konstruksi Yamato + Chrome Depan Rp. 224.157.863
&gt;PLC Analog i/o Omron CJ1W-DA08C Rp. 11.800.000</t>
  </si>
  <si>
    <t>Rata-rata : 0,35% (0,59 jam) untuk bulan Desember
Total : 8,10% (total 13,59 jam) untuk bulan Desember
(Tercapai rata-rata masih dibawah 5%)</t>
  </si>
  <si>
    <t>Total : 7,092% (17,167 jam) untuk bulan Agustus
Rata-rata : 0,355% (0,858 jam) untuk bulan Agustus
(Tercapai rata-rata masih dibawah 5%)</t>
  </si>
  <si>
    <t>Total : 18,65% (total 34,3 jam) untuk bulan September
Rata-rata : 0,47% (0,9 jam) untuk bulan September
(Tercapai rata-rata masih dibawah 5%)</t>
  </si>
  <si>
    <t>Total : 17,35% (total 36,75 jam) untuk bulan Oktober
Rata-rata : 0,4% (0,85 jam) untuk bulan Oktober
(Tercapai rata-rata masih dibawah 5%)</t>
  </si>
  <si>
    <t>Total : 16,558% (total 34,767 jam) untuk bulan November
Rata-rata : 0,285% (0,599 jam) untuk bulan November
(Tercapai rata-rata masih dibawah 5%)</t>
  </si>
  <si>
    <t>Presentasi Total waktu Operasi mesin dikurangi Downtime (100% - downtime Desember) (Tercapai)</t>
  </si>
  <si>
    <t>diatas 0.012 GJ/pcs intensitas Energi ESG  (tidak tercapai)</t>
  </si>
  <si>
    <t>dibawah 0.033 ton CO2/pcs intensitas emisi CO2 ESG (tercapai)</t>
  </si>
  <si>
    <t>diatas 0,06 m3/pcs intensitas Waste Water ESG (tidak tercapai)</t>
  </si>
  <si>
    <t>diatas 0.0005 ton/pcs Intensitas Solid Waste ESG(tidak tercapai)</t>
  </si>
  <si>
    <t>Tidak ada A3 report Kaizen di bulan Desember yang masuk dari ENG</t>
  </si>
  <si>
    <t>Dibuat oleh Gatria G. Rochmano</t>
  </si>
  <si>
    <t>OLAH DATA</t>
  </si>
  <si>
    <t>NAMA MGR</t>
  </si>
  <si>
    <t>OPEN</t>
  </si>
  <si>
    <t>CLOSED</t>
  </si>
  <si>
    <t>DADAN RAKHMAT S</t>
  </si>
  <si>
    <t>ANITA NITA</t>
  </si>
  <si>
    <t>RUBY KAUKABIT TA'LIEM</t>
  </si>
  <si>
    <t>Rank-3</t>
  </si>
  <si>
    <t>Rank-2</t>
  </si>
  <si>
    <t>Rank-1</t>
  </si>
  <si>
    <t>TANGGAL</t>
  </si>
  <si>
    <t>MANAGER</t>
  </si>
  <si>
    <t>AOC</t>
  </si>
  <si>
    <t>PIC</t>
  </si>
  <si>
    <t>TOTAL TEMUAN</t>
  </si>
  <si>
    <t>WAREHOUSE RAW MATERIAL</t>
  </si>
  <si>
    <t>RISNAWATI;  
YUDHA PURNAMA SAKTI; 
SETO PRAYITNO</t>
  </si>
  <si>
    <t>YOSEP FAHANA</t>
  </si>
  <si>
    <t>WAREHOUSE OFFICE</t>
  </si>
  <si>
    <t>PUSPA NINGRUM</t>
  </si>
  <si>
    <t>UTILITY CHROME (RO, WWT) &amp; LAB</t>
  </si>
  <si>
    <t>FERRY RAMDANI MULYADI</t>
  </si>
  <si>
    <t>HOER APANDI</t>
  </si>
  <si>
    <t>CONST.  MULTY BENDING &amp; BUFFING</t>
  </si>
  <si>
    <t>ASEP RAHMAT</t>
  </si>
  <si>
    <t>CONST. FOLDING</t>
  </si>
  <si>
    <t>SUHENDAR</t>
  </si>
  <si>
    <t>CHROME 1 &amp; 2</t>
  </si>
  <si>
    <t>ADANG SADIKIN</t>
  </si>
  <si>
    <t>C-PRO (RUANG MESIN)</t>
  </si>
  <si>
    <t>PIPI NURAZIZAH</t>
  </si>
  <si>
    <t>RACHMAD PURWANTO</t>
  </si>
  <si>
    <t>C-PRO (WAREHOUSE FINISH GOOD)</t>
  </si>
  <si>
    <t>NOVA ANGGA MAYORA</t>
  </si>
  <si>
    <t>WAREHOUSE RAW MATERIAL WOOD LINE</t>
  </si>
  <si>
    <t>ASSY FOLDING</t>
  </si>
  <si>
    <t>ADHI PRASETIA UTAMA</t>
  </si>
  <si>
    <t>TEDI SUTENDI</t>
  </si>
  <si>
    <t>ASSY MULTY</t>
  </si>
  <si>
    <t>ASEP ZAENAL M</t>
  </si>
  <si>
    <t>TENDI HADIAN</t>
  </si>
  <si>
    <t>ASSY NB &amp; SO</t>
  </si>
  <si>
    <t>SONI SOFYAN ISKANDAR</t>
  </si>
  <si>
    <t>NAILING (PRODUKSI)</t>
  </si>
  <si>
    <t>UTILITY CHROME &amp; LAB</t>
  </si>
  <si>
    <t>MAIN PANEL &amp; ENG. OFFICE</t>
  </si>
  <si>
    <t>CEP HARI RAYADI PUTRA</t>
  </si>
  <si>
    <t>KIKI MUSLIHAT</t>
  </si>
  <si>
    <t>WAREHOUSE / WIP BAROS</t>
  </si>
  <si>
    <t>INDRA GUNAWAN</t>
  </si>
  <si>
    <t>PIANO-3</t>
  </si>
  <si>
    <t>IWAN SYAHRONI</t>
  </si>
  <si>
    <t>JULIAN KARTIKA</t>
  </si>
  <si>
    <t>PIANO-2</t>
  </si>
  <si>
    <t>PPC INDUSTRI/WIP</t>
  </si>
  <si>
    <t>IKHSAN</t>
  </si>
  <si>
    <t>JUMYATI HIDAYAT</t>
  </si>
  <si>
    <t>Oli Conveyor kering, Penambahan oli pelumasan rantai conveyor</t>
  </si>
  <si>
    <t>oli drathone 90 lubrikasi</t>
  </si>
  <si>
    <t>Liter</t>
  </si>
  <si>
    <t>TT2-19</t>
  </si>
  <si>
    <t>T. Nickle-02 (Chrome II)</t>
  </si>
  <si>
    <t>Suhu nikel 2 rendah Feed back (PTC) error, Kalibrasi Ni 2 dan semua bak, Ni 2 MCB Tripped, Ganti Temperatur Control</t>
  </si>
  <si>
    <t>Temperatur Control</t>
  </si>
  <si>
    <t>Heater terbakar, Penggantian heter yang rusak</t>
  </si>
  <si>
    <t xml:space="preserve">Tubular Heater </t>
  </si>
  <si>
    <t>CX-04</t>
  </si>
  <si>
    <t xml:space="preserve">Rectifier 5000A </t>
  </si>
  <si>
    <t xml:space="preserve">Out put arus listrik tinggi + auto selector tidak berfungsi, penggantian signal converter </t>
  </si>
  <si>
    <t>Signal converter</t>
  </si>
  <si>
    <t>Motor pompa tidak bisa mati, Memperbaiki limit switch</t>
  </si>
  <si>
    <t>Lampu booth mati,  penggantian lampu mati</t>
  </si>
  <si>
    <t>Box lampu dudukan
lampu 14.5 watt</t>
  </si>
  <si>
    <t>1
4</t>
  </si>
  <si>
    <t>Dudukan lampu double
lampu 14.5 watt LED</t>
  </si>
  <si>
    <t>1
3</t>
  </si>
  <si>
    <t>Motor Pompa Rusak, Dilakukannya perbikan pada motor pompa</t>
  </si>
  <si>
    <t>Cooling tower ngetrip, tindakan reset TOR dan ganti karet coupling</t>
  </si>
  <si>
    <t>TC-01
TR-02</t>
  </si>
  <si>
    <t>Mesin Chrome I (Control)
Robot 2</t>
  </si>
  <si>
    <t>Robot error noise, pengecekan dan penggantian resistor &amp; Proximity sensor</t>
  </si>
  <si>
    <t>Resistor 330 OHM
Proximity Sensor E2E</t>
  </si>
  <si>
    <t>Proses Trial</t>
  </si>
  <si>
    <t>C-07</t>
  </si>
  <si>
    <t>Powder Booth - 2 (Single)</t>
  </si>
  <si>
    <t>Motor Booth Berisik (Bearing Rusak), Ganti bearing Motor Blower</t>
  </si>
  <si>
    <t>Bearing</t>
  </si>
  <si>
    <t>C-02e</t>
  </si>
  <si>
    <t>Tanki Rinse-2 &amp; Pompa</t>
  </si>
  <si>
    <t>Tombol water rinse error, Perbaikan Motor ngetrip</t>
  </si>
  <si>
    <t>D-17</t>
  </si>
  <si>
    <t>Air Compresor-Mobile (Swan 15 pK)</t>
  </si>
  <si>
    <t>Kompressor bermasalah, setting presure switch</t>
  </si>
  <si>
    <t>TT2-01</t>
  </si>
  <si>
    <t>T. Hot Water Rinsing  (Chrome II)</t>
  </si>
  <si>
    <t xml:space="preserve">Automatic torn bermasalah, Penggantian radar automatic </t>
  </si>
  <si>
    <t>Radar automatic type onda</t>
  </si>
  <si>
    <t>Tombol water rinse error TOR trip, Tindakan Reset TOR</t>
  </si>
  <si>
    <t>DC-03</t>
  </si>
  <si>
    <t>Liftruck - 04</t>
  </si>
  <si>
    <t>DC Baros
(Lt. 2)</t>
  </si>
  <si>
    <t>Roda driver raber pecah dan aus, penggantian roda driver</t>
  </si>
  <si>
    <t>Roda driver
Balanching</t>
  </si>
  <si>
    <t>Robot tidak bisa maju mundur &amp; bolt block bar patah, tindakan cek inverter error serta reset inverter dan penggantian bolt block bar</t>
  </si>
  <si>
    <t>bolt m10 x 50</t>
  </si>
  <si>
    <t>Pompa cooling tower berisik, penggantian karet coupling</t>
  </si>
  <si>
    <t>HASIL REMARK OPEN TEMUAN 5S &amp; K3 MO PERIODE JAN-NOV 2023</t>
  </si>
  <si>
    <t>Tidak terdapat kejadian kecelakaan kerja ke personil ENG</t>
  </si>
  <si>
    <t>Sistem perhitungan tersedia dengan dukungan data waktu proses</t>
  </si>
  <si>
    <t>Tersedia</t>
  </si>
  <si>
    <t>Pencapaian paling kecil untuk penurunan waktu tunggu adalah di 10 Menit, semenjak hasil Finishing cat di kontrol</t>
  </si>
  <si>
    <t>Pt Chitose Internasional TBK</t>
  </si>
  <si>
    <t>Departement Engineering</t>
  </si>
  <si>
    <t>SISTEM PERHITUNGAN KAPASITAS</t>
  </si>
  <si>
    <t>Nama Produk</t>
  </si>
  <si>
    <t>Nama Komponen</t>
  </si>
  <si>
    <t>Kode 
OPC</t>
  </si>
  <si>
    <t>Nama Proses</t>
  </si>
  <si>
    <t>Kode 
Mesin</t>
  </si>
  <si>
    <t>Nama Mesin</t>
  </si>
  <si>
    <t>Waktu 
Proses
(Detik)</t>
  </si>
  <si>
    <t>Waktu</t>
  </si>
  <si>
    <t>Budget 2023
Per Hari
(Pcs)</t>
  </si>
  <si>
    <t>Tenaga Kerja</t>
  </si>
  <si>
    <t>Mesin</t>
  </si>
  <si>
    <t>Waktu Kerja 
Normal
(Detik)</t>
  </si>
  <si>
    <t>Kelonggaran
(Detik)</t>
  </si>
  <si>
    <t>Waktu Kerja 
Efektif
(detik)</t>
  </si>
  <si>
    <t>Per 
Jam
(Pcs)</t>
  </si>
  <si>
    <t>Per 
Hari
(Pcs)</t>
  </si>
  <si>
    <t>Normal
(Orang)</t>
  </si>
  <si>
    <t>Budget
(Orang)</t>
  </si>
  <si>
    <t>Normal
(Unit)</t>
  </si>
  <si>
    <t>Budget
(Unit)</t>
  </si>
  <si>
    <t>Kapasitas Terpasang</t>
  </si>
  <si>
    <t>Pencapaian paling kecil untuk penurunan waktu tunggu adalah di 10 Menit, semenjak hasil Finishing cat di kontrol (disediakan tempat WIP khusus cat di eks nailing lama)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</si>
</sst>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_(* \(#,##0\);_(* &quot;-&quot;_);_(@_)"/>
    <numFmt numFmtId="43" formatCode="_(* #,##0.00_);_(* \(#,##0.00\);_(* &quot;-&quot;??_);_(@_)"/>
    <numFmt numFmtId="164" formatCode="_(&quot;Rp&quot;* #,##0_);_(&quot;Rp&quot;* \(#,##0\);_(&quot;Rp&quot;* &quot;-&quot;_);_(@_)"/>
    <numFmt numFmtId="165" formatCode="_-&quot;Rp&quot;* #,##0_-;\-&quot;Rp&quot;* #,##0_-;_-&quot;Rp&quot;* &quot;-&quot;_-;_-@_-"/>
    <numFmt numFmtId="166" formatCode="_-* #,##0.00_-;\-* #,##0.00_-;_-* &quot;-&quot;??_-;_-@_-"/>
    <numFmt numFmtId="167" formatCode="_-[$Rp-421]* #,##0.00_-;\-[$Rp-421]* #,##0.00_-;_-[$Rp-421]* &quot;-&quot;??_-;_-@_-"/>
    <numFmt numFmtId="168" formatCode="0.0%"/>
    <numFmt numFmtId="169" formatCode="0.00000"/>
    <numFmt numFmtId="170" formatCode="#,##0.00000"/>
    <numFmt numFmtId="171" formatCode="#,##0.0000"/>
    <numFmt numFmtId="172" formatCode="0.000"/>
    <numFmt numFmtId="173" formatCode="#,##0_ ;\-#,##0\ "/>
    <numFmt numFmtId="174" formatCode="_-* #,##0.000000_-;\-* #,##0.000000_-;_-* &quot;-&quot;??_-;_-@_-"/>
    <numFmt numFmtId="175" formatCode="#,##0.000"/>
    <numFmt numFmtId="176" formatCode="_-* #,##0.00000_-;\-* #,##0.00000_-;_-* &quot;-&quot;??_-;_-@_-"/>
    <numFmt numFmtId="177" formatCode="_-* #,##0.0000_-;\-* #,##0.0000_-;_-* &quot;-&quot;??_-;_-@_-"/>
    <numFmt numFmtId="178" formatCode="_([$Rp-421]* #,##0.00_);_([$Rp-421]* \(#,##0.00\);_([$Rp-421]* &quot;-&quot;??_);_(@_)"/>
    <numFmt numFmtId="179" formatCode="0.000%"/>
    <numFmt numFmtId="180" formatCode="#,##0.0000000"/>
    <numFmt numFmtId="181" formatCode="[$Rp-421]#,##0"/>
    <numFmt numFmtId="182" formatCode="_([$Rp-421]* #,##0_);_([$Rp-421]* \(#,##0\);_([$Rp-421]* &quot;-&quot;_);_(@_)"/>
    <numFmt numFmtId="183" formatCode="[$-F800]dddd\,\ mmmm\ dd\,\ yyyy"/>
    <numFmt numFmtId="184" formatCode="0.00_ "/>
    <numFmt numFmtId="185" formatCode="0.0"/>
    <numFmt numFmtId="186" formatCode="_([$Rp-421]* #,##0_);_([$Rp-421]* \(#,##0\);_([$Rp-421]* &quot;-&quot;??_);_(@_)"/>
    <numFmt numFmtId="187" formatCode="[$-409]d\-mmm\-yy;@"/>
    <numFmt numFmtId="188" formatCode="0.0000"/>
    <numFmt numFmtId="189" formatCode="_([$Rp-421]* #,##0_);_([$Rp-421]* \(#,##0\);_([$Rp-421]* \-_);_(@_)"/>
    <numFmt numFmtId="190" formatCode="0.00000_ "/>
    <numFmt numFmtId="191" formatCode="_(* #,##0_);_(* \(#,##0\);_(* &quot;-&quot;??_);_(@_)"/>
  </numFmts>
  <fonts count="82"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scheme val="minor"/>
    </font>
    <font>
      <sz val="11"/>
      <color theme="1"/>
      <name val="Calibri"/>
      <family val="2"/>
      <charset val="1"/>
      <scheme val="minor"/>
    </font>
    <font>
      <b/>
      <u/>
      <sz val="10"/>
      <color theme="1"/>
      <name val="Arial"/>
      <family val="2"/>
    </font>
    <font>
      <b/>
      <u/>
      <sz val="11"/>
      <color theme="1"/>
      <name val="Arial"/>
      <family val="2"/>
    </font>
    <font>
      <sz val="10"/>
      <color theme="1"/>
      <name val="Arial"/>
      <family val="2"/>
    </font>
    <font>
      <b/>
      <sz val="18"/>
      <color theme="1"/>
      <name val="Arial"/>
      <family val="2"/>
    </font>
    <font>
      <sz val="11"/>
      <color theme="1"/>
      <name val="Times New Roman"/>
      <family val="1"/>
    </font>
    <font>
      <b/>
      <sz val="11"/>
      <color theme="1"/>
      <name val="Arial Narrow"/>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sz val="11"/>
      <color theme="1"/>
      <name val="Arial"/>
      <family val="2"/>
    </font>
    <font>
      <b/>
      <u/>
      <sz val="11"/>
      <name val="Arial"/>
      <family val="2"/>
    </font>
    <font>
      <sz val="11"/>
      <name val="Times New Roman"/>
      <family val="1"/>
    </font>
    <font>
      <b/>
      <sz val="11"/>
      <name val="Arial Narrow"/>
      <family val="2"/>
    </font>
    <font>
      <sz val="11"/>
      <name val="Arial"/>
      <family val="2"/>
    </font>
    <font>
      <b/>
      <sz val="11"/>
      <color theme="1"/>
      <name val="Calibri"/>
      <family val="2"/>
      <scheme val="minor"/>
    </font>
    <font>
      <b/>
      <u/>
      <sz val="11"/>
      <color theme="1"/>
      <name val="Calibri"/>
      <family val="2"/>
      <scheme val="minor"/>
    </font>
    <font>
      <b/>
      <sz val="11"/>
      <color indexed="8"/>
      <name val="Calibri"/>
      <family val="2"/>
      <scheme val="minor"/>
    </font>
    <font>
      <sz val="11"/>
      <color theme="1"/>
      <name val="Segoe UI"/>
      <family val="2"/>
    </font>
    <font>
      <sz val="10"/>
      <name val="Arial"/>
      <family val="2"/>
    </font>
    <font>
      <sz val="10"/>
      <name val="Arial"/>
      <family val="2"/>
    </font>
    <font>
      <b/>
      <sz val="14"/>
      <color theme="1"/>
      <name val="Calibri"/>
      <family val="2"/>
      <scheme val="minor"/>
    </font>
    <font>
      <sz val="11"/>
      <color theme="1"/>
      <name val="Segoe UI"/>
      <family val="2"/>
    </font>
    <font>
      <b/>
      <sz val="11"/>
      <name val="Calibri"/>
      <family val="2"/>
      <scheme val="minor"/>
    </font>
    <font>
      <b/>
      <sz val="14"/>
      <name val="Calibri"/>
      <family val="2"/>
      <scheme val="minor"/>
    </font>
    <font>
      <sz val="12"/>
      <name val="Calibri"/>
      <family val="2"/>
      <scheme val="minor"/>
    </font>
    <font>
      <b/>
      <sz val="18"/>
      <name val="Calibri"/>
      <family val="2"/>
      <scheme val="minor"/>
    </font>
    <font>
      <sz val="11"/>
      <name val="Arial Narrow"/>
      <family val="2"/>
    </font>
    <font>
      <b/>
      <sz val="9"/>
      <color indexed="81"/>
      <name val="Tahoma"/>
      <family val="2"/>
    </font>
    <font>
      <sz val="9"/>
      <color indexed="81"/>
      <name val="Tahoma"/>
      <family val="2"/>
    </font>
    <font>
      <b/>
      <sz val="18"/>
      <name val="Arial Narrow"/>
      <family val="2"/>
    </font>
    <font>
      <b/>
      <sz val="10"/>
      <color theme="1"/>
      <name val="Arial"/>
      <family val="2"/>
    </font>
    <font>
      <b/>
      <u/>
      <sz val="12"/>
      <color theme="1"/>
      <name val="Times New Roman"/>
      <family val="1"/>
    </font>
    <font>
      <sz val="12"/>
      <color theme="1"/>
      <name val="Times New Roman"/>
      <family val="1"/>
    </font>
    <font>
      <b/>
      <sz val="12"/>
      <color theme="1"/>
      <name val="Times New Roman"/>
      <family val="1"/>
    </font>
    <font>
      <b/>
      <u/>
      <sz val="22"/>
      <color theme="1"/>
      <name val="Arial"/>
      <family val="2"/>
    </font>
    <font>
      <b/>
      <sz val="12"/>
      <color theme="1"/>
      <name val="Arial Narrow"/>
      <family val="2"/>
    </font>
    <font>
      <sz val="12"/>
      <color theme="1"/>
      <name val="Arial Narrow"/>
      <family val="2"/>
    </font>
    <font>
      <sz val="10"/>
      <color theme="0"/>
      <name val="Arial"/>
      <family val="2"/>
    </font>
    <font>
      <i/>
      <sz val="12"/>
      <color theme="1"/>
      <name val="Times New Roman"/>
      <family val="1"/>
    </font>
    <font>
      <sz val="22"/>
      <name val="Arial Black"/>
      <family val="2"/>
    </font>
    <font>
      <sz val="12"/>
      <color theme="0"/>
      <name val="Times New Roman"/>
      <family val="1"/>
    </font>
    <font>
      <b/>
      <u/>
      <sz val="14"/>
      <color theme="1"/>
      <name val="Calibri"/>
      <family val="2"/>
      <scheme val="minor"/>
    </font>
    <font>
      <b/>
      <i/>
      <sz val="11"/>
      <name val="Calibri"/>
      <family val="2"/>
      <scheme val="minor"/>
    </font>
    <font>
      <sz val="11"/>
      <color rgb="FFFF0000"/>
      <name val="Calibri"/>
      <family val="2"/>
      <scheme val="minor"/>
    </font>
    <font>
      <u/>
      <sz val="10"/>
      <color theme="1"/>
      <name val="Arial"/>
      <family val="2"/>
    </font>
    <font>
      <b/>
      <sz val="11"/>
      <color theme="1"/>
      <name val="Segoe UI"/>
      <family val="2"/>
    </font>
    <font>
      <u/>
      <sz val="11"/>
      <color theme="1"/>
      <name val="Calibri"/>
      <family val="2"/>
      <scheme val="minor"/>
    </font>
    <font>
      <b/>
      <u/>
      <sz val="11"/>
      <name val="Arial Narrow"/>
      <family val="2"/>
    </font>
    <font>
      <b/>
      <i/>
      <sz val="10"/>
      <name val="Arial Narrow"/>
      <family val="2"/>
    </font>
    <font>
      <b/>
      <sz val="12"/>
      <name val="Arial Narrow"/>
      <family val="2"/>
    </font>
    <font>
      <b/>
      <sz val="12"/>
      <name val="Arial"/>
      <family val="2"/>
    </font>
    <font>
      <sz val="12"/>
      <name val="Arial"/>
      <family val="2"/>
    </font>
    <font>
      <sz val="11"/>
      <color theme="1"/>
      <name val="Arial Narrow"/>
      <family val="2"/>
    </font>
    <font>
      <b/>
      <sz val="10"/>
      <name val="Arial"/>
      <family val="2"/>
    </font>
    <font>
      <b/>
      <sz val="11"/>
      <name val="Arial"/>
      <family val="2"/>
    </font>
    <font>
      <b/>
      <sz val="14"/>
      <name val="Arial Narrow"/>
      <family val="2"/>
    </font>
    <font>
      <sz val="14"/>
      <name val="Arial Narrow"/>
      <family val="2"/>
    </font>
    <font>
      <b/>
      <i/>
      <sz val="11"/>
      <name val="Arial Narrow"/>
      <family val="2"/>
    </font>
    <font>
      <b/>
      <sz val="9"/>
      <color theme="1"/>
      <name val="Arial"/>
      <family val="2"/>
    </font>
    <font>
      <b/>
      <sz val="9"/>
      <name val="Arial"/>
      <family val="2"/>
    </font>
    <font>
      <b/>
      <sz val="12"/>
      <color theme="1"/>
      <name val="Arial"/>
      <family val="2"/>
    </font>
    <font>
      <sz val="10"/>
      <name val="Arial"/>
      <family val="2"/>
    </font>
    <font>
      <b/>
      <sz val="12"/>
      <name val="Arial Narrow"/>
      <family val="2"/>
      <charset val="1"/>
    </font>
    <font>
      <b/>
      <u/>
      <sz val="12"/>
      <name val="Arial Narrow"/>
      <family val="2"/>
      <charset val="1"/>
    </font>
    <font>
      <b/>
      <i/>
      <sz val="12"/>
      <name val="Arial Narrow"/>
      <family val="2"/>
      <charset val="1"/>
    </font>
    <font>
      <sz val="12"/>
      <name val="Arial Narrow"/>
      <family val="2"/>
    </font>
    <font>
      <b/>
      <sz val="14"/>
      <name val="Arial"/>
      <family val="2"/>
    </font>
    <font>
      <sz val="9"/>
      <name val="Arial"/>
      <family val="2"/>
    </font>
    <font>
      <sz val="9"/>
      <name val="Calibri Light"/>
      <family val="2"/>
    </font>
    <font>
      <b/>
      <sz val="11"/>
      <color theme="0"/>
      <name val="Calibri"/>
      <family val="2"/>
      <scheme val="minor"/>
    </font>
    <font>
      <sz val="10"/>
      <name val="Arial"/>
    </font>
    <font>
      <i/>
      <sz val="10"/>
      <name val="Arial"/>
      <family val="2"/>
    </font>
    <font>
      <b/>
      <u/>
      <sz val="12"/>
      <name val="Arial"/>
      <family val="2"/>
    </font>
  </fonts>
  <fills count="29">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FFFF00"/>
        <bgColor indexed="3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tint="-0.249977111117893"/>
        <bgColor indexed="9"/>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99"/>
        <bgColor indexed="64"/>
      </patternFill>
    </fill>
    <fill>
      <patternFill patternType="solid">
        <fgColor rgb="FFCCFFCC"/>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2" tint="-0.249977111117893"/>
        <bgColor indexed="64"/>
      </patternFill>
    </fill>
  </fills>
  <borders count="122">
    <border>
      <left/>
      <right/>
      <top/>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double">
        <color indexed="64"/>
      </right>
      <top style="medium">
        <color auto="1"/>
      </top>
      <bottom style="thin">
        <color auto="1"/>
      </bottom>
      <diagonal/>
    </border>
    <border>
      <left style="double">
        <color indexed="64"/>
      </left>
      <right/>
      <top style="medium">
        <color indexed="64"/>
      </top>
      <bottom/>
      <diagonal/>
    </border>
    <border>
      <left/>
      <right/>
      <top style="medium">
        <color auto="1"/>
      </top>
      <bottom/>
      <diagonal/>
    </border>
    <border>
      <left/>
      <right style="double">
        <color indexed="64"/>
      </right>
      <top style="medium">
        <color indexed="64"/>
      </top>
      <bottom/>
      <diagonal/>
    </border>
    <border>
      <left/>
      <right style="medium">
        <color indexed="64"/>
      </right>
      <top style="medium">
        <color indexed="64"/>
      </top>
      <bottom/>
      <diagonal/>
    </border>
    <border>
      <left style="thin">
        <color auto="1"/>
      </left>
      <right/>
      <top style="thin">
        <color auto="1"/>
      </top>
      <bottom style="medium">
        <color auto="1"/>
      </bottom>
      <diagonal/>
    </border>
    <border>
      <left style="thin">
        <color auto="1"/>
      </left>
      <right style="double">
        <color indexed="64"/>
      </right>
      <top style="thin">
        <color auto="1"/>
      </top>
      <bottom style="medium">
        <color auto="1"/>
      </bottom>
      <diagonal/>
    </border>
    <border>
      <left style="double">
        <color indexed="64"/>
      </left>
      <right style="thin">
        <color auto="1"/>
      </right>
      <top style="thin">
        <color auto="1"/>
      </top>
      <bottom style="medium">
        <color auto="1"/>
      </bottom>
      <diagonal/>
    </border>
    <border>
      <left/>
      <right style="medium">
        <color indexed="64"/>
      </right>
      <top/>
      <bottom style="medium">
        <color indexed="64"/>
      </bottom>
      <diagonal/>
    </border>
    <border>
      <left style="thin">
        <color indexed="64"/>
      </left>
      <right/>
      <top/>
      <bottom/>
      <diagonal/>
    </border>
    <border>
      <left style="thin">
        <color auto="1"/>
      </left>
      <right style="thin">
        <color auto="1"/>
      </right>
      <top style="medium">
        <color auto="1"/>
      </top>
      <bottom/>
      <diagonal/>
    </border>
    <border>
      <left style="double">
        <color indexed="64"/>
      </left>
      <right style="thin">
        <color indexed="64"/>
      </right>
      <top style="medium">
        <color indexed="64"/>
      </top>
      <bottom/>
      <diagonal/>
    </border>
    <border>
      <left style="thin">
        <color auto="1"/>
      </left>
      <right/>
      <top style="medium">
        <color auto="1"/>
      </top>
      <bottom/>
      <diagonal/>
    </border>
    <border>
      <left style="double">
        <color indexed="64"/>
      </left>
      <right style="medium">
        <color indexed="64"/>
      </right>
      <top style="medium">
        <color indexed="64"/>
      </top>
      <bottom/>
      <diagonal/>
    </border>
    <border>
      <left style="double">
        <color indexed="64"/>
      </left>
      <right style="thin">
        <color auto="1"/>
      </right>
      <top/>
      <bottom/>
      <diagonal/>
    </border>
    <border>
      <left/>
      <right style="double">
        <color indexed="64"/>
      </right>
      <top/>
      <bottom/>
      <diagonal/>
    </border>
    <border>
      <left style="double">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auto="1"/>
      </left>
      <right style="thin">
        <color auto="1"/>
      </right>
      <top style="medium">
        <color auto="1"/>
      </top>
      <bottom style="thin">
        <color auto="1"/>
      </bottom>
      <diagonal/>
    </border>
    <border>
      <left style="double">
        <color indexed="64"/>
      </left>
      <right style="medium">
        <color indexed="64"/>
      </right>
      <top style="medium">
        <color indexed="64"/>
      </top>
      <bottom style="thin">
        <color indexed="64"/>
      </bottom>
      <diagonal/>
    </border>
    <border>
      <left style="thin">
        <color auto="1"/>
      </left>
      <right/>
      <top style="thin">
        <color auto="1"/>
      </top>
      <bottom/>
      <diagonal/>
    </border>
    <border>
      <left style="thin">
        <color indexed="64"/>
      </left>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top style="medium">
        <color indexed="64"/>
      </top>
      <bottom style="thin">
        <color indexed="64"/>
      </bottom>
      <diagonal/>
    </border>
    <border>
      <left/>
      <right style="thin">
        <color indexed="64"/>
      </right>
      <top/>
      <bottom/>
      <diagonal/>
    </border>
    <border>
      <left/>
      <right style="thin">
        <color indexed="64"/>
      </right>
      <top style="thin">
        <color auto="1"/>
      </top>
      <bottom/>
      <diagonal/>
    </border>
    <border>
      <left/>
      <right/>
      <top style="thin">
        <color auto="1"/>
      </top>
      <bottom/>
      <diagonal/>
    </border>
    <border>
      <left/>
      <right style="double">
        <color indexed="64"/>
      </right>
      <top style="thin">
        <color auto="1"/>
      </top>
      <bottom/>
      <diagonal/>
    </border>
    <border>
      <left style="double">
        <color indexed="64"/>
      </left>
      <right/>
      <top style="thin">
        <color auto="1"/>
      </top>
      <bottom/>
      <diagonal/>
    </border>
    <border>
      <left style="double">
        <color indexed="64"/>
      </left>
      <right/>
      <top/>
      <bottom/>
      <diagonal/>
    </border>
    <border>
      <left/>
      <right style="thin">
        <color auto="1"/>
      </right>
      <top/>
      <bottom style="medium">
        <color auto="1"/>
      </bottom>
      <diagonal/>
    </border>
    <border>
      <left/>
      <right style="double">
        <color indexed="64"/>
      </right>
      <top/>
      <bottom style="medium">
        <color auto="1"/>
      </bottom>
      <diagonal/>
    </border>
    <border>
      <left style="double">
        <color indexed="64"/>
      </left>
      <right/>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auto="1"/>
      </bottom>
      <diagonal/>
    </border>
    <border>
      <left style="double">
        <color indexed="64"/>
      </left>
      <right/>
      <top style="thin">
        <color indexed="64"/>
      </top>
      <bottom style="medium">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medium">
        <color indexed="64"/>
      </right>
      <top/>
      <bottom style="double">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bottom style="double">
        <color indexed="64"/>
      </bottom>
      <diagonal/>
    </border>
    <border>
      <left/>
      <right style="thin">
        <color auto="1"/>
      </right>
      <top style="thin">
        <color auto="1"/>
      </top>
      <bottom style="medium">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style="thin">
        <color auto="1"/>
      </left>
      <right/>
      <top/>
      <bottom style="thin">
        <color auto="1"/>
      </bottom>
      <diagonal/>
    </border>
    <border>
      <left/>
      <right style="thin">
        <color indexed="64"/>
      </right>
      <top style="thin">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thin">
        <color indexed="64"/>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indexed="8"/>
      </bottom>
      <diagonal/>
    </border>
    <border>
      <left style="thin">
        <color indexed="8"/>
      </left>
      <right style="thin">
        <color indexed="8"/>
      </right>
      <top/>
      <bottom style="thin">
        <color indexed="8"/>
      </bottom>
      <diagonal/>
    </border>
    <border>
      <left style="thin">
        <color indexed="64"/>
      </left>
      <right style="double">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double">
        <color indexed="64"/>
      </right>
      <top style="double">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s>
  <cellStyleXfs count="41">
    <xf numFmtId="0" fontId="0" fillId="0" borderId="0"/>
    <xf numFmtId="9" fontId="5" fillId="0" borderId="0" applyFont="0" applyFill="0" applyBorder="0" applyAlignment="0" applyProtection="0"/>
    <xf numFmtId="0" fontId="6" fillId="0" borderId="0"/>
    <xf numFmtId="0" fontId="5" fillId="0" borderId="0"/>
    <xf numFmtId="0" fontId="13" fillId="0" borderId="0"/>
    <xf numFmtId="9" fontId="5" fillId="0" borderId="0" applyFont="0" applyFill="0" applyBorder="0" applyAlignment="0" applyProtection="0"/>
    <xf numFmtId="168" fontId="5" fillId="0" borderId="0" applyFont="0" applyFill="0" applyBorder="0" applyAlignment="0" applyProtection="0"/>
    <xf numFmtId="165" fontId="5"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27" fillId="0" borderId="0"/>
    <xf numFmtId="0" fontId="28" fillId="0" borderId="0"/>
    <xf numFmtId="166" fontId="5" fillId="0" borderId="0" applyFont="0" applyFill="0" applyBorder="0" applyAlignment="0" applyProtection="0"/>
    <xf numFmtId="0" fontId="2" fillId="0" borderId="0"/>
    <xf numFmtId="0" fontId="5" fillId="0" borderId="0">
      <alignment vertical="center"/>
    </xf>
    <xf numFmtId="164" fontId="5" fillId="0" borderId="0" applyFont="0" applyFill="0" applyBorder="0" applyAlignment="0" applyProtection="0"/>
    <xf numFmtId="0" fontId="27" fillId="0" borderId="0"/>
    <xf numFmtId="0" fontId="13" fillId="0" borderId="0"/>
    <xf numFmtId="41" fontId="70" fillId="0" borderId="0" applyFill="0" applyBorder="0" applyAlignment="0" applyProtection="0"/>
    <xf numFmtId="43" fontId="2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27" fillId="0" borderId="0"/>
    <xf numFmtId="0" fontId="1" fillId="0" borderId="0"/>
    <xf numFmtId="41" fontId="27" fillId="0" borderId="0" applyFill="0" applyBorder="0" applyAlignment="0" applyProtection="0"/>
    <xf numFmtId="0" fontId="13" fillId="0" borderId="0"/>
    <xf numFmtId="9" fontId="27" fillId="0" borderId="0" applyFill="0" applyBorder="0" applyAlignment="0" applyProtection="0"/>
    <xf numFmtId="0" fontId="79" fillId="0" borderId="0"/>
  </cellStyleXfs>
  <cellXfs count="1782">
    <xf numFmtId="0" fontId="0" fillId="0" borderId="0" xfId="0"/>
    <xf numFmtId="0" fontId="34" fillId="0" borderId="0" xfId="0" applyFont="1"/>
    <xf numFmtId="0" fontId="17" fillId="0" borderId="0" xfId="0" applyFont="1"/>
    <xf numFmtId="0" fontId="32" fillId="0" borderId="0" xfId="0" applyFont="1"/>
    <xf numFmtId="9" fontId="17" fillId="0" borderId="0" xfId="1" applyFont="1"/>
    <xf numFmtId="0" fontId="9" fillId="0" borderId="0" xfId="15" applyFont="1" applyAlignment="1">
      <alignment vertical="center"/>
    </xf>
    <xf numFmtId="0" fontId="7" fillId="0" borderId="0" xfId="15" applyFont="1" applyAlignment="1">
      <alignment horizontal="center" vertical="center"/>
    </xf>
    <xf numFmtId="0" fontId="5" fillId="0" borderId="0" xfId="3" applyAlignment="1">
      <alignment horizontal="center"/>
    </xf>
    <xf numFmtId="0" fontId="8" fillId="0" borderId="0" xfId="15" applyFont="1" applyAlignment="1">
      <alignment horizontal="center" vertical="center"/>
    </xf>
    <xf numFmtId="0" fontId="19" fillId="0" borderId="0" xfId="15" applyFont="1" applyAlignment="1">
      <alignment horizontal="center" vertical="center"/>
    </xf>
    <xf numFmtId="9" fontId="8" fillId="0" borderId="0" xfId="1" applyFont="1" applyFill="1" applyAlignment="1">
      <alignment horizontal="center" vertical="center"/>
    </xf>
    <xf numFmtId="0" fontId="24" fillId="0" borderId="0" xfId="15" applyFont="1" applyAlignment="1">
      <alignment horizontal="center" vertical="center"/>
    </xf>
    <xf numFmtId="0" fontId="10" fillId="0" borderId="3" xfId="15" applyFont="1" applyBorder="1" applyAlignment="1">
      <alignment vertical="center" wrapText="1"/>
    </xf>
    <xf numFmtId="0" fontId="27" fillId="0" borderId="0" xfId="15" applyFont="1" applyAlignment="1">
      <alignment vertical="center"/>
    </xf>
    <xf numFmtId="0" fontId="10" fillId="0" borderId="6" xfId="15" applyFont="1" applyBorder="1" applyAlignment="1">
      <alignment vertical="center" wrapText="1"/>
    </xf>
    <xf numFmtId="0" fontId="9" fillId="0" borderId="0" xfId="15" applyFont="1" applyAlignment="1">
      <alignment horizontal="center" vertical="center"/>
    </xf>
    <xf numFmtId="167" fontId="11" fillId="0" borderId="7" xfId="3" applyNumberFormat="1" applyFont="1" applyBorder="1" applyAlignment="1">
      <alignment horizontal="center"/>
    </xf>
    <xf numFmtId="167" fontId="20" fillId="0" borderId="0" xfId="3" applyNumberFormat="1" applyFont="1" applyAlignment="1">
      <alignment horizontal="center"/>
    </xf>
    <xf numFmtId="167" fontId="11" fillId="0" borderId="0" xfId="3" applyNumberFormat="1" applyFont="1" applyAlignment="1">
      <alignment horizontal="center"/>
    </xf>
    <xf numFmtId="9" fontId="11" fillId="0" borderId="0" xfId="1" applyFont="1" applyFill="1" applyAlignment="1">
      <alignment horizontal="center"/>
    </xf>
    <xf numFmtId="0" fontId="23" fillId="0" borderId="0" xfId="15" applyFont="1" applyAlignment="1">
      <alignment horizontal="center" vertical="center"/>
    </xf>
    <xf numFmtId="9" fontId="12" fillId="0" borderId="11" xfId="1" quotePrefix="1" applyFont="1" applyFill="1" applyBorder="1" applyAlignment="1">
      <alignment horizontal="center" vertical="center" wrapText="1"/>
    </xf>
    <xf numFmtId="0" fontId="12" fillId="0" borderId="11" xfId="15" applyFont="1" applyBorder="1" applyAlignment="1">
      <alignment horizontal="center" vertical="center" wrapText="1"/>
    </xf>
    <xf numFmtId="0" fontId="12" fillId="0" borderId="11" xfId="15" quotePrefix="1" applyFont="1" applyBorder="1" applyAlignment="1">
      <alignment horizontal="center" vertical="center" wrapText="1"/>
    </xf>
    <xf numFmtId="0" fontId="29" fillId="0" borderId="11" xfId="15" applyFont="1" applyBorder="1" applyAlignment="1">
      <alignment horizontal="center" vertical="center" wrapText="1"/>
    </xf>
    <xf numFmtId="0" fontId="16" fillId="0" borderId="9" xfId="0" applyFont="1" applyBorder="1" applyAlignment="1">
      <alignment horizontal="center" vertical="center" readingOrder="1"/>
    </xf>
    <xf numFmtId="0" fontId="16" fillId="0" borderId="9" xfId="0" applyFont="1" applyBorder="1" applyAlignment="1">
      <alignment horizontal="left" vertical="center" wrapText="1" readingOrder="1"/>
    </xf>
    <xf numFmtId="0" fontId="5" fillId="0" borderId="9" xfId="4" applyFont="1" applyBorder="1" applyAlignment="1">
      <alignment horizontal="left" vertical="center" wrapText="1"/>
    </xf>
    <xf numFmtId="9" fontId="5" fillId="0" borderId="9" xfId="4" applyNumberFormat="1" applyFont="1" applyBorder="1" applyAlignment="1">
      <alignment horizontal="center" vertical="center" wrapText="1"/>
    </xf>
    <xf numFmtId="9" fontId="5" fillId="0" borderId="9" xfId="1" applyFont="1" applyFill="1" applyBorder="1" applyAlignment="1">
      <alignment horizontal="center" vertical="center" wrapText="1"/>
    </xf>
    <xf numFmtId="9" fontId="0" fillId="0" borderId="9" xfId="4" applyNumberFormat="1" applyFont="1" applyBorder="1" applyAlignment="1">
      <alignment horizontal="left" vertical="center" wrapText="1"/>
    </xf>
    <xf numFmtId="168" fontId="5" fillId="0" borderId="9" xfId="1" applyNumberFormat="1" applyFont="1" applyFill="1" applyBorder="1" applyAlignment="1">
      <alignment horizontal="center" vertical="center" wrapText="1"/>
    </xf>
    <xf numFmtId="9" fontId="17" fillId="0" borderId="9" xfId="4" quotePrefix="1" applyNumberFormat="1" applyFont="1" applyBorder="1" applyAlignment="1">
      <alignment horizontal="center" vertical="center" wrapText="1"/>
    </xf>
    <xf numFmtId="9" fontId="17" fillId="0" borderId="9" xfId="4" applyNumberFormat="1" applyFont="1" applyBorder="1" applyAlignment="1">
      <alignment vertical="center" wrapText="1"/>
    </xf>
    <xf numFmtId="9" fontId="5" fillId="0" borderId="9" xfId="4" applyNumberFormat="1" applyFont="1" applyBorder="1" applyAlignment="1">
      <alignment vertical="center" wrapText="1"/>
    </xf>
    <xf numFmtId="0" fontId="5" fillId="0" borderId="9" xfId="0" applyFont="1" applyBorder="1" applyAlignment="1">
      <alignment vertical="center" wrapText="1"/>
    </xf>
    <xf numFmtId="0" fontId="15" fillId="0" borderId="20" xfId="4" applyFont="1" applyBorder="1" applyAlignment="1">
      <alignment horizontal="center" vertical="center" wrapText="1"/>
    </xf>
    <xf numFmtId="0" fontId="16" fillId="0" borderId="10" xfId="0" applyFont="1" applyBorder="1" applyAlignment="1">
      <alignment horizontal="center" vertical="center" readingOrder="1"/>
    </xf>
    <xf numFmtId="0" fontId="0" fillId="0" borderId="9" xfId="4" applyFont="1" applyBorder="1" applyAlignment="1">
      <alignment horizontal="left" vertical="center" wrapText="1"/>
    </xf>
    <xf numFmtId="9" fontId="5" fillId="0" borderId="9" xfId="4" applyNumberFormat="1" applyFont="1" applyBorder="1" applyAlignment="1">
      <alignment horizontal="left" vertical="center" wrapText="1"/>
    </xf>
    <xf numFmtId="0" fontId="0" fillId="0" borderId="9" xfId="0" applyBorder="1" applyAlignment="1">
      <alignment vertical="center" wrapText="1"/>
    </xf>
    <xf numFmtId="0" fontId="5" fillId="0" borderId="10" xfId="4" quotePrefix="1" applyFont="1" applyBorder="1" applyAlignment="1">
      <alignment horizontal="left" vertical="center" wrapText="1"/>
    </xf>
    <xf numFmtId="0" fontId="5" fillId="0" borderId="11" xfId="4" quotePrefix="1" applyFont="1" applyBorder="1" applyAlignment="1">
      <alignment horizontal="left" vertical="center" wrapText="1"/>
    </xf>
    <xf numFmtId="168" fontId="5" fillId="0" borderId="10" xfId="0" applyNumberFormat="1" applyFont="1" applyBorder="1" applyAlignment="1">
      <alignment horizontal="left" vertical="center" wrapText="1"/>
    </xf>
    <xf numFmtId="0" fontId="5" fillId="0" borderId="9" xfId="4" applyFont="1" applyBorder="1" applyAlignment="1">
      <alignment vertical="center" wrapText="1"/>
    </xf>
    <xf numFmtId="3" fontId="5" fillId="0" borderId="9" xfId="0" applyNumberFormat="1" applyFont="1" applyBorder="1" applyAlignment="1">
      <alignment vertical="center" wrapText="1"/>
    </xf>
    <xf numFmtId="3" fontId="0" fillId="0" borderId="10" xfId="0" applyNumberFormat="1" applyBorder="1" applyAlignment="1">
      <alignment horizontal="left" vertical="center" wrapText="1"/>
    </xf>
    <xf numFmtId="9" fontId="0" fillId="0" borderId="9" xfId="1" applyFont="1" applyFill="1" applyBorder="1" applyAlignment="1">
      <alignment horizontal="center" vertical="center" wrapText="1"/>
    </xf>
    <xf numFmtId="9" fontId="5" fillId="0" borderId="10" xfId="1" applyFont="1" applyFill="1" applyBorder="1" applyAlignment="1">
      <alignment horizontal="center" vertical="center" wrapText="1"/>
    </xf>
    <xf numFmtId="3" fontId="5" fillId="0" borderId="9" xfId="0" quotePrefix="1" applyNumberFormat="1" applyFont="1" applyBorder="1" applyAlignment="1">
      <alignment horizontal="left" vertical="center" wrapText="1"/>
    </xf>
    <xf numFmtId="3" fontId="5" fillId="0" borderId="9" xfId="0" applyNumberFormat="1" applyFont="1" applyBorder="1" applyAlignment="1">
      <alignment horizontal="left" vertical="center" wrapText="1"/>
    </xf>
    <xf numFmtId="3" fontId="5" fillId="0" borderId="9" xfId="0" quotePrefix="1" applyNumberFormat="1" applyFont="1" applyBorder="1" applyAlignment="1">
      <alignment horizontal="center" vertical="center" wrapText="1"/>
    </xf>
    <xf numFmtId="17" fontId="5" fillId="0" borderId="10" xfId="1" applyNumberFormat="1" applyFont="1" applyFill="1" applyBorder="1" applyAlignment="1">
      <alignment horizontal="left" vertical="center" wrapText="1"/>
    </xf>
    <xf numFmtId="0" fontId="5" fillId="0" borderId="9" xfId="15" applyFont="1" applyBorder="1" applyAlignment="1">
      <alignment vertical="center" wrapText="1"/>
    </xf>
    <xf numFmtId="0" fontId="5" fillId="0" borderId="20" xfId="15" applyFont="1" applyBorder="1" applyAlignment="1">
      <alignment horizontal="center" vertical="center" wrapText="1"/>
    </xf>
    <xf numFmtId="9" fontId="5" fillId="0" borderId="9" xfId="1" applyFont="1" applyFill="1" applyBorder="1" applyAlignment="1">
      <alignment horizontal="left" vertical="center" wrapText="1"/>
    </xf>
    <xf numFmtId="0" fontId="15" fillId="0" borderId="10" xfId="4" applyFont="1" applyBorder="1" applyAlignment="1">
      <alignment horizontal="left" vertical="center" wrapText="1"/>
    </xf>
    <xf numFmtId="0" fontId="15" fillId="0" borderId="9" xfId="4" applyFont="1" applyBorder="1" applyAlignment="1">
      <alignment vertical="center" wrapText="1"/>
    </xf>
    <xf numFmtId="0" fontId="0" fillId="0" borderId="20" xfId="0" applyBorder="1" applyAlignment="1">
      <alignment horizontal="center" vertical="center"/>
    </xf>
    <xf numFmtId="0" fontId="15" fillId="0" borderId="13" xfId="4" applyFont="1" applyBorder="1" applyAlignment="1">
      <alignment horizontal="left" vertical="center" wrapText="1"/>
    </xf>
    <xf numFmtId="0" fontId="0" fillId="0" borderId="25" xfId="0" applyBorder="1" applyAlignment="1">
      <alignment horizontal="center" vertical="center"/>
    </xf>
    <xf numFmtId="0" fontId="15" fillId="0" borderId="11" xfId="4" applyFont="1" applyBorder="1" applyAlignment="1">
      <alignment horizontal="left" vertical="center" wrapText="1"/>
    </xf>
    <xf numFmtId="0" fontId="15" fillId="0" borderId="11" xfId="4" applyFont="1" applyBorder="1" applyAlignment="1">
      <alignment horizontal="center" vertical="center" wrapText="1"/>
    </xf>
    <xf numFmtId="9" fontId="5" fillId="0" borderId="13" xfId="1" applyFont="1" applyFill="1" applyBorder="1" applyAlignment="1">
      <alignment horizontal="center" vertical="center" wrapText="1"/>
    </xf>
    <xf numFmtId="9" fontId="5" fillId="0" borderId="11" xfId="1" applyFont="1" applyFill="1" applyBorder="1" applyAlignment="1">
      <alignment horizontal="center" vertical="center" wrapText="1"/>
    </xf>
    <xf numFmtId="168" fontId="5" fillId="0" borderId="9" xfId="4" applyNumberFormat="1" applyFont="1" applyBorder="1" applyAlignment="1">
      <alignment horizontal="center" vertical="center" wrapText="1"/>
    </xf>
    <xf numFmtId="9" fontId="5" fillId="0" borderId="9" xfId="1" quotePrefix="1" applyFont="1" applyFill="1" applyBorder="1" applyAlignment="1">
      <alignment horizontal="center" vertical="center" wrapText="1"/>
    </xf>
    <xf numFmtId="9" fontId="0" fillId="0" borderId="9" xfId="1" applyFont="1" applyFill="1" applyBorder="1" applyAlignment="1">
      <alignment horizontal="left" vertical="center" wrapText="1"/>
    </xf>
    <xf numFmtId="9" fontId="5" fillId="0" borderId="9" xfId="1" quotePrefix="1" applyFont="1" applyFill="1" applyBorder="1" applyAlignment="1">
      <alignment horizontal="left" vertical="center" wrapText="1"/>
    </xf>
    <xf numFmtId="9" fontId="5" fillId="0" borderId="9" xfId="0" applyNumberFormat="1" applyFont="1" applyBorder="1" applyAlignment="1">
      <alignment horizontal="center" vertical="center" wrapText="1"/>
    </xf>
    <xf numFmtId="9" fontId="5" fillId="0" borderId="9" xfId="0" applyNumberFormat="1" applyFont="1" applyBorder="1" applyAlignment="1">
      <alignment horizontal="left" vertical="center" wrapText="1"/>
    </xf>
    <xf numFmtId="0" fontId="5" fillId="0" borderId="9" xfId="0" applyFont="1" applyBorder="1" applyAlignment="1">
      <alignment vertical="center"/>
    </xf>
    <xf numFmtId="9" fontId="0" fillId="0" borderId="9" xfId="0" applyNumberFormat="1" applyBorder="1" applyAlignment="1">
      <alignment horizontal="left" vertical="center" wrapText="1"/>
    </xf>
    <xf numFmtId="9" fontId="0" fillId="0" borderId="9" xfId="0" applyNumberFormat="1" applyBorder="1" applyAlignment="1">
      <alignment horizontal="center" vertical="center" wrapText="1"/>
    </xf>
    <xf numFmtId="9" fontId="5" fillId="0" borderId="10" xfId="0" applyNumberFormat="1" applyFont="1" applyBorder="1" applyAlignment="1">
      <alignment horizontal="left" vertical="center" wrapText="1"/>
    </xf>
    <xf numFmtId="9" fontId="5" fillId="0" borderId="11" xfId="0" applyNumberFormat="1" applyFont="1" applyBorder="1" applyAlignment="1">
      <alignment horizontal="left" vertical="center" wrapText="1"/>
    </xf>
    <xf numFmtId="9" fontId="5" fillId="0" borderId="10" xfId="0" applyNumberFormat="1" applyFont="1" applyBorder="1" applyAlignment="1">
      <alignment horizontal="center" vertical="center" wrapText="1"/>
    </xf>
    <xf numFmtId="0" fontId="5" fillId="0" borderId="9" xfId="0" applyFont="1" applyBorder="1" applyAlignment="1">
      <alignment horizontal="left" vertical="center"/>
    </xf>
    <xf numFmtId="9" fontId="5" fillId="0" borderId="11" xfId="0" applyNumberFormat="1"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0" fontId="17" fillId="0" borderId="9" xfId="0" applyFont="1" applyBorder="1" applyAlignment="1">
      <alignment vertical="center" wrapText="1"/>
    </xf>
    <xf numFmtId="0" fontId="17" fillId="0" borderId="9" xfId="0" applyFont="1" applyBorder="1" applyAlignment="1">
      <alignment horizontal="center" vertical="center" wrapText="1"/>
    </xf>
    <xf numFmtId="0" fontId="5" fillId="0" borderId="10" xfId="0" applyFont="1" applyBorder="1" applyAlignment="1">
      <alignment horizontal="left" vertical="center" wrapText="1"/>
    </xf>
    <xf numFmtId="0" fontId="0" fillId="0" borderId="9" xfId="0" applyBorder="1" applyAlignment="1">
      <alignment horizontal="center" vertical="center" wrapText="1"/>
    </xf>
    <xf numFmtId="0" fontId="17" fillId="0" borderId="9" xfId="0" quotePrefix="1" applyFont="1" applyBorder="1" applyAlignment="1">
      <alignment vertical="center" wrapText="1"/>
    </xf>
    <xf numFmtId="0" fontId="17" fillId="0" borderId="9" xfId="0" quotePrefix="1"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7" fillId="0" borderId="9" xfId="4" applyFont="1" applyBorder="1" applyAlignment="1">
      <alignment horizontal="left" vertical="center" wrapText="1"/>
    </xf>
    <xf numFmtId="9" fontId="5" fillId="0" borderId="9" xfId="1" applyFont="1" applyFill="1" applyBorder="1" applyAlignment="1">
      <alignment horizontal="center" vertical="center"/>
    </xf>
    <xf numFmtId="17" fontId="5" fillId="0" borderId="9" xfId="0" quotePrefix="1" applyNumberFormat="1" applyFont="1" applyBorder="1" applyAlignment="1">
      <alignment horizontal="center" vertical="center" wrapText="1"/>
    </xf>
    <xf numFmtId="17" fontId="5" fillId="0" borderId="9" xfId="1" applyNumberFormat="1" applyFont="1" applyFill="1" applyBorder="1" applyAlignment="1">
      <alignment horizontal="center" vertical="center" wrapText="1"/>
    </xf>
    <xf numFmtId="17" fontId="5" fillId="0" borderId="9" xfId="0" applyNumberFormat="1" applyFont="1" applyBorder="1" applyAlignment="1">
      <alignment horizontal="left" vertical="center" wrapText="1"/>
    </xf>
    <xf numFmtId="17" fontId="0" fillId="0" borderId="9" xfId="0" applyNumberFormat="1" applyBorder="1" applyAlignment="1">
      <alignment horizontal="left" vertical="center" wrapText="1"/>
    </xf>
    <xf numFmtId="0" fontId="5" fillId="0" borderId="9" xfId="0" quotePrefix="1" applyFont="1" applyBorder="1" applyAlignment="1">
      <alignment horizontal="center" vertical="center" wrapText="1"/>
    </xf>
    <xf numFmtId="17" fontId="5" fillId="0" borderId="9" xfId="0" applyNumberFormat="1" applyFont="1" applyBorder="1" applyAlignment="1">
      <alignment vertical="center" wrapText="1"/>
    </xf>
    <xf numFmtId="17" fontId="17" fillId="0" borderId="9" xfId="0" quotePrefix="1" applyNumberFormat="1" applyFont="1" applyBorder="1" applyAlignment="1">
      <alignment vertical="center" wrapText="1"/>
    </xf>
    <xf numFmtId="9" fontId="17" fillId="0" borderId="9" xfId="0" quotePrefix="1" applyNumberFormat="1" applyFont="1" applyBorder="1" applyAlignment="1">
      <alignment horizontal="center" vertical="center" wrapText="1"/>
    </xf>
    <xf numFmtId="0" fontId="17" fillId="0" borderId="17" xfId="0" quotePrefix="1" applyFont="1" applyBorder="1" applyAlignment="1">
      <alignment horizontal="left" vertical="center" wrapText="1"/>
    </xf>
    <xf numFmtId="0" fontId="5" fillId="0" borderId="17" xfId="4" applyFont="1" applyBorder="1" applyAlignment="1">
      <alignment horizontal="left" vertical="center" wrapText="1"/>
    </xf>
    <xf numFmtId="9" fontId="5" fillId="0" borderId="17" xfId="1" applyFont="1" applyFill="1" applyBorder="1" applyAlignment="1">
      <alignment horizontal="center" vertical="center"/>
    </xf>
    <xf numFmtId="17" fontId="5" fillId="0" borderId="17" xfId="0" quotePrefix="1" applyNumberFormat="1" applyFont="1" applyBorder="1" applyAlignment="1">
      <alignment horizontal="center" vertical="center" wrapText="1"/>
    </xf>
    <xf numFmtId="9" fontId="5" fillId="0" borderId="17" xfId="1" quotePrefix="1" applyFont="1" applyFill="1" applyBorder="1" applyAlignment="1">
      <alignment horizontal="center" vertical="center" wrapText="1"/>
    </xf>
    <xf numFmtId="17" fontId="5" fillId="0" borderId="17" xfId="0" applyNumberFormat="1" applyFont="1" applyBorder="1" applyAlignment="1">
      <alignment horizontal="left" vertical="center" wrapText="1"/>
    </xf>
    <xf numFmtId="9" fontId="5" fillId="0" borderId="17" xfId="1" applyFont="1" applyFill="1" applyBorder="1" applyAlignment="1">
      <alignment horizontal="left" vertical="center" wrapText="1"/>
    </xf>
    <xf numFmtId="9" fontId="0" fillId="0" borderId="17" xfId="1" applyFont="1" applyFill="1" applyBorder="1" applyAlignment="1">
      <alignment horizontal="left" vertical="center" wrapText="1"/>
    </xf>
    <xf numFmtId="9" fontId="5" fillId="0" borderId="17" xfId="0" quotePrefix="1" applyNumberFormat="1" applyFont="1" applyBorder="1" applyAlignment="1">
      <alignment horizontal="center" vertical="center" wrapText="1"/>
    </xf>
    <xf numFmtId="17" fontId="5" fillId="0" borderId="17" xfId="0" quotePrefix="1" applyNumberFormat="1" applyFont="1" applyBorder="1" applyAlignment="1">
      <alignment horizontal="left" vertical="center" wrapText="1"/>
    </xf>
    <xf numFmtId="0" fontId="5" fillId="0" borderId="17" xfId="0" applyFont="1" applyBorder="1" applyAlignment="1">
      <alignment vertical="center"/>
    </xf>
    <xf numFmtId="0" fontId="15" fillId="0" borderId="21" xfId="4" applyFont="1" applyBorder="1" applyAlignment="1">
      <alignment horizontal="center" vertical="center" wrapText="1"/>
    </xf>
    <xf numFmtId="0" fontId="17" fillId="0" borderId="0" xfId="4" applyFont="1" applyAlignment="1">
      <alignment vertical="center" wrapText="1"/>
    </xf>
    <xf numFmtId="0" fontId="9" fillId="0" borderId="0" xfId="15" applyFont="1" applyAlignment="1">
      <alignment horizontal="right" vertical="center"/>
    </xf>
    <xf numFmtId="0" fontId="18" fillId="0" borderId="0" xfId="15" applyFont="1" applyAlignment="1">
      <alignment horizontal="center" vertical="center"/>
    </xf>
    <xf numFmtId="0" fontId="22" fillId="0" borderId="0" xfId="15" applyFont="1" applyAlignment="1">
      <alignment horizontal="center" vertical="center"/>
    </xf>
    <xf numFmtId="9" fontId="18" fillId="0" borderId="0" xfId="1" applyFont="1" applyFill="1" applyAlignment="1">
      <alignment horizontal="center" vertical="center"/>
    </xf>
    <xf numFmtId="0" fontId="18" fillId="0" borderId="0" xfId="15" applyFont="1" applyAlignment="1">
      <alignment horizontal="left" vertical="center"/>
    </xf>
    <xf numFmtId="168" fontId="22" fillId="0" borderId="0" xfId="15" applyNumberFormat="1" applyFont="1" applyAlignment="1">
      <alignment horizontal="center" vertical="center"/>
    </xf>
    <xf numFmtId="0" fontId="26" fillId="0" borderId="9" xfId="0" applyFont="1" applyBorder="1" applyAlignment="1">
      <alignment horizontal="left" vertical="center"/>
    </xf>
    <xf numFmtId="3" fontId="26" fillId="0" borderId="9" xfId="0" applyNumberFormat="1" applyFont="1" applyBorder="1" applyAlignment="1">
      <alignment horizontal="center" vertical="center"/>
    </xf>
    <xf numFmtId="170" fontId="26" fillId="0" borderId="9" xfId="0" applyNumberFormat="1" applyFont="1" applyBorder="1" applyAlignment="1">
      <alignment horizontal="right" vertical="center"/>
    </xf>
    <xf numFmtId="9" fontId="26" fillId="0" borderId="9" xfId="1" applyFont="1" applyFill="1" applyBorder="1" applyAlignment="1">
      <alignment horizontal="right" vertical="center"/>
    </xf>
    <xf numFmtId="0" fontId="26" fillId="0" borderId="9" xfId="0" applyFont="1" applyBorder="1" applyAlignment="1">
      <alignment vertical="center"/>
    </xf>
    <xf numFmtId="171" fontId="26" fillId="0" borderId="9" xfId="0" applyNumberFormat="1" applyFont="1" applyBorder="1" applyAlignment="1">
      <alignment vertical="center"/>
    </xf>
    <xf numFmtId="9" fontId="26" fillId="0" borderId="9" xfId="1" applyFont="1" applyFill="1" applyBorder="1" applyAlignment="1">
      <alignment vertical="center"/>
    </xf>
    <xf numFmtId="170" fontId="26" fillId="0" borderId="9" xfId="0" applyNumberFormat="1" applyFont="1" applyBorder="1" applyAlignment="1">
      <alignment vertical="center"/>
    </xf>
    <xf numFmtId="0" fontId="34" fillId="0" borderId="0" xfId="0" applyFont="1" applyAlignment="1">
      <alignment horizontal="center"/>
    </xf>
    <xf numFmtId="0" fontId="17" fillId="0" borderId="9" xfId="0" applyFont="1" applyBorder="1"/>
    <xf numFmtId="0" fontId="17" fillId="0" borderId="53" xfId="0" applyFont="1" applyBorder="1"/>
    <xf numFmtId="170" fontId="31" fillId="0" borderId="26" xfId="0" applyNumberFormat="1" applyFont="1" applyBorder="1" applyAlignment="1">
      <alignment vertical="center"/>
    </xf>
    <xf numFmtId="9" fontId="31" fillId="0" borderId="12" xfId="0" applyNumberFormat="1" applyFont="1" applyBorder="1" applyAlignment="1">
      <alignment vertical="center"/>
    </xf>
    <xf numFmtId="175" fontId="31" fillId="0" borderId="26" xfId="0" applyNumberFormat="1" applyFont="1" applyBorder="1" applyAlignment="1">
      <alignment vertical="center"/>
    </xf>
    <xf numFmtId="170" fontId="31" fillId="0" borderId="13" xfId="0" applyNumberFormat="1" applyFont="1" applyBorder="1" applyAlignment="1">
      <alignment vertical="center"/>
    </xf>
    <xf numFmtId="9" fontId="31" fillId="0" borderId="47" xfId="0" applyNumberFormat="1" applyFont="1" applyBorder="1" applyAlignment="1">
      <alignment vertical="center"/>
    </xf>
    <xf numFmtId="175" fontId="31" fillId="0" borderId="13" xfId="0" applyNumberFormat="1" applyFont="1" applyBorder="1" applyAlignment="1">
      <alignment vertical="center"/>
    </xf>
    <xf numFmtId="170" fontId="31" fillId="0" borderId="50" xfId="0" applyNumberFormat="1" applyFont="1" applyBorder="1" applyAlignment="1">
      <alignment vertical="center"/>
    </xf>
    <xf numFmtId="9" fontId="31" fillId="0" borderId="56" xfId="0" applyNumberFormat="1" applyFont="1" applyBorder="1" applyAlignment="1">
      <alignment vertical="center"/>
    </xf>
    <xf numFmtId="175" fontId="31" fillId="0" borderId="50" xfId="0" applyNumberFormat="1" applyFont="1" applyBorder="1" applyAlignment="1">
      <alignment vertical="center"/>
    </xf>
    <xf numFmtId="0" fontId="31" fillId="0" borderId="52" xfId="0" applyFont="1" applyBorder="1" applyAlignment="1">
      <alignment horizontal="center" vertical="center" wrapText="1"/>
    </xf>
    <xf numFmtId="0" fontId="17" fillId="0" borderId="49" xfId="0" applyFont="1" applyBorder="1" applyAlignment="1">
      <alignment vertical="center"/>
    </xf>
    <xf numFmtId="0" fontId="17" fillId="0" borderId="49" xfId="0" applyFont="1" applyBorder="1"/>
    <xf numFmtId="0" fontId="17" fillId="0" borderId="38" xfId="0" applyFont="1" applyBorder="1" applyAlignment="1">
      <alignment horizontal="center" vertical="center"/>
    </xf>
    <xf numFmtId="0" fontId="17" fillId="0" borderId="80" xfId="0" applyFont="1" applyBorder="1"/>
    <xf numFmtId="0" fontId="17" fillId="0" borderId="9" xfId="0" applyFont="1" applyBorder="1" applyAlignment="1">
      <alignment horizontal="left" vertical="center" wrapText="1"/>
    </xf>
    <xf numFmtId="0" fontId="17" fillId="0" borderId="9" xfId="0" applyFont="1" applyBorder="1" applyAlignment="1">
      <alignment horizontal="center" vertical="center"/>
    </xf>
    <xf numFmtId="0" fontId="26" fillId="0" borderId="9" xfId="0" applyFont="1" applyBorder="1" applyAlignment="1">
      <alignment horizontal="center" vertical="center"/>
    </xf>
    <xf numFmtId="17" fontId="17" fillId="0" borderId="9" xfId="0" quotePrefix="1" applyNumberFormat="1" applyFont="1" applyBorder="1" applyAlignment="1">
      <alignment horizontal="center" vertical="center" wrapText="1"/>
    </xf>
    <xf numFmtId="0" fontId="5" fillId="0" borderId="20" xfId="0" applyFont="1" applyBorder="1" applyAlignment="1">
      <alignment vertical="center" wrapText="1"/>
    </xf>
    <xf numFmtId="0" fontId="0" fillId="0" borderId="20" xfId="0" applyBorder="1" applyAlignment="1">
      <alignment vertical="center" wrapText="1"/>
    </xf>
    <xf numFmtId="0" fontId="5" fillId="0" borderId="9" xfId="4" quotePrefix="1" applyFont="1" applyBorder="1" applyAlignment="1">
      <alignment horizontal="center" vertical="center" wrapText="1"/>
    </xf>
    <xf numFmtId="0" fontId="5" fillId="0" borderId="20" xfId="15" applyFont="1" applyBorder="1" applyAlignment="1">
      <alignment vertical="center" wrapText="1"/>
    </xf>
    <xf numFmtId="0" fontId="15" fillId="0" borderId="20" xfId="4" applyFont="1" applyBorder="1" applyAlignment="1">
      <alignment vertical="center" wrapText="1"/>
    </xf>
    <xf numFmtId="168" fontId="17" fillId="0" borderId="9" xfId="4" applyNumberFormat="1" applyFont="1" applyBorder="1" applyAlignment="1">
      <alignment horizontal="center" vertical="center" wrapText="1"/>
    </xf>
    <xf numFmtId="0" fontId="17" fillId="0" borderId="20" xfId="4" applyFont="1" applyBorder="1" applyAlignment="1">
      <alignment horizontal="left" vertical="center" wrapText="1"/>
    </xf>
    <xf numFmtId="0" fontId="17" fillId="0" borderId="20" xfId="0" applyFont="1" applyBorder="1" applyAlignment="1">
      <alignment vertical="center" wrapText="1"/>
    </xf>
    <xf numFmtId="0" fontId="5" fillId="0" borderId="20" xfId="0" applyFont="1" applyBorder="1" applyAlignment="1">
      <alignment horizontal="left" vertical="center" wrapText="1"/>
    </xf>
    <xf numFmtId="0" fontId="9" fillId="0" borderId="9" xfId="15" applyFont="1" applyBorder="1" applyAlignment="1">
      <alignment horizontal="center" vertical="center"/>
    </xf>
    <xf numFmtId="0" fontId="7" fillId="0" borderId="0" xfId="15" applyFont="1" applyAlignment="1">
      <alignment horizontal="center" vertical="center" wrapText="1"/>
    </xf>
    <xf numFmtId="0" fontId="9" fillId="0" borderId="0" xfId="15" applyFont="1" applyAlignment="1">
      <alignment horizontal="center" vertical="center" wrapText="1"/>
    </xf>
    <xf numFmtId="0" fontId="9" fillId="0" borderId="0" xfId="15" applyFont="1" applyAlignment="1">
      <alignment horizontal="right" vertical="center" wrapText="1"/>
    </xf>
    <xf numFmtId="0" fontId="17" fillId="0" borderId="20" xfId="0" applyFont="1" applyBorder="1" applyAlignment="1">
      <alignment wrapText="1"/>
    </xf>
    <xf numFmtId="0" fontId="5" fillId="0" borderId="9" xfId="4" applyFont="1" applyBorder="1" applyAlignment="1">
      <alignment horizontal="left" vertical="top" wrapText="1"/>
    </xf>
    <xf numFmtId="0" fontId="12" fillId="0" borderId="83" xfId="15" applyFont="1" applyBorder="1" applyAlignment="1">
      <alignment horizontal="center" vertical="center" wrapText="1"/>
    </xf>
    <xf numFmtId="170" fontId="26" fillId="0" borderId="9" xfId="0" applyNumberFormat="1" applyFont="1" applyBorder="1" applyAlignment="1">
      <alignment horizontal="center" vertical="center"/>
    </xf>
    <xf numFmtId="171" fontId="26" fillId="0" borderId="9" xfId="0" applyNumberFormat="1" applyFont="1" applyBorder="1" applyAlignment="1">
      <alignment horizontal="center" vertical="center"/>
    </xf>
    <xf numFmtId="168" fontId="5" fillId="0" borderId="9" xfId="1" applyNumberFormat="1" applyFont="1" applyFill="1" applyBorder="1" applyAlignment="1">
      <alignment horizontal="center" vertical="center"/>
    </xf>
    <xf numFmtId="0" fontId="17" fillId="0" borderId="17" xfId="0" applyFont="1" applyBorder="1" applyAlignment="1">
      <alignment horizontal="left" vertical="center" wrapText="1"/>
    </xf>
    <xf numFmtId="0" fontId="17" fillId="0" borderId="17" xfId="4" applyFont="1" applyBorder="1" applyAlignment="1">
      <alignment horizontal="left" vertical="center" wrapText="1"/>
    </xf>
    <xf numFmtId="168" fontId="5" fillId="0" borderId="17" xfId="1" applyNumberFormat="1" applyFont="1" applyFill="1" applyBorder="1" applyAlignment="1">
      <alignment horizontal="center" vertical="center"/>
    </xf>
    <xf numFmtId="17" fontId="17" fillId="0" borderId="17" xfId="0" quotePrefix="1" applyNumberFormat="1" applyFont="1" applyBorder="1" applyAlignment="1">
      <alignment horizontal="center" vertical="center" wrapText="1"/>
    </xf>
    <xf numFmtId="0" fontId="17" fillId="0" borderId="21" xfId="0" applyFont="1" applyBorder="1" applyAlignment="1">
      <alignment vertical="center" wrapText="1"/>
    </xf>
    <xf numFmtId="0" fontId="12" fillId="0" borderId="82" xfId="15" applyFont="1" applyBorder="1" applyAlignment="1">
      <alignment horizontal="center" vertical="center" wrapText="1"/>
    </xf>
    <xf numFmtId="0" fontId="21" fillId="0" borderId="83" xfId="15" applyFont="1" applyBorder="1" applyAlignment="1">
      <alignment horizontal="center" vertical="center" wrapText="1"/>
    </xf>
    <xf numFmtId="0" fontId="14" fillId="0" borderId="84" xfId="4" applyFont="1" applyBorder="1" applyAlignment="1">
      <alignment horizontal="center" vertical="center" wrapText="1"/>
    </xf>
    <xf numFmtId="0" fontId="17" fillId="0" borderId="9" xfId="0" applyFont="1" applyBorder="1" applyAlignment="1">
      <alignment vertical="center"/>
    </xf>
    <xf numFmtId="9" fontId="31" fillId="0" borderId="59" xfId="0" applyNumberFormat="1" applyFont="1" applyBorder="1" applyAlignment="1">
      <alignment vertical="center"/>
    </xf>
    <xf numFmtId="9" fontId="31" fillId="0" borderId="58" xfId="0" applyNumberFormat="1" applyFont="1" applyBorder="1" applyAlignment="1">
      <alignment vertical="center"/>
    </xf>
    <xf numFmtId="9" fontId="31" fillId="0" borderId="64" xfId="0" applyNumberFormat="1" applyFont="1" applyBorder="1" applyAlignment="1">
      <alignment vertical="center"/>
    </xf>
    <xf numFmtId="0" fontId="31" fillId="0" borderId="9" xfId="0" applyFont="1" applyBorder="1" applyAlignment="1">
      <alignment horizontal="center" vertical="center"/>
    </xf>
    <xf numFmtId="0" fontId="35" fillId="0" borderId="9" xfId="0" applyFont="1" applyBorder="1"/>
    <xf numFmtId="0" fontId="35" fillId="0" borderId="9" xfId="0" applyFont="1" applyBorder="1" applyAlignment="1">
      <alignment horizontal="left" vertical="center" wrapText="1"/>
    </xf>
    <xf numFmtId="0" fontId="35" fillId="0" borderId="9" xfId="0" applyFont="1" applyBorder="1" applyAlignment="1">
      <alignment horizontal="center" vertical="center" wrapText="1"/>
    </xf>
    <xf numFmtId="9" fontId="35" fillId="0" borderId="9" xfId="0" applyNumberFormat="1" applyFont="1" applyBorder="1" applyAlignment="1">
      <alignment horizontal="center" vertical="center" wrapText="1"/>
    </xf>
    <xf numFmtId="0" fontId="35" fillId="0" borderId="9" xfId="4" applyFont="1" applyBorder="1" applyAlignment="1">
      <alignment horizontal="center" vertical="center" wrapText="1"/>
    </xf>
    <xf numFmtId="0" fontId="35" fillId="0" borderId="9" xfId="0" applyFont="1" applyBorder="1" applyAlignment="1">
      <alignment vertical="center" wrapText="1"/>
    </xf>
    <xf numFmtId="9" fontId="35" fillId="0" borderId="9" xfId="1" applyFont="1" applyFill="1" applyBorder="1" applyAlignment="1">
      <alignment horizontal="center" vertical="center"/>
    </xf>
    <xf numFmtId="0" fontId="35" fillId="0" borderId="9" xfId="0" applyFont="1" applyBorder="1" applyAlignment="1">
      <alignment horizontal="left" vertical="center" wrapText="1" readingOrder="1"/>
    </xf>
    <xf numFmtId="173" fontId="21" fillId="0" borderId="9" xfId="18" applyNumberFormat="1" applyFont="1" applyFill="1" applyBorder="1" applyAlignment="1">
      <alignment horizontal="center" vertical="center"/>
    </xf>
    <xf numFmtId="0" fontId="21" fillId="0" borderId="9" xfId="0" applyFont="1" applyBorder="1" applyAlignment="1">
      <alignment vertical="center" wrapText="1"/>
    </xf>
    <xf numFmtId="0" fontId="35" fillId="0" borderId="9" xfId="4" applyFont="1" applyBorder="1" applyAlignment="1">
      <alignment horizontal="left" vertical="center" wrapText="1"/>
    </xf>
    <xf numFmtId="0" fontId="35" fillId="0" borderId="9" xfId="0" applyFont="1" applyBorder="1" applyAlignment="1">
      <alignment wrapText="1"/>
    </xf>
    <xf numFmtId="168" fontId="21" fillId="0" borderId="9" xfId="0" applyNumberFormat="1" applyFont="1" applyBorder="1" applyAlignment="1">
      <alignment horizontal="center" vertical="center"/>
    </xf>
    <xf numFmtId="0" fontId="21" fillId="0" borderId="9" xfId="0" applyFont="1" applyBorder="1" applyAlignment="1">
      <alignment wrapText="1"/>
    </xf>
    <xf numFmtId="0" fontId="35" fillId="0" borderId="9" xfId="0" applyFont="1" applyBorder="1" applyAlignment="1">
      <alignment horizontal="left" vertical="top" wrapText="1"/>
    </xf>
    <xf numFmtId="0" fontId="35" fillId="0" borderId="9" xfId="0" applyFont="1" applyBorder="1" applyAlignment="1">
      <alignment horizontal="center" vertical="center"/>
    </xf>
    <xf numFmtId="9" fontId="35" fillId="0" borderId="9" xfId="1" applyFont="1" applyFill="1" applyBorder="1" applyAlignment="1">
      <alignment horizontal="center" vertical="center" wrapText="1"/>
    </xf>
    <xf numFmtId="0" fontId="35" fillId="0" borderId="9" xfId="1" applyNumberFormat="1" applyFont="1" applyFill="1" applyBorder="1" applyAlignment="1">
      <alignment horizontal="center" vertical="center" wrapText="1"/>
    </xf>
    <xf numFmtId="17" fontId="35" fillId="0" borderId="9" xfId="0" quotePrefix="1" applyNumberFormat="1" applyFont="1" applyBorder="1" applyAlignment="1">
      <alignment horizontal="center" vertical="center" wrapText="1"/>
    </xf>
    <xf numFmtId="0" fontId="35" fillId="0" borderId="9" xfId="0" applyFont="1" applyBorder="1" applyAlignment="1">
      <alignment vertical="center"/>
    </xf>
    <xf numFmtId="0" fontId="21" fillId="0" borderId="9" xfId="0" applyFont="1" applyBorder="1" applyAlignment="1">
      <alignment horizontal="center" vertical="center"/>
    </xf>
    <xf numFmtId="9" fontId="35" fillId="0" borderId="9" xfId="4" applyNumberFormat="1" applyFont="1" applyBorder="1" applyAlignment="1">
      <alignment horizontal="center" vertical="center" wrapText="1"/>
    </xf>
    <xf numFmtId="0" fontId="35" fillId="0" borderId="9" xfId="0" applyFont="1" applyBorder="1" applyAlignment="1">
      <alignment horizontal="left" vertical="center"/>
    </xf>
    <xf numFmtId="0" fontId="35" fillId="0" borderId="9" xfId="4" applyFont="1" applyBorder="1" applyAlignment="1">
      <alignment vertical="center" wrapText="1"/>
    </xf>
    <xf numFmtId="0" fontId="35" fillId="0" borderId="9" xfId="0" quotePrefix="1" applyFont="1" applyBorder="1" applyAlignment="1">
      <alignment horizontal="left" vertical="center" wrapText="1"/>
    </xf>
    <xf numFmtId="0" fontId="17" fillId="0" borderId="86"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31" fillId="0" borderId="32" xfId="0" applyFont="1" applyBorder="1" applyAlignment="1">
      <alignment horizontal="center"/>
    </xf>
    <xf numFmtId="0" fontId="31" fillId="0" borderId="38" xfId="0" applyFont="1" applyBorder="1" applyAlignment="1">
      <alignment horizontal="center" vertical="center"/>
    </xf>
    <xf numFmtId="0" fontId="31" fillId="0" borderId="33" xfId="0" applyFont="1" applyBorder="1" applyAlignment="1">
      <alignment horizontal="center"/>
    </xf>
    <xf numFmtId="0" fontId="31" fillId="0" borderId="31" xfId="0" applyFont="1" applyBorder="1" applyAlignment="1">
      <alignment horizontal="center"/>
    </xf>
    <xf numFmtId="0" fontId="31" fillId="0" borderId="31" xfId="0" applyFont="1" applyBorder="1" applyAlignment="1">
      <alignment horizontal="center" vertical="center"/>
    </xf>
    <xf numFmtId="0" fontId="31" fillId="0" borderId="28" xfId="0" applyFont="1" applyBorder="1" applyAlignment="1">
      <alignment horizontal="center" vertical="center"/>
    </xf>
    <xf numFmtId="0" fontId="31" fillId="0" borderId="33" xfId="0" applyFont="1" applyBorder="1" applyAlignment="1">
      <alignment horizontal="center" vertical="center"/>
    </xf>
    <xf numFmtId="0" fontId="31" fillId="0" borderId="0" xfId="0" applyFont="1" applyAlignment="1">
      <alignment horizontal="center" vertical="center"/>
    </xf>
    <xf numFmtId="0" fontId="21" fillId="0" borderId="9" xfId="0" applyFont="1" applyBorder="1" applyAlignment="1">
      <alignment horizontal="center" vertical="center" wrapText="1"/>
    </xf>
    <xf numFmtId="9" fontId="21" fillId="0" borderId="9" xfId="0" applyNumberFormat="1" applyFont="1" applyBorder="1" applyAlignment="1">
      <alignment horizontal="center" vertical="center" wrapText="1"/>
    </xf>
    <xf numFmtId="9" fontId="31" fillId="0" borderId="68" xfId="0" applyNumberFormat="1" applyFont="1" applyBorder="1" applyAlignment="1">
      <alignment vertical="center"/>
    </xf>
    <xf numFmtId="174" fontId="31" fillId="0" borderId="26" xfId="18" applyNumberFormat="1" applyFont="1" applyFill="1" applyBorder="1" applyAlignment="1">
      <alignment vertical="center"/>
    </xf>
    <xf numFmtId="9" fontId="31" fillId="0" borderId="67" xfId="0" applyNumberFormat="1" applyFont="1" applyBorder="1" applyAlignment="1">
      <alignment vertical="center"/>
    </xf>
    <xf numFmtId="176" fontId="31" fillId="0" borderId="26" xfId="18" applyNumberFormat="1" applyFont="1" applyFill="1" applyBorder="1" applyAlignment="1">
      <alignment vertical="center"/>
    </xf>
    <xf numFmtId="174" fontId="31" fillId="0" borderId="13" xfId="18" applyNumberFormat="1" applyFont="1" applyFill="1" applyBorder="1" applyAlignment="1">
      <alignment vertical="center"/>
    </xf>
    <xf numFmtId="176" fontId="31" fillId="0" borderId="13" xfId="18" applyNumberFormat="1" applyFont="1" applyFill="1" applyBorder="1" applyAlignment="1">
      <alignment vertical="center"/>
    </xf>
    <xf numFmtId="9" fontId="31" fillId="0" borderId="69" xfId="0" applyNumberFormat="1" applyFont="1" applyBorder="1" applyAlignment="1">
      <alignment vertical="center"/>
    </xf>
    <xf numFmtId="174" fontId="31" fillId="0" borderId="50" xfId="18" applyNumberFormat="1" applyFont="1" applyFill="1" applyBorder="1" applyAlignment="1">
      <alignment vertical="center"/>
    </xf>
    <xf numFmtId="176" fontId="31" fillId="0" borderId="50" xfId="18" applyNumberFormat="1" applyFont="1" applyFill="1" applyBorder="1" applyAlignment="1">
      <alignment vertical="center"/>
    </xf>
    <xf numFmtId="0" fontId="31" fillId="0" borderId="32"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xf>
    <xf numFmtId="0" fontId="31" fillId="0" borderId="29" xfId="0" applyFont="1" applyBorder="1" applyAlignment="1">
      <alignment horizontal="center" vertical="center"/>
    </xf>
    <xf numFmtId="0" fontId="31" fillId="0" borderId="52" xfId="0" applyFont="1" applyBorder="1" applyAlignment="1">
      <alignment horizontal="center" vertical="center"/>
    </xf>
    <xf numFmtId="0" fontId="17" fillId="2" borderId="9" xfId="0" applyFont="1" applyFill="1" applyBorder="1"/>
    <xf numFmtId="9" fontId="17" fillId="0" borderId="0" xfId="0" applyNumberFormat="1" applyFont="1"/>
    <xf numFmtId="168" fontId="17" fillId="0" borderId="0" xfId="0" applyNumberFormat="1" applyFont="1" applyAlignment="1">
      <alignment horizontal="left"/>
    </xf>
    <xf numFmtId="0" fontId="31" fillId="2" borderId="9" xfId="0" applyFont="1" applyFill="1" applyBorder="1" applyAlignment="1">
      <alignment horizontal="center" vertical="center"/>
    </xf>
    <xf numFmtId="0" fontId="31" fillId="2" borderId="9" xfId="0" applyFont="1" applyFill="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vertical="center"/>
    </xf>
    <xf numFmtId="0" fontId="35" fillId="0" borderId="0" xfId="0" applyFont="1"/>
    <xf numFmtId="0" fontId="38" fillId="0" borderId="0" xfId="0" applyFont="1" applyAlignment="1">
      <alignment horizontal="center"/>
    </xf>
    <xf numFmtId="178" fontId="31" fillId="0" borderId="9" xfId="0" applyNumberFormat="1" applyFont="1" applyBorder="1" applyAlignment="1">
      <alignment horizontal="center" vertical="center"/>
    </xf>
    <xf numFmtId="0" fontId="33" fillId="0" borderId="9" xfId="0" applyFont="1" applyBorder="1" applyAlignment="1">
      <alignment horizontal="center" vertical="center" wrapText="1"/>
    </xf>
    <xf numFmtId="0" fontId="5" fillId="0" borderId="9" xfId="4" applyFont="1" applyBorder="1" applyAlignment="1">
      <alignment horizontal="center" vertical="center" wrapText="1"/>
    </xf>
    <xf numFmtId="0" fontId="16" fillId="0" borderId="9" xfId="0" applyFont="1" applyBorder="1" applyAlignment="1">
      <alignment horizontal="center" vertical="center" wrapText="1"/>
    </xf>
    <xf numFmtId="0" fontId="0" fillId="0" borderId="9" xfId="4" applyFont="1" applyBorder="1" applyAlignment="1">
      <alignment horizontal="center" vertical="center" wrapText="1"/>
    </xf>
    <xf numFmtId="9" fontId="0" fillId="0" borderId="9" xfId="4" applyNumberFormat="1" applyFont="1" applyBorder="1" applyAlignment="1">
      <alignment horizontal="center" vertical="center" wrapText="1"/>
    </xf>
    <xf numFmtId="0" fontId="0" fillId="0" borderId="9" xfId="4" quotePrefix="1" applyFont="1" applyBorder="1" applyAlignment="1">
      <alignment horizontal="center" vertical="center" wrapText="1"/>
    </xf>
    <xf numFmtId="9" fontId="0" fillId="0" borderId="9" xfId="1" quotePrefix="1" applyFont="1" applyFill="1" applyBorder="1" applyAlignment="1">
      <alignment horizontal="center" vertical="center" wrapText="1"/>
    </xf>
    <xf numFmtId="17" fontId="0" fillId="0" borderId="9" xfId="0" quotePrefix="1" applyNumberFormat="1" applyBorder="1" applyAlignment="1">
      <alignment horizontal="center" vertical="center" wrapText="1"/>
    </xf>
    <xf numFmtId="0" fontId="0" fillId="0" borderId="9" xfId="0" quotePrefix="1" applyBorder="1" applyAlignment="1">
      <alignment horizontal="center" vertical="center" wrapText="1"/>
    </xf>
    <xf numFmtId="168" fontId="0" fillId="0" borderId="9" xfId="0" applyNumberFormat="1" applyBorder="1" applyAlignment="1">
      <alignment horizontal="center" vertical="center" wrapText="1"/>
    </xf>
    <xf numFmtId="17" fontId="0" fillId="0" borderId="9" xfId="1" quotePrefix="1" applyNumberFormat="1" applyFont="1" applyFill="1" applyBorder="1" applyAlignment="1">
      <alignment horizontal="center" vertical="center" wrapText="1"/>
    </xf>
    <xf numFmtId="0" fontId="7" fillId="0" borderId="0" xfId="15" applyFont="1" applyAlignment="1">
      <alignment horizontal="center" vertical="top"/>
    </xf>
    <xf numFmtId="0" fontId="17" fillId="0" borderId="0" xfId="4" applyFont="1" applyAlignment="1">
      <alignment vertical="top" wrapText="1"/>
    </xf>
    <xf numFmtId="0" fontId="9" fillId="0" borderId="0" xfId="15" applyFont="1" applyAlignment="1">
      <alignment horizontal="right" vertical="top"/>
    </xf>
    <xf numFmtId="0" fontId="15" fillId="0" borderId="9" xfId="4" applyFont="1" applyBorder="1" applyAlignment="1">
      <alignment horizontal="center" vertical="center" wrapText="1"/>
    </xf>
    <xf numFmtId="0" fontId="17" fillId="0" borderId="9" xfId="4" applyFont="1" applyBorder="1" applyAlignment="1">
      <alignment horizontal="center" vertical="center" wrapText="1"/>
    </xf>
    <xf numFmtId="0" fontId="15" fillId="0" borderId="15" xfId="4" applyFont="1" applyBorder="1" applyAlignment="1">
      <alignment horizontal="center" vertical="top" wrapText="1"/>
    </xf>
    <xf numFmtId="168" fontId="17" fillId="0" borderId="9" xfId="1" applyNumberFormat="1" applyFont="1" applyFill="1" applyBorder="1" applyAlignment="1">
      <alignment horizontal="center" vertical="center" wrapText="1"/>
    </xf>
    <xf numFmtId="0" fontId="17" fillId="0" borderId="9" xfId="1" applyNumberFormat="1" applyFont="1" applyFill="1" applyBorder="1" applyAlignment="1">
      <alignment horizontal="center" vertical="center" wrapText="1"/>
    </xf>
    <xf numFmtId="9" fontId="17" fillId="0" borderId="9" xfId="0" applyNumberFormat="1" applyFont="1" applyBorder="1" applyAlignment="1">
      <alignment horizontal="center" vertical="center"/>
    </xf>
    <xf numFmtId="168" fontId="17" fillId="0" borderId="9" xfId="0" applyNumberFormat="1" applyFont="1" applyBorder="1" applyAlignment="1">
      <alignment horizontal="center" vertical="center"/>
    </xf>
    <xf numFmtId="0" fontId="17" fillId="0" borderId="9" xfId="0" applyFont="1" applyBorder="1" applyAlignment="1">
      <alignment horizontal="left" vertical="center"/>
    </xf>
    <xf numFmtId="0" fontId="31" fillId="0" borderId="9" xfId="0" applyFont="1" applyBorder="1" applyAlignment="1">
      <alignment horizontal="center"/>
    </xf>
    <xf numFmtId="0" fontId="31" fillId="0" borderId="9" xfId="0" applyFont="1" applyBorder="1" applyAlignment="1">
      <alignment horizontal="center" vertical="center" wrapText="1"/>
    </xf>
    <xf numFmtId="0" fontId="10" fillId="0" borderId="81" xfId="15" applyFont="1" applyBorder="1" applyAlignment="1">
      <alignment vertical="center" wrapText="1"/>
    </xf>
    <xf numFmtId="0" fontId="10" fillId="0" borderId="85" xfId="15" applyFont="1" applyBorder="1" applyAlignment="1">
      <alignment vertical="center" wrapText="1"/>
    </xf>
    <xf numFmtId="0" fontId="17" fillId="0" borderId="17" xfId="0" applyFont="1" applyBorder="1" applyAlignment="1">
      <alignment horizontal="center" vertical="center" wrapText="1"/>
    </xf>
    <xf numFmtId="0" fontId="17" fillId="0" borderId="17" xfId="4" applyFont="1" applyBorder="1" applyAlignment="1">
      <alignment horizontal="center" vertical="center" wrapText="1"/>
    </xf>
    <xf numFmtId="0" fontId="14" fillId="0" borderId="83" xfId="4" applyFont="1" applyBorder="1" applyAlignment="1">
      <alignment horizontal="center" vertical="center" wrapText="1"/>
    </xf>
    <xf numFmtId="0" fontId="25" fillId="0" borderId="84" xfId="4" applyFont="1" applyBorder="1" applyAlignment="1">
      <alignment horizontal="center" vertical="center" wrapText="1"/>
    </xf>
    <xf numFmtId="0" fontId="0" fillId="0" borderId="9" xfId="15" applyFont="1" applyBorder="1" applyAlignment="1">
      <alignment vertical="center" wrapText="1"/>
    </xf>
    <xf numFmtId="0" fontId="0" fillId="0" borderId="9" xfId="0" applyBorder="1" applyAlignment="1">
      <alignment horizontal="left" vertical="center" wrapText="1"/>
    </xf>
    <xf numFmtId="0" fontId="17" fillId="0" borderId="17" xfId="0" applyFont="1" applyBorder="1" applyAlignment="1">
      <alignment vertical="center" wrapText="1"/>
    </xf>
    <xf numFmtId="0" fontId="9" fillId="0" borderId="89" xfId="15" applyFont="1" applyBorder="1" applyAlignment="1">
      <alignment horizontal="center" vertical="top"/>
    </xf>
    <xf numFmtId="0" fontId="9" fillId="0" borderId="89" xfId="15" applyFont="1" applyBorder="1" applyAlignment="1">
      <alignment horizontal="center" vertical="center" wrapText="1"/>
    </xf>
    <xf numFmtId="0" fontId="9" fillId="0" borderId="89" xfId="15" applyFont="1" applyBorder="1" applyAlignment="1">
      <alignment horizontal="center" vertical="center"/>
    </xf>
    <xf numFmtId="167" fontId="11" fillId="0" borderId="89" xfId="3" applyNumberFormat="1" applyFont="1" applyBorder="1" applyAlignment="1">
      <alignment horizontal="center"/>
    </xf>
    <xf numFmtId="167" fontId="20" fillId="0" borderId="89" xfId="3" applyNumberFormat="1" applyFont="1" applyBorder="1" applyAlignment="1">
      <alignment horizontal="center"/>
    </xf>
    <xf numFmtId="0" fontId="23" fillId="0" borderId="89" xfId="15" applyFont="1" applyBorder="1" applyAlignment="1">
      <alignment horizontal="center" vertical="center"/>
    </xf>
    <xf numFmtId="0" fontId="0" fillId="0" borderId="20" xfId="15" applyFont="1" applyBorder="1" applyAlignment="1">
      <alignment horizontal="center" vertical="center" wrapText="1"/>
    </xf>
    <xf numFmtId="0" fontId="40" fillId="0" borderId="0" xfId="0" applyFont="1"/>
    <xf numFmtId="0" fontId="41" fillId="0" borderId="0" xfId="0" applyFont="1"/>
    <xf numFmtId="0" fontId="42" fillId="0" borderId="0" xfId="0" applyFont="1"/>
    <xf numFmtId="0" fontId="9" fillId="3" borderId="0" xfId="19" applyFont="1" applyFill="1" applyAlignment="1">
      <alignment vertical="center"/>
    </xf>
    <xf numFmtId="0" fontId="7" fillId="3" borderId="0" xfId="19" applyFont="1" applyFill="1" applyAlignment="1">
      <alignment horizontal="center" vertical="center"/>
    </xf>
    <xf numFmtId="0" fontId="43" fillId="3" borderId="0" xfId="19" applyFont="1" applyFill="1" applyAlignment="1">
      <alignment horizontal="center" vertical="center"/>
    </xf>
    <xf numFmtId="0" fontId="19" fillId="3" borderId="0" xfId="19" applyFont="1" applyFill="1" applyAlignment="1">
      <alignment horizontal="center" vertical="center"/>
    </xf>
    <xf numFmtId="0" fontId="8" fillId="3" borderId="0" xfId="19" applyFont="1" applyFill="1" applyAlignment="1">
      <alignment horizontal="center" vertical="center"/>
    </xf>
    <xf numFmtId="9" fontId="8" fillId="3" borderId="0" xfId="1" applyFont="1" applyFill="1" applyAlignment="1">
      <alignment horizontal="center" vertical="center"/>
    </xf>
    <xf numFmtId="0" fontId="24" fillId="3" borderId="0" xfId="19" applyFont="1" applyFill="1" applyAlignment="1">
      <alignment horizontal="center" vertical="center"/>
    </xf>
    <xf numFmtId="0" fontId="9" fillId="3" borderId="0" xfId="19" applyFont="1" applyFill="1" applyAlignment="1">
      <alignment horizontal="center" vertical="center"/>
    </xf>
    <xf numFmtId="0" fontId="10" fillId="3" borderId="3" xfId="19" applyFont="1" applyFill="1" applyBorder="1" applyAlignment="1">
      <alignment vertical="center" wrapText="1"/>
    </xf>
    <xf numFmtId="0" fontId="27" fillId="3" borderId="0" xfId="19" applyFont="1" applyFill="1" applyAlignment="1">
      <alignment vertical="center"/>
    </xf>
    <xf numFmtId="0" fontId="10" fillId="3" borderId="6" xfId="19" applyFont="1" applyFill="1" applyBorder="1" applyAlignment="1">
      <alignment vertical="center" wrapText="1"/>
    </xf>
    <xf numFmtId="9" fontId="11" fillId="0" borderId="0" xfId="1" applyFont="1" applyAlignment="1">
      <alignment horizontal="center"/>
    </xf>
    <xf numFmtId="0" fontId="23" fillId="3" borderId="0" xfId="19" applyFont="1" applyFill="1" applyAlignment="1">
      <alignment horizontal="center" vertical="center"/>
    </xf>
    <xf numFmtId="9" fontId="12" fillId="4" borderId="11" xfId="1" quotePrefix="1" applyFont="1" applyFill="1" applyBorder="1" applyAlignment="1">
      <alignment horizontal="center" vertical="center" wrapText="1"/>
    </xf>
    <xf numFmtId="0" fontId="12" fillId="4" borderId="11" xfId="19" applyFont="1" applyFill="1" applyBorder="1" applyAlignment="1">
      <alignment horizontal="center" vertical="center" wrapText="1"/>
    </xf>
    <xf numFmtId="0" fontId="12" fillId="4" borderId="11" xfId="19" quotePrefix="1" applyFont="1" applyFill="1" applyBorder="1" applyAlignment="1">
      <alignment horizontal="center" vertical="center" wrapText="1"/>
    </xf>
    <xf numFmtId="0" fontId="29" fillId="4" borderId="11" xfId="19" applyFont="1" applyFill="1" applyBorder="1" applyAlignment="1">
      <alignment horizontal="center" vertical="center" wrapText="1"/>
    </xf>
    <xf numFmtId="17" fontId="29" fillId="4" borderId="9" xfId="19" quotePrefix="1" applyNumberFormat="1" applyFont="1" applyFill="1" applyBorder="1" applyAlignment="1">
      <alignment horizontal="center" vertical="center" wrapText="1"/>
    </xf>
    <xf numFmtId="0" fontId="29" fillId="4" borderId="9" xfId="19" applyFont="1" applyFill="1" applyBorder="1" applyAlignment="1">
      <alignment horizontal="center" vertical="center" wrapText="1"/>
    </xf>
    <xf numFmtId="17" fontId="44" fillId="0" borderId="9" xfId="0" quotePrefix="1" applyNumberFormat="1" applyFont="1" applyBorder="1" applyAlignment="1">
      <alignment horizontal="center" vertical="center" wrapText="1"/>
    </xf>
    <xf numFmtId="0" fontId="44" fillId="0" borderId="55" xfId="0" applyFont="1" applyBorder="1" applyAlignment="1">
      <alignment horizontal="center" vertical="top" wrapText="1"/>
    </xf>
    <xf numFmtId="0" fontId="44" fillId="3" borderId="9" xfId="19" applyFont="1" applyFill="1" applyBorder="1" applyAlignment="1">
      <alignment horizontal="center" vertical="center"/>
    </xf>
    <xf numFmtId="0" fontId="42" fillId="0" borderId="9" xfId="0" applyFont="1" applyBorder="1" applyAlignment="1">
      <alignment horizontal="center" vertical="center" wrapText="1"/>
    </xf>
    <xf numFmtId="0" fontId="16" fillId="6" borderId="9" xfId="0" applyFont="1" applyFill="1" applyBorder="1" applyAlignment="1">
      <alignment horizontal="center" vertical="center" readingOrder="1"/>
    </xf>
    <xf numFmtId="0" fontId="16" fillId="6" borderId="9" xfId="0" applyFont="1" applyFill="1" applyBorder="1" applyAlignment="1">
      <alignment horizontal="left" vertical="center" wrapText="1" readingOrder="1"/>
    </xf>
    <xf numFmtId="0" fontId="5" fillId="6" borderId="9" xfId="4" applyFont="1" applyFill="1" applyBorder="1" applyAlignment="1">
      <alignment horizontal="left" vertical="center" wrapText="1"/>
    </xf>
    <xf numFmtId="9" fontId="5" fillId="6" borderId="9" xfId="4" applyNumberFormat="1" applyFont="1" applyFill="1" applyBorder="1" applyAlignment="1">
      <alignment horizontal="center" vertical="center" wrapText="1"/>
    </xf>
    <xf numFmtId="9" fontId="5" fillId="6" borderId="9" xfId="1" applyFont="1" applyFill="1" applyBorder="1" applyAlignment="1">
      <alignment horizontal="center" vertical="center" wrapText="1"/>
    </xf>
    <xf numFmtId="9" fontId="0" fillId="6" borderId="9" xfId="4" applyNumberFormat="1" applyFont="1" applyFill="1" applyBorder="1" applyAlignment="1">
      <alignment horizontal="left" vertical="center" wrapText="1"/>
    </xf>
    <xf numFmtId="168" fontId="5" fillId="6" borderId="9" xfId="1" applyNumberFormat="1" applyFont="1" applyFill="1" applyBorder="1" applyAlignment="1">
      <alignment horizontal="center" vertical="center" wrapText="1"/>
    </xf>
    <xf numFmtId="9" fontId="17" fillId="6" borderId="9" xfId="4" quotePrefix="1" applyNumberFormat="1" applyFont="1" applyFill="1" applyBorder="1" applyAlignment="1">
      <alignment horizontal="center" vertical="center" wrapText="1"/>
    </xf>
    <xf numFmtId="9" fontId="17" fillId="6" borderId="9" xfId="4" applyNumberFormat="1" applyFont="1" applyFill="1" applyBorder="1" applyAlignment="1">
      <alignment vertical="center" wrapText="1"/>
    </xf>
    <xf numFmtId="9" fontId="5" fillId="6" borderId="9" xfId="4" applyNumberFormat="1" applyFont="1" applyFill="1" applyBorder="1" applyAlignment="1">
      <alignment vertical="center" wrapText="1"/>
    </xf>
    <xf numFmtId="0" fontId="5" fillId="6" borderId="9" xfId="0" applyFont="1" applyFill="1" applyBorder="1" applyAlignment="1">
      <alignment vertical="center" wrapText="1"/>
    </xf>
    <xf numFmtId="0" fontId="15" fillId="6" borderId="20" xfId="4" applyFont="1" applyFill="1" applyBorder="1" applyAlignment="1">
      <alignment horizontal="center" vertical="center" wrapText="1"/>
    </xf>
    <xf numFmtId="9" fontId="45" fillId="0" borderId="26" xfId="0" quotePrefix="1" applyNumberFormat="1" applyFont="1" applyBorder="1" applyAlignment="1">
      <alignment horizontal="center" vertical="center" wrapText="1"/>
    </xf>
    <xf numFmtId="9" fontId="45" fillId="0" borderId="26" xfId="0" applyNumberFormat="1" applyFont="1" applyBorder="1" applyAlignment="1">
      <alignment horizontal="center" vertical="center" wrapText="1"/>
    </xf>
    <xf numFmtId="10" fontId="45" fillId="0" borderId="26" xfId="0" applyNumberFormat="1" applyFont="1" applyBorder="1" applyAlignment="1">
      <alignment horizontal="center" vertical="center" wrapText="1"/>
    </xf>
    <xf numFmtId="0" fontId="45" fillId="0" borderId="54" xfId="0" applyFont="1" applyBorder="1" applyAlignment="1">
      <alignment horizontal="center" vertical="top" wrapText="1"/>
    </xf>
    <xf numFmtId="0" fontId="9" fillId="3" borderId="9" xfId="19" applyFont="1" applyFill="1" applyBorder="1" applyAlignment="1">
      <alignment horizontal="center" vertical="center"/>
    </xf>
    <xf numFmtId="0" fontId="9" fillId="3" borderId="9" xfId="19" applyFont="1" applyFill="1" applyBorder="1" applyAlignment="1">
      <alignment vertical="center"/>
    </xf>
    <xf numFmtId="0" fontId="16" fillId="6" borderId="26" xfId="0" applyFont="1" applyFill="1" applyBorder="1" applyAlignment="1">
      <alignment horizontal="center" vertical="center" readingOrder="1"/>
    </xf>
    <xf numFmtId="0" fontId="0" fillId="6" borderId="9" xfId="4" applyFont="1" applyFill="1" applyBorder="1" applyAlignment="1">
      <alignment horizontal="left" vertical="center" wrapText="1"/>
    </xf>
    <xf numFmtId="9" fontId="5" fillId="6" borderId="9" xfId="4" applyNumberFormat="1" applyFont="1" applyFill="1" applyBorder="1" applyAlignment="1">
      <alignment horizontal="left" vertical="center" wrapText="1"/>
    </xf>
    <xf numFmtId="0" fontId="0" fillId="6" borderId="9" xfId="0" applyFill="1" applyBorder="1" applyAlignment="1">
      <alignment vertical="center" wrapText="1"/>
    </xf>
    <xf numFmtId="0" fontId="45" fillId="0" borderId="26" xfId="0" quotePrefix="1" applyFont="1" applyBorder="1" applyAlignment="1">
      <alignment horizontal="center" vertical="center"/>
    </xf>
    <xf numFmtId="0" fontId="5" fillId="7" borderId="26" xfId="4" quotePrefix="1" applyFont="1" applyFill="1" applyBorder="1" applyAlignment="1">
      <alignment horizontal="left" vertical="center" wrapText="1"/>
    </xf>
    <xf numFmtId="0" fontId="5" fillId="7" borderId="9" xfId="0" applyFont="1" applyFill="1" applyBorder="1" applyAlignment="1">
      <alignment vertical="center" wrapText="1"/>
    </xf>
    <xf numFmtId="0" fontId="15" fillId="8" borderId="20" xfId="4" applyFont="1" applyFill="1" applyBorder="1" applyAlignment="1">
      <alignment horizontal="center" vertical="center" wrapText="1"/>
    </xf>
    <xf numFmtId="0" fontId="5" fillId="7" borderId="11" xfId="4" quotePrefix="1" applyFont="1" applyFill="1" applyBorder="1" applyAlignment="1">
      <alignment horizontal="left" vertical="center" wrapText="1"/>
    </xf>
    <xf numFmtId="168" fontId="5" fillId="8" borderId="26" xfId="0" applyNumberFormat="1" applyFont="1" applyFill="1" applyBorder="1" applyAlignment="1">
      <alignment horizontal="left" vertical="center" wrapText="1"/>
    </xf>
    <xf numFmtId="0" fontId="5" fillId="8" borderId="9" xfId="0" applyFont="1" applyFill="1" applyBorder="1" applyAlignment="1">
      <alignment vertical="center" wrapText="1"/>
    </xf>
    <xf numFmtId="0" fontId="5" fillId="8" borderId="9" xfId="4" applyFont="1" applyFill="1" applyBorder="1" applyAlignment="1">
      <alignment vertical="center" wrapText="1"/>
    </xf>
    <xf numFmtId="9" fontId="5" fillId="8" borderId="9" xfId="4" applyNumberFormat="1" applyFont="1" applyFill="1" applyBorder="1" applyAlignment="1">
      <alignment horizontal="center" vertical="center" wrapText="1"/>
    </xf>
    <xf numFmtId="9" fontId="5" fillId="8" borderId="9" xfId="1" applyFont="1" applyFill="1" applyBorder="1" applyAlignment="1">
      <alignment horizontal="center" vertical="center" wrapText="1"/>
    </xf>
    <xf numFmtId="3" fontId="5" fillId="8" borderId="9" xfId="0" applyNumberFormat="1" applyFont="1" applyFill="1" applyBorder="1" applyAlignment="1">
      <alignment vertical="center" wrapText="1"/>
    </xf>
    <xf numFmtId="3" fontId="0" fillId="8" borderId="26" xfId="0" applyNumberFormat="1" applyFill="1" applyBorder="1" applyAlignment="1">
      <alignment horizontal="left" vertical="center" wrapText="1"/>
    </xf>
    <xf numFmtId="9" fontId="0" fillId="8" borderId="9" xfId="1" applyFont="1" applyFill="1" applyBorder="1" applyAlignment="1">
      <alignment horizontal="center" vertical="center" wrapText="1"/>
    </xf>
    <xf numFmtId="9" fontId="5" fillId="8" borderId="26" xfId="1" applyFont="1" applyFill="1" applyBorder="1" applyAlignment="1">
      <alignment horizontal="center" vertical="center" wrapText="1"/>
    </xf>
    <xf numFmtId="0" fontId="45" fillId="0" borderId="26" xfId="0" applyFont="1" applyBorder="1" applyAlignment="1">
      <alignment horizontal="center" vertical="top" wrapText="1"/>
    </xf>
    <xf numFmtId="3" fontId="0" fillId="0" borderId="26" xfId="0" applyNumberFormat="1" applyBorder="1" applyAlignment="1">
      <alignment horizontal="center" vertical="center" wrapText="1"/>
    </xf>
    <xf numFmtId="0" fontId="44" fillId="0" borderId="54" xfId="0" applyFont="1" applyBorder="1" applyAlignment="1">
      <alignment horizontal="center" vertical="top" wrapText="1"/>
    </xf>
    <xf numFmtId="0" fontId="46" fillId="2" borderId="9" xfId="19" applyFont="1" applyFill="1" applyBorder="1" applyAlignment="1">
      <alignment horizontal="center" vertical="center"/>
    </xf>
    <xf numFmtId="0" fontId="41" fillId="0" borderId="9" xfId="0" applyFont="1" applyBorder="1" applyAlignment="1">
      <alignment vertical="top" wrapText="1"/>
    </xf>
    <xf numFmtId="0" fontId="5" fillId="8" borderId="9" xfId="4" applyFont="1" applyFill="1" applyBorder="1" applyAlignment="1">
      <alignment horizontal="left" vertical="center" wrapText="1"/>
    </xf>
    <xf numFmtId="3" fontId="5" fillId="8" borderId="9" xfId="0" quotePrefix="1" applyNumberFormat="1" applyFont="1" applyFill="1" applyBorder="1" applyAlignment="1">
      <alignment horizontal="left" vertical="center" wrapText="1"/>
    </xf>
    <xf numFmtId="3" fontId="5" fillId="8" borderId="9" xfId="0" applyNumberFormat="1" applyFont="1" applyFill="1" applyBorder="1" applyAlignment="1">
      <alignment horizontal="left" vertical="center" wrapText="1"/>
    </xf>
    <xf numFmtId="3" fontId="5" fillId="8" borderId="9" xfId="0" quotePrefix="1" applyNumberFormat="1" applyFont="1" applyFill="1" applyBorder="1" applyAlignment="1">
      <alignment horizontal="center" vertical="center" wrapText="1"/>
    </xf>
    <xf numFmtId="3" fontId="0" fillId="8" borderId="9" xfId="0" applyNumberFormat="1" applyFill="1" applyBorder="1" applyAlignment="1">
      <alignment horizontal="left" vertical="center" wrapText="1"/>
    </xf>
    <xf numFmtId="0" fontId="45" fillId="0" borderId="26" xfId="0" applyFont="1" applyBorder="1" applyAlignment="1">
      <alignment horizontal="center" vertical="top"/>
    </xf>
    <xf numFmtId="3" fontId="5" fillId="0" borderId="9" xfId="0" applyNumberFormat="1" applyFont="1" applyBorder="1" applyAlignment="1">
      <alignment horizontal="center" vertical="center" wrapText="1"/>
    </xf>
    <xf numFmtId="17" fontId="5" fillId="8" borderId="26" xfId="1" applyNumberFormat="1" applyFont="1" applyFill="1" applyBorder="1" applyAlignment="1">
      <alignment horizontal="left" vertical="center" wrapText="1"/>
    </xf>
    <xf numFmtId="0" fontId="5" fillId="8" borderId="9" xfId="19" applyFont="1" applyFill="1" applyBorder="1" applyAlignment="1">
      <alignment vertical="center" wrapText="1"/>
    </xf>
    <xf numFmtId="0" fontId="5" fillId="8" borderId="20" xfId="19" applyFont="1" applyFill="1" applyBorder="1" applyAlignment="1">
      <alignment horizontal="center" vertical="center" wrapText="1"/>
    </xf>
    <xf numFmtId="9" fontId="5" fillId="8" borderId="9" xfId="1" applyFont="1" applyFill="1" applyBorder="1" applyAlignment="1">
      <alignment horizontal="left" vertical="center" wrapText="1"/>
    </xf>
    <xf numFmtId="0" fontId="15" fillId="9" borderId="26" xfId="4" applyFont="1" applyFill="1" applyBorder="1" applyAlignment="1">
      <alignment horizontal="left" vertical="center" wrapText="1"/>
    </xf>
    <xf numFmtId="0" fontId="15" fillId="9" borderId="9" xfId="4" applyFont="1" applyFill="1" applyBorder="1" applyAlignment="1">
      <alignment vertical="center" wrapText="1"/>
    </xf>
    <xf numFmtId="0" fontId="0" fillId="8" borderId="20" xfId="0" applyFill="1" applyBorder="1" applyAlignment="1">
      <alignment horizontal="center" vertical="center"/>
    </xf>
    <xf numFmtId="0" fontId="15" fillId="9" borderId="13" xfId="4" applyFont="1" applyFill="1" applyBorder="1" applyAlignment="1">
      <alignment horizontal="left" vertical="center" wrapText="1"/>
    </xf>
    <xf numFmtId="0" fontId="15" fillId="10" borderId="9" xfId="4" applyFont="1" applyFill="1" applyBorder="1" applyAlignment="1">
      <alignment vertical="center" wrapText="1"/>
    </xf>
    <xf numFmtId="0" fontId="0" fillId="10" borderId="25" xfId="0" applyFill="1" applyBorder="1" applyAlignment="1">
      <alignment horizontal="center" vertical="center"/>
    </xf>
    <xf numFmtId="0" fontId="15" fillId="9" borderId="11" xfId="4" applyFont="1" applyFill="1" applyBorder="1" applyAlignment="1">
      <alignment horizontal="left" vertical="center" wrapText="1"/>
    </xf>
    <xf numFmtId="0" fontId="0" fillId="10" borderId="20" xfId="0" applyFill="1" applyBorder="1" applyAlignment="1">
      <alignment horizontal="center" vertical="center"/>
    </xf>
    <xf numFmtId="0" fontId="15" fillId="8" borderId="9" xfId="4" applyFont="1" applyFill="1" applyBorder="1" applyAlignment="1">
      <alignment vertical="center" wrapText="1"/>
    </xf>
    <xf numFmtId="0" fontId="15" fillId="9" borderId="11" xfId="4" applyFont="1" applyFill="1" applyBorder="1" applyAlignment="1">
      <alignment horizontal="center" vertical="center" wrapText="1"/>
    </xf>
    <xf numFmtId="9" fontId="5" fillId="8" borderId="13" xfId="1" applyFont="1" applyFill="1" applyBorder="1" applyAlignment="1">
      <alignment horizontal="center" vertical="center" wrapText="1"/>
    </xf>
    <xf numFmtId="9" fontId="5" fillId="8" borderId="11" xfId="1" applyFont="1" applyFill="1" applyBorder="1" applyAlignment="1">
      <alignment horizontal="center" vertical="center" wrapText="1"/>
    </xf>
    <xf numFmtId="168" fontId="5" fillId="8" borderId="9" xfId="4" applyNumberFormat="1" applyFont="1" applyFill="1" applyBorder="1" applyAlignment="1">
      <alignment horizontal="center" vertical="center" wrapText="1"/>
    </xf>
    <xf numFmtId="9" fontId="5" fillId="8" borderId="9" xfId="1" quotePrefix="1" applyFont="1" applyFill="1" applyBorder="1" applyAlignment="1">
      <alignment horizontal="center" vertical="center" wrapText="1"/>
    </xf>
    <xf numFmtId="9" fontId="0" fillId="8" borderId="9" xfId="1" applyFont="1" applyFill="1" applyBorder="1" applyAlignment="1">
      <alignment horizontal="left" vertical="center" wrapText="1"/>
    </xf>
    <xf numFmtId="0" fontId="45" fillId="0" borderId="13" xfId="0" applyFont="1" applyBorder="1" applyAlignment="1">
      <alignment horizontal="center" vertical="top" wrapText="1"/>
    </xf>
    <xf numFmtId="9" fontId="0" fillId="0" borderId="11" xfId="1" applyFont="1" applyFill="1" applyBorder="1" applyAlignment="1">
      <alignment horizontal="center" vertical="center" wrapText="1"/>
    </xf>
    <xf numFmtId="0" fontId="45" fillId="0" borderId="42" xfId="0" applyFont="1" applyBorder="1" applyAlignment="1">
      <alignment horizontal="center" vertical="top" wrapText="1"/>
    </xf>
    <xf numFmtId="9" fontId="5" fillId="8" borderId="9" xfId="1" quotePrefix="1" applyFont="1" applyFill="1" applyBorder="1" applyAlignment="1">
      <alignment horizontal="left" vertical="center" wrapText="1"/>
    </xf>
    <xf numFmtId="9" fontId="0" fillId="8" borderId="9" xfId="1" quotePrefix="1" applyFont="1" applyFill="1" applyBorder="1" applyAlignment="1">
      <alignment horizontal="left" vertical="center" wrapText="1"/>
    </xf>
    <xf numFmtId="0" fontId="5" fillId="11" borderId="9" xfId="4" applyFont="1" applyFill="1" applyBorder="1" applyAlignment="1">
      <alignment horizontal="left" vertical="center" wrapText="1"/>
    </xf>
    <xf numFmtId="9" fontId="5" fillId="11" borderId="9" xfId="4" applyNumberFormat="1" applyFont="1" applyFill="1" applyBorder="1" applyAlignment="1">
      <alignment horizontal="center" vertical="center" wrapText="1"/>
    </xf>
    <xf numFmtId="9" fontId="5" fillId="11" borderId="9" xfId="0" applyNumberFormat="1" applyFont="1" applyFill="1" applyBorder="1" applyAlignment="1">
      <alignment horizontal="center" vertical="center" wrapText="1"/>
    </xf>
    <xf numFmtId="9" fontId="5" fillId="11" borderId="9" xfId="1" applyFont="1" applyFill="1" applyBorder="1" applyAlignment="1">
      <alignment horizontal="center" vertical="center" wrapText="1"/>
    </xf>
    <xf numFmtId="9" fontId="5" fillId="11" borderId="9" xfId="0" applyNumberFormat="1" applyFont="1" applyFill="1" applyBorder="1" applyAlignment="1">
      <alignment horizontal="left" vertical="center" wrapText="1"/>
    </xf>
    <xf numFmtId="0" fontId="5" fillId="11" borderId="9" xfId="0" applyFont="1" applyFill="1" applyBorder="1" applyAlignment="1">
      <alignment vertical="center"/>
    </xf>
    <xf numFmtId="0" fontId="15" fillId="11" borderId="20" xfId="4" applyFont="1" applyFill="1" applyBorder="1" applyAlignment="1">
      <alignment horizontal="center" vertical="center" wrapText="1"/>
    </xf>
    <xf numFmtId="9" fontId="0" fillId="11" borderId="9" xfId="0" applyNumberFormat="1" applyFill="1" applyBorder="1" applyAlignment="1">
      <alignment horizontal="left" vertical="center" wrapText="1"/>
    </xf>
    <xf numFmtId="9" fontId="0" fillId="11" borderId="9" xfId="0" applyNumberFormat="1" applyFill="1" applyBorder="1" applyAlignment="1">
      <alignment horizontal="center" vertical="center" wrapText="1"/>
    </xf>
    <xf numFmtId="9" fontId="0" fillId="0" borderId="26" xfId="0" applyNumberFormat="1" applyBorder="1" applyAlignment="1">
      <alignment horizontal="center" vertical="center" wrapText="1"/>
    </xf>
    <xf numFmtId="9" fontId="5" fillId="11" borderId="26" xfId="0" applyNumberFormat="1" applyFont="1" applyFill="1" applyBorder="1" applyAlignment="1">
      <alignment horizontal="left" vertical="center" wrapText="1"/>
    </xf>
    <xf numFmtId="9" fontId="5" fillId="11" borderId="11" xfId="0" applyNumberFormat="1" applyFont="1" applyFill="1" applyBorder="1" applyAlignment="1">
      <alignment horizontal="left" vertical="center" wrapText="1"/>
    </xf>
    <xf numFmtId="9" fontId="5" fillId="11" borderId="26" xfId="0" applyNumberFormat="1" applyFont="1" applyFill="1" applyBorder="1" applyAlignment="1">
      <alignment horizontal="center" vertical="center" wrapText="1"/>
    </xf>
    <xf numFmtId="0" fontId="5" fillId="11" borderId="9" xfId="0" applyFont="1" applyFill="1" applyBorder="1" applyAlignment="1">
      <alignment horizontal="left" vertical="center"/>
    </xf>
    <xf numFmtId="9" fontId="5" fillId="11" borderId="11" xfId="0" applyNumberFormat="1" applyFont="1" applyFill="1" applyBorder="1" applyAlignment="1">
      <alignment horizontal="center" vertical="center" wrapText="1"/>
    </xf>
    <xf numFmtId="0" fontId="5" fillId="11" borderId="9" xfId="0" applyFont="1" applyFill="1" applyBorder="1" applyAlignment="1">
      <alignment horizontal="left" vertical="center" wrapText="1"/>
    </xf>
    <xf numFmtId="0" fontId="5" fillId="11" borderId="9" xfId="0" applyFont="1" applyFill="1" applyBorder="1" applyAlignment="1">
      <alignment horizontal="center" vertical="center" wrapText="1"/>
    </xf>
    <xf numFmtId="0" fontId="17" fillId="11" borderId="9" xfId="0" applyFont="1" applyFill="1" applyBorder="1" applyAlignment="1">
      <alignment vertical="center" wrapText="1"/>
    </xf>
    <xf numFmtId="0" fontId="17" fillId="11" borderId="9" xfId="0" applyFont="1" applyFill="1" applyBorder="1" applyAlignment="1">
      <alignment horizontal="center" vertical="center" wrapText="1"/>
    </xf>
    <xf numFmtId="0" fontId="5" fillId="11" borderId="26" xfId="0" applyFont="1" applyFill="1" applyBorder="1" applyAlignment="1">
      <alignment horizontal="left" vertical="center" wrapText="1"/>
    </xf>
    <xf numFmtId="0" fontId="17" fillId="11" borderId="9" xfId="0" quotePrefix="1" applyFont="1" applyFill="1" applyBorder="1" applyAlignment="1">
      <alignment horizontal="center" vertical="center" wrapText="1"/>
    </xf>
    <xf numFmtId="0" fontId="17" fillId="11" borderId="9" xfId="0" quotePrefix="1" applyFont="1" applyFill="1" applyBorder="1" applyAlignment="1">
      <alignment vertical="center" wrapText="1"/>
    </xf>
    <xf numFmtId="0" fontId="0" fillId="11" borderId="9" xfId="0"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11" xfId="0" applyFont="1" applyFill="1" applyBorder="1" applyAlignment="1">
      <alignment horizontal="left" vertical="center" wrapText="1"/>
    </xf>
    <xf numFmtId="0" fontId="0" fillId="11" borderId="9" xfId="0" applyFill="1" applyBorder="1" applyAlignment="1">
      <alignment horizontal="left" vertical="center" wrapText="1"/>
    </xf>
    <xf numFmtId="0" fontId="17" fillId="11" borderId="9" xfId="4" applyFont="1" applyFill="1" applyBorder="1" applyAlignment="1">
      <alignment horizontal="left" vertical="center" wrapText="1"/>
    </xf>
    <xf numFmtId="9" fontId="5" fillId="11" borderId="9" xfId="1" applyFont="1" applyFill="1" applyBorder="1" applyAlignment="1">
      <alignment horizontal="center" vertical="center"/>
    </xf>
    <xf numFmtId="17" fontId="5" fillId="11" borderId="9" xfId="0" quotePrefix="1" applyNumberFormat="1" applyFont="1" applyFill="1" applyBorder="1" applyAlignment="1">
      <alignment horizontal="center" vertical="center" wrapText="1"/>
    </xf>
    <xf numFmtId="17" fontId="5" fillId="11" borderId="9" xfId="1" applyNumberFormat="1" applyFont="1" applyFill="1" applyBorder="1" applyAlignment="1">
      <alignment horizontal="center" vertical="center" wrapText="1"/>
    </xf>
    <xf numFmtId="17" fontId="5" fillId="11" borderId="9" xfId="0" applyNumberFormat="1" applyFont="1" applyFill="1" applyBorder="1" applyAlignment="1">
      <alignment horizontal="left" vertical="center" wrapText="1"/>
    </xf>
    <xf numFmtId="17" fontId="0" fillId="11" borderId="9" xfId="0" applyNumberFormat="1" applyFill="1" applyBorder="1" applyAlignment="1">
      <alignment horizontal="left" vertical="center" wrapText="1"/>
    </xf>
    <xf numFmtId="0" fontId="45" fillId="0" borderId="9" xfId="0" applyFont="1" applyBorder="1" applyAlignment="1">
      <alignment horizontal="center" vertical="top" wrapText="1"/>
    </xf>
    <xf numFmtId="0" fontId="45" fillId="0" borderId="9" xfId="0" quotePrefix="1" applyFont="1" applyBorder="1" applyAlignment="1">
      <alignment horizontal="center" vertical="top"/>
    </xf>
    <xf numFmtId="17" fontId="0" fillId="0" borderId="9" xfId="0" applyNumberFormat="1" applyBorder="1" applyAlignment="1">
      <alignment horizontal="center" vertical="center" wrapText="1"/>
    </xf>
    <xf numFmtId="0" fontId="45" fillId="0" borderId="55" xfId="0" applyFont="1" applyBorder="1" applyAlignment="1">
      <alignment horizontal="center" vertical="top" wrapText="1"/>
    </xf>
    <xf numFmtId="0" fontId="5" fillId="11" borderId="9" xfId="0" quotePrefix="1" applyFont="1" applyFill="1" applyBorder="1" applyAlignment="1">
      <alignment horizontal="center" vertical="center" wrapText="1"/>
    </xf>
    <xf numFmtId="17" fontId="5" fillId="11" borderId="9" xfId="0" applyNumberFormat="1" applyFont="1" applyFill="1" applyBorder="1" applyAlignment="1">
      <alignment vertical="center" wrapText="1"/>
    </xf>
    <xf numFmtId="17" fontId="17" fillId="11" borderId="9" xfId="0" quotePrefix="1" applyNumberFormat="1" applyFont="1" applyFill="1" applyBorder="1" applyAlignment="1">
      <alignment vertical="center" wrapText="1"/>
    </xf>
    <xf numFmtId="0" fontId="45" fillId="0" borderId="9" xfId="0" applyFont="1" applyBorder="1" applyAlignment="1">
      <alignment horizontal="center" vertical="top"/>
    </xf>
    <xf numFmtId="0" fontId="45" fillId="0" borderId="9" xfId="0" quotePrefix="1" applyFont="1" applyBorder="1" applyAlignment="1">
      <alignment horizontal="center" vertical="top" wrapText="1"/>
    </xf>
    <xf numFmtId="9" fontId="17" fillId="11" borderId="9" xfId="0" quotePrefix="1" applyNumberFormat="1" applyFont="1" applyFill="1" applyBorder="1" applyAlignment="1">
      <alignment horizontal="center" vertical="center" wrapText="1"/>
    </xf>
    <xf numFmtId="17" fontId="0" fillId="11" borderId="11" xfId="0" quotePrefix="1" applyNumberFormat="1" applyFill="1" applyBorder="1" applyAlignment="1">
      <alignment horizontal="center" vertical="center" wrapText="1"/>
    </xf>
    <xf numFmtId="17" fontId="0" fillId="11" borderId="11" xfId="0" quotePrefix="1" applyNumberFormat="1" applyFill="1" applyBorder="1" applyAlignment="1">
      <alignment horizontal="left" vertical="center" wrapText="1"/>
    </xf>
    <xf numFmtId="0" fontId="17" fillId="11" borderId="17" xfId="0" quotePrefix="1" applyFont="1" applyFill="1" applyBorder="1" applyAlignment="1">
      <alignment horizontal="left" vertical="center" wrapText="1"/>
    </xf>
    <xf numFmtId="0" fontId="5" fillId="11" borderId="17" xfId="4" applyFont="1" applyFill="1" applyBorder="1" applyAlignment="1">
      <alignment horizontal="left" vertical="center" wrapText="1"/>
    </xf>
    <xf numFmtId="9" fontId="5" fillId="11" borderId="17" xfId="1" applyFont="1" applyFill="1" applyBorder="1" applyAlignment="1">
      <alignment horizontal="center" vertical="center"/>
    </xf>
    <xf numFmtId="17" fontId="5" fillId="11" borderId="17" xfId="0" quotePrefix="1" applyNumberFormat="1" applyFont="1" applyFill="1" applyBorder="1" applyAlignment="1">
      <alignment horizontal="center" vertical="center" wrapText="1"/>
    </xf>
    <xf numFmtId="9" fontId="5" fillId="11" borderId="17" xfId="1" quotePrefix="1" applyFont="1" applyFill="1" applyBorder="1" applyAlignment="1">
      <alignment horizontal="center" vertical="center" wrapText="1"/>
    </xf>
    <xf numFmtId="17" fontId="5" fillId="11" borderId="17" xfId="0" applyNumberFormat="1" applyFont="1" applyFill="1" applyBorder="1" applyAlignment="1">
      <alignment horizontal="left" vertical="center" wrapText="1"/>
    </xf>
    <xf numFmtId="9" fontId="5" fillId="11" borderId="17" xfId="1" applyFont="1" applyFill="1" applyBorder="1" applyAlignment="1">
      <alignment horizontal="left" vertical="center" wrapText="1"/>
    </xf>
    <xf numFmtId="9" fontId="0" fillId="11" borderId="17" xfId="1" applyFont="1" applyFill="1" applyBorder="1" applyAlignment="1">
      <alignment horizontal="left" vertical="center" wrapText="1"/>
    </xf>
    <xf numFmtId="9" fontId="5" fillId="11" borderId="17" xfId="0" quotePrefix="1" applyNumberFormat="1" applyFont="1" applyFill="1" applyBorder="1" applyAlignment="1">
      <alignment horizontal="center" vertical="center" wrapText="1"/>
    </xf>
    <xf numFmtId="17" fontId="5" fillId="11" borderId="17" xfId="0" quotePrefix="1" applyNumberFormat="1" applyFont="1" applyFill="1" applyBorder="1" applyAlignment="1">
      <alignment horizontal="left" vertical="center" wrapText="1"/>
    </xf>
    <xf numFmtId="0" fontId="5" fillId="11" borderId="17" xfId="0" applyFont="1" applyFill="1" applyBorder="1" applyAlignment="1">
      <alignment vertical="center"/>
    </xf>
    <xf numFmtId="0" fontId="15" fillId="11" borderId="21" xfId="4" applyFont="1" applyFill="1" applyBorder="1" applyAlignment="1">
      <alignment horizontal="center" vertical="center" wrapText="1"/>
    </xf>
    <xf numFmtId="0" fontId="9" fillId="3" borderId="0" xfId="19" applyFont="1" applyFill="1" applyAlignment="1">
      <alignment horizontal="right" vertical="center"/>
    </xf>
    <xf numFmtId="0" fontId="18" fillId="3" borderId="0" xfId="19" applyFont="1" applyFill="1" applyAlignment="1">
      <alignment horizontal="center" vertical="center"/>
    </xf>
    <xf numFmtId="0" fontId="22" fillId="3" borderId="0" xfId="19" applyFont="1" applyFill="1" applyAlignment="1">
      <alignment horizontal="center" vertical="center"/>
    </xf>
    <xf numFmtId="9" fontId="18" fillId="3" borderId="0" xfId="1" applyFont="1" applyFill="1" applyAlignment="1">
      <alignment horizontal="center" vertical="center"/>
    </xf>
    <xf numFmtId="0" fontId="18" fillId="3" borderId="0" xfId="19" applyFont="1" applyFill="1" applyAlignment="1">
      <alignment horizontal="left" vertical="center"/>
    </xf>
    <xf numFmtId="0" fontId="45" fillId="0" borderId="0" xfId="0" applyFont="1" applyAlignment="1">
      <alignment horizontal="center" vertical="top" wrapText="1"/>
    </xf>
    <xf numFmtId="0" fontId="45" fillId="0" borderId="0" xfId="0" applyFont="1" applyAlignment="1">
      <alignment horizontal="center" vertical="top"/>
    </xf>
    <xf numFmtId="0" fontId="41" fillId="0" borderId="0" xfId="0" applyFont="1" applyAlignment="1">
      <alignment vertical="top" wrapText="1"/>
    </xf>
    <xf numFmtId="168" fontId="22" fillId="3" borderId="0" xfId="19" applyNumberFormat="1" applyFont="1" applyFill="1" applyAlignment="1">
      <alignment horizontal="center" vertical="center"/>
    </xf>
    <xf numFmtId="0" fontId="9" fillId="0" borderId="0" xfId="19" applyFont="1" applyAlignment="1">
      <alignment horizontal="right" vertical="center"/>
    </xf>
    <xf numFmtId="9" fontId="26" fillId="0" borderId="9" xfId="1" applyFont="1" applyBorder="1" applyAlignment="1">
      <alignment horizontal="right" vertical="center"/>
    </xf>
    <xf numFmtId="9" fontId="26" fillId="0" borderId="9" xfId="1" applyFont="1" applyBorder="1" applyAlignment="1">
      <alignment vertical="center"/>
    </xf>
    <xf numFmtId="0" fontId="17" fillId="0" borderId="0" xfId="0" applyFont="1" applyAlignment="1">
      <alignment horizontal="center"/>
    </xf>
    <xf numFmtId="0" fontId="35" fillId="0" borderId="0" xfId="0" applyFont="1" applyAlignment="1">
      <alignment horizontal="center"/>
    </xf>
    <xf numFmtId="0" fontId="40" fillId="0" borderId="0" xfId="0" applyFont="1" applyAlignment="1">
      <alignment horizontal="center" vertical="center"/>
    </xf>
    <xf numFmtId="2" fontId="17" fillId="0" borderId="0" xfId="0" applyNumberFormat="1" applyFont="1"/>
    <xf numFmtId="10" fontId="17" fillId="0" borderId="0" xfId="1" applyNumberFormat="1" applyFont="1"/>
    <xf numFmtId="0" fontId="41" fillId="0" borderId="0" xfId="0" applyFont="1" applyAlignment="1">
      <alignment horizontal="center" vertical="center"/>
    </xf>
    <xf numFmtId="178" fontId="17" fillId="0" borderId="0" xfId="0" applyNumberFormat="1" applyFont="1"/>
    <xf numFmtId="0" fontId="48" fillId="0" borderId="0" xfId="0" applyFont="1"/>
    <xf numFmtId="0" fontId="41" fillId="0" borderId="9" xfId="0" applyFont="1" applyBorder="1"/>
    <xf numFmtId="9" fontId="17" fillId="0" borderId="9" xfId="1" applyFont="1" applyFill="1" applyBorder="1" applyAlignment="1">
      <alignment vertical="center"/>
    </xf>
    <xf numFmtId="0" fontId="41" fillId="0" borderId="9" xfId="0" applyFont="1" applyBorder="1" applyAlignment="1">
      <alignment horizontal="center" vertical="center"/>
    </xf>
    <xf numFmtId="0" fontId="17" fillId="0" borderId="9" xfId="0" applyFont="1" applyBorder="1" applyAlignment="1">
      <alignment horizontal="center"/>
    </xf>
    <xf numFmtId="0" fontId="31" fillId="0" borderId="9" xfId="0" applyFont="1" applyBorder="1" applyAlignment="1">
      <alignment horizontal="center" wrapText="1"/>
    </xf>
    <xf numFmtId="0" fontId="17" fillId="0" borderId="9" xfId="0" applyFont="1" applyBorder="1" applyAlignment="1">
      <alignment wrapText="1"/>
    </xf>
    <xf numFmtId="17" fontId="17" fillId="0" borderId="9" xfId="0" applyNumberFormat="1" applyFont="1" applyBorder="1" applyAlignment="1">
      <alignment horizontal="center" vertical="center"/>
    </xf>
    <xf numFmtId="17" fontId="35" fillId="0" borderId="9" xfId="0" applyNumberFormat="1" applyFont="1" applyBorder="1" applyAlignment="1">
      <alignment horizontal="center" vertical="center"/>
    </xf>
    <xf numFmtId="0" fontId="17" fillId="0" borderId="9" xfId="0" quotePrefix="1" applyFont="1" applyBorder="1" applyAlignment="1">
      <alignment horizontal="center" vertical="center"/>
    </xf>
    <xf numFmtId="1" fontId="17" fillId="0" borderId="9" xfId="0" applyNumberFormat="1" applyFont="1" applyBorder="1" applyAlignment="1">
      <alignment horizontal="center" vertical="center" wrapText="1"/>
    </xf>
    <xf numFmtId="9" fontId="35" fillId="0" borderId="9" xfId="0" applyNumberFormat="1" applyFont="1" applyBorder="1" applyAlignment="1">
      <alignment horizontal="center" vertical="center"/>
    </xf>
    <xf numFmtId="9" fontId="17" fillId="0" borderId="9" xfId="0" applyNumberFormat="1" applyFont="1" applyBorder="1" applyAlignment="1">
      <alignment horizontal="center" vertical="center" wrapText="1"/>
    </xf>
    <xf numFmtId="0" fontId="49" fillId="2" borderId="9" xfId="0" applyFont="1" applyFill="1" applyBorder="1" applyAlignment="1">
      <alignment horizontal="center" vertical="center"/>
    </xf>
    <xf numFmtId="0" fontId="35" fillId="0" borderId="9" xfId="0" quotePrefix="1" applyFont="1" applyBorder="1" applyAlignment="1">
      <alignment horizontal="center" vertical="center" wrapText="1"/>
    </xf>
    <xf numFmtId="9" fontId="17" fillId="0" borderId="0" xfId="1" applyFont="1" applyAlignment="1">
      <alignment horizontal="center"/>
    </xf>
    <xf numFmtId="170" fontId="26" fillId="0" borderId="0" xfId="0" applyNumberFormat="1" applyFont="1" applyAlignment="1">
      <alignment vertical="center"/>
    </xf>
    <xf numFmtId="9" fontId="0" fillId="0" borderId="9" xfId="1" quotePrefix="1" applyFont="1" applyFill="1" applyBorder="1" applyAlignment="1">
      <alignment horizontal="left" vertical="center" wrapText="1"/>
    </xf>
    <xf numFmtId="0" fontId="39" fillId="0" borderId="83" xfId="15" applyFont="1" applyBorder="1" applyAlignment="1">
      <alignment horizontal="center" vertical="center" wrapText="1"/>
    </xf>
    <xf numFmtId="0" fontId="39" fillId="0" borderId="84" xfId="15" applyFont="1" applyBorder="1" applyAlignment="1">
      <alignment horizontal="center" vertical="center" wrapText="1"/>
    </xf>
    <xf numFmtId="0" fontId="9" fillId="0" borderId="15" xfId="15" applyFont="1" applyBorder="1" applyAlignment="1">
      <alignment horizontal="center" vertical="center"/>
    </xf>
    <xf numFmtId="0" fontId="9" fillId="0" borderId="9" xfId="15" applyFont="1" applyBorder="1" applyAlignment="1">
      <alignment vertical="center" wrapText="1"/>
    </xf>
    <xf numFmtId="0" fontId="9" fillId="0" borderId="20" xfId="15" applyFont="1" applyBorder="1" applyAlignment="1">
      <alignment vertical="center"/>
    </xf>
    <xf numFmtId="0" fontId="9" fillId="0" borderId="9" xfId="15" applyFont="1" applyBorder="1" applyAlignment="1">
      <alignment vertical="center"/>
    </xf>
    <xf numFmtId="0" fontId="9" fillId="0" borderId="9" xfId="15" quotePrefix="1" applyFont="1" applyBorder="1" applyAlignment="1">
      <alignment vertical="center"/>
    </xf>
    <xf numFmtId="0" fontId="9" fillId="0" borderId="9" xfId="15" applyFont="1" applyBorder="1" applyAlignment="1">
      <alignment horizontal="center" vertical="center" wrapText="1"/>
    </xf>
    <xf numFmtId="0" fontId="9" fillId="0" borderId="9" xfId="15" applyFont="1" applyBorder="1" applyAlignment="1">
      <alignment horizontal="left" vertical="center" wrapText="1"/>
    </xf>
    <xf numFmtId="0" fontId="9" fillId="0" borderId="20" xfId="15" quotePrefix="1" applyFont="1" applyBorder="1" applyAlignment="1">
      <alignment vertical="center"/>
    </xf>
    <xf numFmtId="0" fontId="9" fillId="0" borderId="17" xfId="15" applyFont="1" applyBorder="1" applyAlignment="1">
      <alignment horizontal="center" vertical="center"/>
    </xf>
    <xf numFmtId="0" fontId="9" fillId="0" borderId="17" xfId="15" applyFont="1" applyBorder="1" applyAlignment="1">
      <alignment vertical="center" wrapText="1"/>
    </xf>
    <xf numFmtId="0" fontId="39" fillId="0" borderId="24" xfId="15" applyFont="1" applyBorder="1" applyAlignment="1">
      <alignment horizontal="center" vertical="center" wrapText="1"/>
    </xf>
    <xf numFmtId="0" fontId="9" fillId="0" borderId="88" xfId="15" applyFont="1" applyBorder="1" applyAlignment="1">
      <alignment horizontal="center" vertical="center"/>
    </xf>
    <xf numFmtId="0" fontId="9" fillId="0" borderId="91" xfId="15" applyFont="1" applyBorder="1" applyAlignment="1">
      <alignment horizontal="center" vertical="center"/>
    </xf>
    <xf numFmtId="0" fontId="39" fillId="0" borderId="93" xfId="15" applyFont="1" applyBorder="1" applyAlignment="1">
      <alignment horizontal="center" vertical="center" wrapText="1"/>
    </xf>
    <xf numFmtId="0" fontId="9" fillId="0" borderId="75" xfId="15" applyFont="1" applyBorder="1" applyAlignment="1">
      <alignment horizontal="center" vertical="center"/>
    </xf>
    <xf numFmtId="0" fontId="9" fillId="0" borderId="79" xfId="15" applyFont="1" applyBorder="1" applyAlignment="1">
      <alignment horizontal="center" vertical="center"/>
    </xf>
    <xf numFmtId="9" fontId="9" fillId="0" borderId="88" xfId="15" applyNumberFormat="1" applyFont="1" applyBorder="1" applyAlignment="1">
      <alignment horizontal="center" vertical="center"/>
    </xf>
    <xf numFmtId="0" fontId="9" fillId="0" borderId="88" xfId="15" applyFont="1" applyBorder="1" applyAlignment="1">
      <alignment horizontal="center" vertical="center" wrapText="1"/>
    </xf>
    <xf numFmtId="10" fontId="9" fillId="0" borderId="88" xfId="15" applyNumberFormat="1" applyFont="1" applyBorder="1" applyAlignment="1">
      <alignment horizontal="center" vertical="center"/>
    </xf>
    <xf numFmtId="0" fontId="9" fillId="0" borderId="88" xfId="15" quotePrefix="1" applyFont="1" applyBorder="1" applyAlignment="1">
      <alignment horizontal="center" vertical="center"/>
    </xf>
    <xf numFmtId="9" fontId="9" fillId="0" borderId="88" xfId="15" applyNumberFormat="1" applyFont="1" applyBorder="1" applyAlignment="1">
      <alignment horizontal="center" vertical="center" wrapText="1"/>
    </xf>
    <xf numFmtId="0" fontId="39" fillId="0" borderId="92" xfId="15" applyFont="1" applyBorder="1" applyAlignment="1">
      <alignment horizontal="center" vertical="center" wrapText="1"/>
    </xf>
    <xf numFmtId="0" fontId="9" fillId="0" borderId="92" xfId="15" applyFont="1" applyBorder="1" applyAlignment="1">
      <alignment horizontal="center" vertical="center"/>
    </xf>
    <xf numFmtId="0" fontId="39" fillId="0" borderId="82" xfId="15" applyFont="1" applyBorder="1" applyAlignment="1">
      <alignment horizontal="center" vertical="center"/>
    </xf>
    <xf numFmtId="0" fontId="39" fillId="0" borderId="83" xfId="15" applyFont="1" applyBorder="1" applyAlignment="1">
      <alignment horizontal="center" vertical="center"/>
    </xf>
    <xf numFmtId="0" fontId="39" fillId="0" borderId="84" xfId="15" applyFont="1" applyBorder="1" applyAlignment="1">
      <alignment horizontal="center" vertical="center"/>
    </xf>
    <xf numFmtId="0" fontId="9" fillId="0" borderId="20" xfId="15" applyFont="1" applyBorder="1" applyAlignment="1">
      <alignment vertical="center" wrapText="1"/>
    </xf>
    <xf numFmtId="9" fontId="9" fillId="0" borderId="15" xfId="15" applyNumberFormat="1" applyFont="1" applyBorder="1" applyAlignment="1">
      <alignment horizontal="center" vertical="center" wrapText="1"/>
    </xf>
    <xf numFmtId="0" fontId="0" fillId="0" borderId="9" xfId="4" applyFont="1" applyBorder="1" applyAlignment="1">
      <alignment horizontal="center" vertical="top" wrapText="1"/>
    </xf>
    <xf numFmtId="0" fontId="9" fillId="0" borderId="15" xfId="15" applyFont="1" applyBorder="1" applyAlignment="1">
      <alignment horizontal="center" vertical="center" wrapText="1"/>
    </xf>
    <xf numFmtId="10" fontId="9" fillId="0" borderId="15" xfId="15" applyNumberFormat="1" applyFont="1" applyBorder="1" applyAlignment="1">
      <alignment horizontal="center" vertical="center"/>
    </xf>
    <xf numFmtId="0" fontId="9" fillId="0" borderId="21" xfId="15" applyFont="1" applyBorder="1" applyAlignment="1">
      <alignment vertical="center" wrapText="1"/>
    </xf>
    <xf numFmtId="0" fontId="9" fillId="0" borderId="16" xfId="15" applyFont="1" applyBorder="1" applyAlignment="1">
      <alignment horizontal="center" vertical="center" wrapText="1"/>
    </xf>
    <xf numFmtId="0" fontId="9" fillId="0" borderId="20" xfId="15" applyFont="1" applyBorder="1" applyAlignment="1">
      <alignment horizontal="center" vertical="center"/>
    </xf>
    <xf numFmtId="0" fontId="9" fillId="0" borderId="20" xfId="15" quotePrefix="1" applyFont="1" applyBorder="1" applyAlignment="1">
      <alignment horizontal="center" vertical="center"/>
    </xf>
    <xf numFmtId="0" fontId="9" fillId="0" borderId="21" xfId="15" applyFont="1" applyBorder="1" applyAlignment="1">
      <alignment horizontal="center" vertical="center"/>
    </xf>
    <xf numFmtId="0" fontId="5" fillId="0" borderId="0" xfId="3"/>
    <xf numFmtId="0" fontId="51" fillId="0" borderId="0" xfId="3" applyFont="1" applyAlignment="1">
      <alignment horizontal="left"/>
    </xf>
    <xf numFmtId="0" fontId="23" fillId="0" borderId="9" xfId="3" applyFont="1" applyBorder="1" applyAlignment="1">
      <alignment horizontal="center" vertical="center"/>
    </xf>
    <xf numFmtId="0" fontId="23" fillId="0" borderId="9" xfId="3" applyFont="1" applyBorder="1" applyAlignment="1">
      <alignment horizontal="center" vertical="center" wrapText="1"/>
    </xf>
    <xf numFmtId="0" fontId="5" fillId="0" borderId="9" xfId="3" quotePrefix="1" applyBorder="1" applyAlignment="1">
      <alignment horizontal="center" vertical="center"/>
    </xf>
    <xf numFmtId="0" fontId="5" fillId="0" borderId="9" xfId="3" applyBorder="1" applyAlignment="1">
      <alignment horizontal="justify" vertical="center"/>
    </xf>
    <xf numFmtId="0" fontId="5" fillId="0" borderId="9" xfId="3" applyBorder="1" applyAlignment="1">
      <alignment horizontal="center" vertical="center"/>
    </xf>
    <xf numFmtId="181" fontId="5" fillId="0" borderId="9" xfId="3" applyNumberFormat="1" applyBorder="1" applyAlignment="1">
      <alignment horizontal="center" vertical="center"/>
    </xf>
    <xf numFmtId="182" fontId="5" fillId="0" borderId="9" xfId="3" applyNumberFormat="1" applyBorder="1" applyAlignment="1">
      <alignment horizontal="center" vertical="center"/>
    </xf>
    <xf numFmtId="0" fontId="5" fillId="4" borderId="9" xfId="3" quotePrefix="1" applyFill="1" applyBorder="1" applyAlignment="1">
      <alignment horizontal="center" vertical="center"/>
    </xf>
    <xf numFmtId="0" fontId="5" fillId="4" borderId="9" xfId="3" applyFill="1" applyBorder="1" applyAlignment="1">
      <alignment horizontal="justify" vertical="center"/>
    </xf>
    <xf numFmtId="0" fontId="5" fillId="4" borderId="9" xfId="3" applyFill="1" applyBorder="1" applyAlignment="1">
      <alignment horizontal="center" vertical="center"/>
    </xf>
    <xf numFmtId="181" fontId="5" fillId="4" borderId="9" xfId="3" applyNumberFormat="1" applyFill="1" applyBorder="1" applyAlignment="1">
      <alignment horizontal="center" vertical="center"/>
    </xf>
    <xf numFmtId="0" fontId="0" fillId="4" borderId="9" xfId="3" applyFont="1" applyFill="1" applyBorder="1" applyAlignment="1">
      <alignment horizontal="justify" vertical="center"/>
    </xf>
    <xf numFmtId="0" fontId="5" fillId="4" borderId="0" xfId="3" applyFill="1"/>
    <xf numFmtId="0" fontId="5" fillId="0" borderId="9" xfId="3" applyBorder="1" applyAlignment="1">
      <alignment horizontal="left" vertical="center"/>
    </xf>
    <xf numFmtId="0" fontId="5" fillId="4" borderId="9" xfId="3" applyFill="1" applyBorder="1" applyAlignment="1">
      <alignment horizontal="left" vertical="center"/>
    </xf>
    <xf numFmtId="0" fontId="52" fillId="4" borderId="9" xfId="3" quotePrefix="1" applyFont="1" applyFill="1" applyBorder="1" applyAlignment="1">
      <alignment horizontal="center" vertical="center"/>
    </xf>
    <xf numFmtId="0" fontId="52" fillId="4" borderId="9" xfId="3" applyFont="1" applyFill="1" applyBorder="1" applyAlignment="1">
      <alignment horizontal="left" vertical="center"/>
    </xf>
    <xf numFmtId="0" fontId="52" fillId="0" borderId="9" xfId="3" applyFont="1" applyBorder="1" applyAlignment="1">
      <alignment horizontal="center" vertical="center"/>
    </xf>
    <xf numFmtId="0" fontId="52" fillId="4" borderId="9" xfId="3" applyFont="1" applyFill="1" applyBorder="1" applyAlignment="1">
      <alignment horizontal="center" vertical="center"/>
    </xf>
    <xf numFmtId="181" fontId="52" fillId="4" borderId="9" xfId="3" applyNumberFormat="1" applyFont="1" applyFill="1" applyBorder="1" applyAlignment="1">
      <alignment horizontal="center" vertical="center"/>
    </xf>
    <xf numFmtId="0" fontId="52" fillId="4" borderId="9" xfId="3" applyFont="1" applyFill="1" applyBorder="1" applyAlignment="1">
      <alignment horizontal="justify" vertical="center"/>
    </xf>
    <xf numFmtId="0" fontId="52" fillId="0" borderId="0" xfId="3" applyFont="1"/>
    <xf numFmtId="181" fontId="23" fillId="0" borderId="9" xfId="3" applyNumberFormat="1" applyFont="1" applyBorder="1" applyAlignment="1">
      <alignment horizontal="center" vertical="center"/>
    </xf>
    <xf numFmtId="181" fontId="5" fillId="0" borderId="55" xfId="3" applyNumberFormat="1" applyBorder="1" applyAlignment="1">
      <alignment vertical="center"/>
    </xf>
    <xf numFmtId="181" fontId="23" fillId="4" borderId="9" xfId="3" applyNumberFormat="1" applyFont="1" applyFill="1" applyBorder="1" applyAlignment="1">
      <alignment vertical="center"/>
    </xf>
    <xf numFmtId="9" fontId="23" fillId="12" borderId="9" xfId="3" applyNumberFormat="1" applyFont="1" applyFill="1" applyBorder="1" applyAlignment="1">
      <alignment vertical="center"/>
    </xf>
    <xf numFmtId="181" fontId="5" fillId="0" borderId="0" xfId="3" applyNumberFormat="1"/>
    <xf numFmtId="0" fontId="9" fillId="0" borderId="15" xfId="15" quotePrefix="1" applyFont="1" applyBorder="1" applyAlignment="1">
      <alignment horizontal="center" vertical="center"/>
    </xf>
    <xf numFmtId="0" fontId="9" fillId="0" borderId="15" xfId="15" quotePrefix="1" applyFont="1" applyBorder="1" applyAlignment="1">
      <alignment horizontal="center" vertical="center" wrapText="1"/>
    </xf>
    <xf numFmtId="0" fontId="23" fillId="0" borderId="9" xfId="0" applyFont="1" applyBorder="1" applyAlignment="1">
      <alignment horizontal="center" vertical="center" wrapText="1"/>
    </xf>
    <xf numFmtId="0" fontId="0" fillId="0" borderId="9" xfId="0" quotePrefix="1" applyBorder="1" applyAlignment="1">
      <alignment horizontal="center" vertical="center"/>
    </xf>
    <xf numFmtId="0" fontId="0" fillId="0" borderId="9" xfId="0" applyBorder="1" applyAlignment="1">
      <alignment horizontal="justify" vertical="center"/>
    </xf>
    <xf numFmtId="0" fontId="0" fillId="0" borderId="9" xfId="0" applyBorder="1" applyAlignment="1">
      <alignment horizontal="center" vertical="center"/>
    </xf>
    <xf numFmtId="0" fontId="0" fillId="0" borderId="0" xfId="0" applyAlignment="1">
      <alignment horizontal="center" vertical="center"/>
    </xf>
    <xf numFmtId="0" fontId="26" fillId="0" borderId="0" xfId="20" applyFont="1">
      <alignment vertical="center"/>
    </xf>
    <xf numFmtId="0" fontId="26" fillId="0" borderId="11" xfId="20" applyFont="1" applyBorder="1" applyAlignment="1">
      <alignment horizontal="left" vertical="center"/>
    </xf>
    <xf numFmtId="0" fontId="26" fillId="0" borderId="11" xfId="20" applyFont="1" applyBorder="1" applyAlignment="1">
      <alignment horizontal="center" vertical="center"/>
    </xf>
    <xf numFmtId="0" fontId="26" fillId="0" borderId="9" xfId="20" applyFont="1" applyBorder="1">
      <alignment vertical="center"/>
    </xf>
    <xf numFmtId="0" fontId="26" fillId="0" borderId="9" xfId="20" applyFont="1" applyBorder="1" applyAlignment="1">
      <alignment horizontal="center" vertical="center"/>
    </xf>
    <xf numFmtId="3" fontId="26" fillId="0" borderId="9" xfId="20" applyNumberFormat="1" applyFont="1" applyBorder="1" applyAlignment="1">
      <alignment horizontal="center" vertical="center"/>
    </xf>
    <xf numFmtId="3" fontId="26" fillId="0" borderId="0" xfId="20" applyNumberFormat="1" applyFont="1">
      <alignment vertical="center"/>
    </xf>
    <xf numFmtId="4" fontId="26" fillId="0" borderId="9" xfId="20" applyNumberFormat="1" applyFont="1" applyBorder="1" applyAlignment="1">
      <alignment horizontal="center" vertical="center"/>
    </xf>
    <xf numFmtId="3" fontId="26" fillId="0" borderId="0" xfId="20" applyNumberFormat="1" applyFont="1" applyAlignment="1">
      <alignment horizontal="center" vertical="center"/>
    </xf>
    <xf numFmtId="0" fontId="26" fillId="0" borderId="0" xfId="20" applyFont="1" applyAlignment="1">
      <alignment horizontal="center" vertical="center"/>
    </xf>
    <xf numFmtId="0" fontId="26" fillId="0" borderId="9" xfId="20" applyFont="1" applyBorder="1" applyAlignment="1">
      <alignment horizontal="left" vertical="center"/>
    </xf>
    <xf numFmtId="9" fontId="26" fillId="0" borderId="0" xfId="1" applyFont="1" applyAlignment="1">
      <alignment horizontal="center" vertical="center"/>
    </xf>
    <xf numFmtId="175" fontId="26" fillId="0" borderId="0" xfId="20" applyNumberFormat="1" applyFont="1" applyAlignment="1">
      <alignment horizontal="center" vertical="center"/>
    </xf>
    <xf numFmtId="170" fontId="26" fillId="0" borderId="0" xfId="20" applyNumberFormat="1" applyFont="1">
      <alignment vertical="center"/>
    </xf>
    <xf numFmtId="4" fontId="26" fillId="0" borderId="0" xfId="20" applyNumberFormat="1" applyFont="1" applyAlignment="1">
      <alignment horizontal="center" vertical="center"/>
    </xf>
    <xf numFmtId="171" fontId="26" fillId="0" borderId="0" xfId="20" applyNumberFormat="1" applyFont="1" applyAlignment="1">
      <alignment horizontal="center" vertical="center"/>
    </xf>
    <xf numFmtId="0" fontId="54" fillId="0" borderId="0" xfId="20" applyFont="1" applyAlignment="1">
      <alignment horizontal="center" vertical="center"/>
    </xf>
    <xf numFmtId="183" fontId="0" fillId="0" borderId="0" xfId="0" applyNumberFormat="1"/>
    <xf numFmtId="0" fontId="0" fillId="0" borderId="0" xfId="0" applyAlignment="1">
      <alignment wrapText="1"/>
    </xf>
    <xf numFmtId="0" fontId="0" fillId="0" borderId="0" xfId="0" applyAlignment="1">
      <alignment horizontal="center"/>
    </xf>
    <xf numFmtId="0" fontId="23" fillId="0" borderId="9" xfId="0" applyFont="1" applyBorder="1" applyAlignment="1">
      <alignment horizontal="center" vertical="center"/>
    </xf>
    <xf numFmtId="183" fontId="23" fillId="0" borderId="9" xfId="0" applyNumberFormat="1" applyFont="1" applyBorder="1" applyAlignment="1">
      <alignment horizontal="center" vertical="center" wrapText="1"/>
    </xf>
    <xf numFmtId="0" fontId="0" fillId="0" borderId="9" xfId="0" applyBorder="1" applyAlignment="1">
      <alignment horizontal="left" vertical="center"/>
    </xf>
    <xf numFmtId="183" fontId="0" fillId="0" borderId="9" xfId="0" quotePrefix="1" applyNumberFormat="1" applyBorder="1" applyAlignment="1">
      <alignment horizontal="center" vertical="center"/>
    </xf>
    <xf numFmtId="0" fontId="0" fillId="0" borderId="9" xfId="0" quotePrefix="1" applyBorder="1" applyAlignment="1">
      <alignment horizontal="left" vertical="center" wrapText="1"/>
    </xf>
    <xf numFmtId="0" fontId="0" fillId="0" borderId="9" xfId="0" applyBorder="1" applyAlignment="1">
      <alignment horizontal="justify" vertical="center" wrapText="1"/>
    </xf>
    <xf numFmtId="183" fontId="0" fillId="0" borderId="9"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96" xfId="0" applyBorder="1" applyAlignment="1">
      <alignment horizontal="center" vertical="center"/>
    </xf>
    <xf numFmtId="0" fontId="0" fillId="0" borderId="96" xfId="0" applyBorder="1" applyAlignment="1">
      <alignment vertical="center" wrapText="1"/>
    </xf>
    <xf numFmtId="9" fontId="0" fillId="0" borderId="96" xfId="1" applyFont="1" applyBorder="1" applyAlignment="1">
      <alignment horizontal="center" vertical="center"/>
    </xf>
    <xf numFmtId="0" fontId="0" fillId="0" borderId="96" xfId="0" quotePrefix="1" applyBorder="1" applyAlignment="1">
      <alignment vertical="center" wrapText="1"/>
    </xf>
    <xf numFmtId="0" fontId="0" fillId="0" borderId="97" xfId="0" applyBorder="1" applyAlignment="1">
      <alignment horizontal="center" vertical="center"/>
    </xf>
    <xf numFmtId="0" fontId="0" fillId="0" borderId="97" xfId="0" applyBorder="1" applyAlignment="1">
      <alignment vertical="center" wrapText="1"/>
    </xf>
    <xf numFmtId="9" fontId="0" fillId="0" borderId="97" xfId="1" applyFont="1" applyBorder="1" applyAlignment="1">
      <alignment horizontal="center" vertical="center"/>
    </xf>
    <xf numFmtId="0" fontId="0" fillId="0" borderId="0" xfId="0" applyAlignment="1">
      <alignment vertical="center" wrapText="1"/>
    </xf>
    <xf numFmtId="9" fontId="0" fillId="0" borderId="0" xfId="1" applyFont="1" applyAlignment="1">
      <alignment horizontal="center" vertical="center"/>
    </xf>
    <xf numFmtId="0" fontId="21" fillId="0" borderId="0" xfId="22" applyFont="1" applyAlignment="1">
      <alignment horizontal="left" vertical="center"/>
    </xf>
    <xf numFmtId="0" fontId="35" fillId="0" borderId="0" xfId="22" applyFont="1" applyAlignment="1">
      <alignment horizontal="left" vertical="center"/>
    </xf>
    <xf numFmtId="0" fontId="35" fillId="0" borderId="0" xfId="22" applyFont="1" applyAlignment="1">
      <alignment horizontal="center" vertical="center"/>
    </xf>
    <xf numFmtId="15" fontId="35" fillId="0" borderId="0" xfId="22" applyNumberFormat="1" applyFont="1" applyAlignment="1">
      <alignment horizontal="left" vertical="center"/>
    </xf>
    <xf numFmtId="0" fontId="27" fillId="0" borderId="0" xfId="16"/>
    <xf numFmtId="0" fontId="58" fillId="13" borderId="9" xfId="22" applyFont="1" applyFill="1" applyBorder="1" applyAlignment="1">
      <alignment horizontal="center" vertical="center"/>
    </xf>
    <xf numFmtId="0" fontId="58" fillId="13" borderId="9" xfId="22" applyFont="1" applyFill="1" applyBorder="1" applyAlignment="1">
      <alignment horizontal="center" vertical="center" wrapText="1"/>
    </xf>
    <xf numFmtId="15" fontId="58" fillId="13" borderId="9" xfId="22" applyNumberFormat="1" applyFont="1" applyFill="1" applyBorder="1" applyAlignment="1">
      <alignment horizontal="center" vertical="center"/>
    </xf>
    <xf numFmtId="0" fontId="59" fillId="14" borderId="9" xfId="16" applyFont="1" applyFill="1" applyBorder="1" applyAlignment="1">
      <alignment horizontal="center" vertical="center"/>
    </xf>
    <xf numFmtId="0" fontId="60" fillId="0" borderId="0" xfId="16" applyFont="1" applyAlignment="1">
      <alignment horizontal="center" vertical="center"/>
    </xf>
    <xf numFmtId="0" fontId="61" fillId="3" borderId="9" xfId="22" applyFont="1" applyFill="1" applyBorder="1" applyAlignment="1">
      <alignment horizontal="center" vertical="center"/>
    </xf>
    <xf numFmtId="0" fontId="27" fillId="0" borderId="9" xfId="16" applyBorder="1" applyAlignment="1">
      <alignment wrapText="1"/>
    </xf>
    <xf numFmtId="186" fontId="35" fillId="3" borderId="9" xfId="16" applyNumberFormat="1" applyFont="1" applyFill="1" applyBorder="1"/>
    <xf numFmtId="186" fontId="62" fillId="15" borderId="9" xfId="16" applyNumberFormat="1" applyFont="1" applyFill="1" applyBorder="1"/>
    <xf numFmtId="0" fontId="27" fillId="0" borderId="9" xfId="16" applyBorder="1" applyAlignment="1">
      <alignment horizontal="center" vertical="center"/>
    </xf>
    <xf numFmtId="0" fontId="64" fillId="14" borderId="9" xfId="16" applyFont="1" applyFill="1" applyBorder="1" applyAlignment="1">
      <alignment horizontal="center" vertical="center"/>
    </xf>
    <xf numFmtId="0" fontId="65" fillId="0" borderId="0" xfId="16" applyFont="1" applyAlignment="1">
      <alignment horizontal="center" vertical="center"/>
    </xf>
    <xf numFmtId="0" fontId="35" fillId="0" borderId="9" xfId="16" applyFont="1" applyBorder="1" applyAlignment="1">
      <alignment horizontal="center" vertical="center"/>
    </xf>
    <xf numFmtId="0" fontId="35" fillId="3" borderId="0" xfId="16" applyFont="1" applyFill="1"/>
    <xf numFmtId="186" fontId="21" fillId="14" borderId="9" xfId="16" applyNumberFormat="1" applyFont="1" applyFill="1" applyBorder="1" applyAlignment="1">
      <alignment vertical="center"/>
    </xf>
    <xf numFmtId="0" fontId="35" fillId="14" borderId="9" xfId="16" applyFont="1" applyFill="1" applyBorder="1"/>
    <xf numFmtId="186" fontId="21" fillId="14" borderId="9" xfId="16" applyNumberFormat="1" applyFont="1" applyFill="1" applyBorder="1"/>
    <xf numFmtId="0" fontId="35" fillId="0" borderId="0" xfId="16" applyFont="1"/>
    <xf numFmtId="0" fontId="21" fillId="0" borderId="0" xfId="16" applyFont="1" applyAlignment="1">
      <alignment horizontal="left"/>
    </xf>
    <xf numFmtId="0" fontId="21" fillId="13" borderId="9" xfId="22" applyFont="1" applyFill="1" applyBorder="1" applyAlignment="1">
      <alignment horizontal="center" vertical="center"/>
    </xf>
    <xf numFmtId="0" fontId="21" fillId="14" borderId="9" xfId="16" applyFont="1" applyFill="1" applyBorder="1" applyAlignment="1">
      <alignment horizontal="center" vertical="center" wrapText="1"/>
    </xf>
    <xf numFmtId="0" fontId="12" fillId="3" borderId="9" xfId="22" applyFont="1" applyFill="1" applyBorder="1" applyAlignment="1">
      <alignment horizontal="center" vertical="center"/>
    </xf>
    <xf numFmtId="0" fontId="21" fillId="3" borderId="9" xfId="16" applyFont="1" applyFill="1" applyBorder="1" applyAlignment="1">
      <alignment horizontal="left" vertical="center"/>
    </xf>
    <xf numFmtId="182" fontId="21" fillId="0" borderId="9" xfId="16" applyNumberFormat="1" applyFont="1" applyBorder="1" applyAlignment="1">
      <alignment horizontal="left" vertical="center"/>
    </xf>
    <xf numFmtId="186" fontId="21" fillId="0" borderId="9" xfId="16" applyNumberFormat="1" applyFont="1" applyBorder="1" applyAlignment="1">
      <alignment horizontal="left" vertical="center"/>
    </xf>
    <xf numFmtId="0" fontId="21" fillId="0" borderId="0" xfId="16" applyFont="1" applyAlignment="1">
      <alignment horizontal="left" vertical="center"/>
    </xf>
    <xf numFmtId="0" fontId="27" fillId="0" borderId="42" xfId="16" applyBorder="1" applyAlignment="1">
      <alignment vertical="center"/>
    </xf>
    <xf numFmtId="0" fontId="27" fillId="0" borderId="0" xfId="16" applyAlignment="1">
      <alignment vertical="center"/>
    </xf>
    <xf numFmtId="0" fontId="27" fillId="0" borderId="42" xfId="16" applyBorder="1"/>
    <xf numFmtId="0" fontId="67" fillId="0" borderId="0" xfId="16" applyFont="1"/>
    <xf numFmtId="0" fontId="68" fillId="0" borderId="0" xfId="16" applyFont="1"/>
    <xf numFmtId="0" fontId="67" fillId="0" borderId="0" xfId="16" applyFont="1" applyAlignment="1">
      <alignment horizontal="left" vertical="center"/>
    </xf>
    <xf numFmtId="0" fontId="69" fillId="0" borderId="0" xfId="16" applyFont="1" applyAlignment="1">
      <alignment horizontal="left" vertical="center"/>
    </xf>
    <xf numFmtId="0" fontId="68" fillId="0" borderId="0" xfId="16" applyFont="1" applyAlignment="1">
      <alignment horizontal="left" vertical="center"/>
    </xf>
    <xf numFmtId="3" fontId="62" fillId="0" borderId="0" xfId="16" applyNumberFormat="1" applyFont="1" applyAlignment="1">
      <alignment horizontal="right" vertical="center"/>
    </xf>
    <xf numFmtId="0" fontId="68" fillId="16" borderId="9" xfId="16" applyFont="1" applyFill="1" applyBorder="1" applyAlignment="1">
      <alignment horizontal="center" vertical="center"/>
    </xf>
    <xf numFmtId="0" fontId="68" fillId="17" borderId="9" xfId="16" applyFont="1" applyFill="1" applyBorder="1" applyAlignment="1">
      <alignment horizontal="center" vertical="center"/>
    </xf>
    <xf numFmtId="0" fontId="68" fillId="0" borderId="0" xfId="16" applyFont="1" applyAlignment="1">
      <alignment vertical="center"/>
    </xf>
    <xf numFmtId="0" fontId="68" fillId="0" borderId="73" xfId="16" applyFont="1" applyBorder="1" applyAlignment="1">
      <alignment horizontal="center" vertical="center"/>
    </xf>
    <xf numFmtId="0" fontId="68" fillId="0" borderId="9" xfId="16" applyFont="1" applyBorder="1" applyAlignment="1">
      <alignment horizontal="center" vertical="center"/>
    </xf>
    <xf numFmtId="0" fontId="68" fillId="0" borderId="9" xfId="16" applyFont="1" applyBorder="1" applyAlignment="1">
      <alignment vertical="center" wrapText="1"/>
    </xf>
    <xf numFmtId="3" fontId="68" fillId="0" borderId="9" xfId="16" applyNumberFormat="1" applyFont="1" applyBorder="1" applyAlignment="1">
      <alignment vertical="center"/>
    </xf>
    <xf numFmtId="3" fontId="68" fillId="17" borderId="9" xfId="16" applyNumberFormat="1" applyFont="1" applyFill="1" applyBorder="1" applyAlignment="1">
      <alignment vertical="center"/>
    </xf>
    <xf numFmtId="0" fontId="68" fillId="3" borderId="73" xfId="16" applyFont="1" applyFill="1" applyBorder="1" applyAlignment="1">
      <alignment horizontal="center" vertical="center"/>
    </xf>
    <xf numFmtId="0" fontId="68" fillId="3" borderId="73" xfId="16" applyFont="1" applyFill="1" applyBorder="1" applyAlignment="1">
      <alignment vertical="center"/>
    </xf>
    <xf numFmtId="3" fontId="68" fillId="3" borderId="73" xfId="16" applyNumberFormat="1" applyFont="1" applyFill="1" applyBorder="1" applyAlignment="1">
      <alignment vertical="center"/>
    </xf>
    <xf numFmtId="0" fontId="68" fillId="0" borderId="26" xfId="16" applyFont="1" applyBorder="1" applyAlignment="1">
      <alignment horizontal="center" vertical="center"/>
    </xf>
    <xf numFmtId="0" fontId="68" fillId="0" borderId="13" xfId="16" applyFont="1" applyBorder="1" applyAlignment="1">
      <alignment horizontal="center" vertical="center"/>
    </xf>
    <xf numFmtId="3" fontId="68" fillId="0" borderId="9" xfId="16" applyNumberFormat="1" applyFont="1" applyBorder="1" applyAlignment="1">
      <alignment vertical="center" wrapText="1"/>
    </xf>
    <xf numFmtId="3" fontId="68" fillId="18" borderId="9" xfId="16" applyNumberFormat="1" applyFont="1" applyFill="1" applyBorder="1" applyAlignment="1">
      <alignment vertical="center"/>
    </xf>
    <xf numFmtId="41" fontId="27" fillId="0" borderId="0" xfId="24" applyFont="1" applyFill="1" applyAlignment="1"/>
    <xf numFmtId="0" fontId="68" fillId="0" borderId="0" xfId="16" applyFont="1" applyAlignment="1">
      <alignment horizontal="center" vertical="center"/>
    </xf>
    <xf numFmtId="0" fontId="68" fillId="0" borderId="0" xfId="16" applyFont="1" applyAlignment="1">
      <alignment vertical="center" wrapText="1"/>
    </xf>
    <xf numFmtId="3" fontId="68" fillId="0" borderId="0" xfId="16" applyNumberFormat="1" applyFont="1" applyAlignment="1">
      <alignment vertical="center"/>
    </xf>
    <xf numFmtId="3" fontId="68" fillId="19" borderId="9" xfId="16" applyNumberFormat="1" applyFont="1" applyFill="1" applyBorder="1" applyAlignment="1">
      <alignment vertical="center"/>
    </xf>
    <xf numFmtId="3" fontId="68" fillId="0" borderId="0" xfId="16" applyNumberFormat="1" applyFont="1"/>
    <xf numFmtId="0" fontId="68" fillId="4" borderId="0" xfId="16" applyFont="1" applyFill="1"/>
    <xf numFmtId="3" fontId="68" fillId="4" borderId="0" xfId="16" applyNumberFormat="1" applyFont="1" applyFill="1"/>
    <xf numFmtId="9" fontId="27" fillId="0" borderId="9" xfId="16" applyNumberFormat="1" applyBorder="1" applyAlignment="1">
      <alignment horizontal="center"/>
    </xf>
    <xf numFmtId="164" fontId="27" fillId="0" borderId="9" xfId="21" applyFont="1" applyBorder="1" applyAlignment="1">
      <alignment horizontal="right"/>
    </xf>
    <xf numFmtId="186" fontId="27" fillId="0" borderId="9" xfId="16" applyNumberFormat="1" applyBorder="1" applyAlignment="1">
      <alignment horizontal="right"/>
    </xf>
    <xf numFmtId="9" fontId="27" fillId="0" borderId="9" xfId="1" applyFont="1" applyBorder="1" applyAlignment="1">
      <alignment horizontal="center"/>
    </xf>
    <xf numFmtId="0" fontId="71" fillId="0" borderId="0" xfId="16" applyFont="1" applyAlignment="1">
      <alignment horizontal="left" vertical="center"/>
    </xf>
    <xf numFmtId="15" fontId="71" fillId="0" borderId="0" xfId="16" applyNumberFormat="1" applyFont="1" applyAlignment="1">
      <alignment horizontal="center" vertical="center"/>
    </xf>
    <xf numFmtId="0" fontId="71" fillId="0" borderId="0" xfId="16" applyFont="1" applyAlignment="1">
      <alignment vertical="center"/>
    </xf>
    <xf numFmtId="0" fontId="71" fillId="0" borderId="0" xfId="16" applyFont="1" applyAlignment="1">
      <alignment horizontal="center" vertical="center"/>
    </xf>
    <xf numFmtId="0" fontId="71" fillId="0" borderId="0" xfId="16" applyFont="1"/>
    <xf numFmtId="0" fontId="72" fillId="0" borderId="0" xfId="16" applyFont="1" applyAlignment="1">
      <alignment horizontal="left" vertical="center"/>
    </xf>
    <xf numFmtId="0" fontId="72" fillId="0" borderId="0" xfId="16" applyFont="1" applyAlignment="1">
      <alignment horizontal="center" vertical="center"/>
    </xf>
    <xf numFmtId="0" fontId="73" fillId="0" borderId="0" xfId="16" applyFont="1" applyAlignment="1">
      <alignment horizontal="center" vertical="center"/>
    </xf>
    <xf numFmtId="0" fontId="58" fillId="0" borderId="0" xfId="16" applyFont="1" applyAlignment="1">
      <alignment horizontal="center" vertical="center"/>
    </xf>
    <xf numFmtId="0" fontId="58" fillId="0" borderId="0" xfId="16" applyFont="1" applyAlignment="1">
      <alignment horizontal="left" vertical="center"/>
    </xf>
    <xf numFmtId="0" fontId="58" fillId="0" borderId="0" xfId="16" applyFont="1" applyAlignment="1">
      <alignment vertical="center"/>
    </xf>
    <xf numFmtId="0" fontId="58" fillId="0" borderId="0" xfId="16" applyFont="1" applyAlignment="1">
      <alignment horizontal="right" vertical="center"/>
    </xf>
    <xf numFmtId="0" fontId="58" fillId="0" borderId="0" xfId="16" applyFont="1"/>
    <xf numFmtId="185" fontId="74" fillId="4" borderId="9" xfId="16" applyNumberFormat="1" applyFont="1" applyFill="1" applyBorder="1" applyAlignment="1">
      <alignment horizontal="center" vertical="center" wrapText="1"/>
    </xf>
    <xf numFmtId="0" fontId="71" fillId="0" borderId="0" xfId="16" applyFont="1" applyAlignment="1">
      <alignment horizontal="left"/>
    </xf>
    <xf numFmtId="0" fontId="71" fillId="0" borderId="0" xfId="16" applyFont="1" applyAlignment="1">
      <alignment horizontal="center"/>
    </xf>
    <xf numFmtId="172" fontId="71" fillId="0" borderId="0" xfId="16" applyNumberFormat="1" applyFont="1" applyAlignment="1">
      <alignment horizontal="center" vertical="center"/>
    </xf>
    <xf numFmtId="179" fontId="71" fillId="0" borderId="0" xfId="16" applyNumberFormat="1" applyFont="1" applyAlignment="1">
      <alignment horizontal="center" vertical="center"/>
    </xf>
    <xf numFmtId="179" fontId="71" fillId="0" borderId="0" xfId="1" applyNumberFormat="1" applyFont="1" applyAlignment="1">
      <alignment horizontal="center" vertical="center"/>
    </xf>
    <xf numFmtId="10" fontId="9" fillId="0" borderId="15" xfId="15" applyNumberFormat="1" applyFont="1" applyBorder="1" applyAlignment="1">
      <alignment horizontal="center" vertical="center" wrapText="1"/>
    </xf>
    <xf numFmtId="9" fontId="9" fillId="0" borderId="0" xfId="1" applyFont="1" applyAlignment="1">
      <alignment vertical="center"/>
    </xf>
    <xf numFmtId="0" fontId="9" fillId="0" borderId="100" xfId="15" applyFont="1" applyBorder="1" applyAlignment="1">
      <alignment vertical="center" wrapText="1"/>
    </xf>
    <xf numFmtId="15" fontId="58" fillId="20" borderId="101" xfId="16" applyNumberFormat="1" applyFont="1" applyFill="1" applyBorder="1" applyAlignment="1">
      <alignment horizontal="center" vertical="center"/>
    </xf>
    <xf numFmtId="0" fontId="58" fillId="0" borderId="102" xfId="16" applyFont="1" applyBorder="1" applyAlignment="1">
      <alignment horizontal="center" vertical="center"/>
    </xf>
    <xf numFmtId="0" fontId="58" fillId="0" borderId="102" xfId="16" applyFont="1" applyBorder="1" applyAlignment="1">
      <alignment horizontal="left" vertical="center"/>
    </xf>
    <xf numFmtId="15" fontId="58" fillId="0" borderId="102" xfId="16" applyNumberFormat="1" applyFont="1" applyBorder="1" applyAlignment="1">
      <alignment horizontal="center" vertical="center"/>
    </xf>
    <xf numFmtId="0" fontId="58" fillId="0" borderId="102" xfId="16" applyFont="1" applyBorder="1" applyAlignment="1">
      <alignment vertical="center"/>
    </xf>
    <xf numFmtId="0" fontId="74" fillId="0" borderId="9" xfId="0" applyFont="1" applyBorder="1" applyAlignment="1">
      <alignment horizontal="center" vertical="center"/>
    </xf>
    <xf numFmtId="187" fontId="74" fillId="0" borderId="9" xfId="0" applyNumberFormat="1" applyFont="1" applyBorder="1" applyAlignment="1">
      <alignment horizontal="center" vertical="center" wrapText="1"/>
    </xf>
    <xf numFmtId="0" fontId="60" fillId="20" borderId="101" xfId="0" applyFont="1" applyFill="1" applyBorder="1" applyAlignment="1">
      <alignment horizontal="center" vertical="center"/>
    </xf>
    <xf numFmtId="0" fontId="60" fillId="0" borderId="101" xfId="0" applyFont="1" applyBorder="1" applyAlignment="1">
      <alignment horizontal="left" vertical="center" wrapText="1"/>
    </xf>
    <xf numFmtId="0" fontId="60" fillId="0" borderId="101" xfId="0" applyFont="1" applyBorder="1" applyAlignment="1">
      <alignment horizontal="center" vertical="center" wrapText="1"/>
    </xf>
    <xf numFmtId="0" fontId="74" fillId="0" borderId="9" xfId="0" applyFont="1" applyBorder="1" applyAlignment="1">
      <alignment horizontal="left" vertical="center" wrapText="1"/>
    </xf>
    <xf numFmtId="0" fontId="74" fillId="0" borderId="9" xfId="0" applyFont="1" applyBorder="1" applyAlignment="1">
      <alignment vertical="center"/>
    </xf>
    <xf numFmtId="0" fontId="58" fillId="0" borderId="9" xfId="0" applyFont="1" applyBorder="1" applyAlignment="1">
      <alignment horizontal="center" vertical="center"/>
    </xf>
    <xf numFmtId="0" fontId="58" fillId="0" borderId="9" xfId="0" applyFont="1" applyBorder="1" applyAlignment="1">
      <alignment vertical="center"/>
    </xf>
    <xf numFmtId="0" fontId="74" fillId="0" borderId="9" xfId="0" applyFont="1" applyBorder="1" applyAlignment="1">
      <alignment horizontal="center" vertical="center" wrapText="1"/>
    </xf>
    <xf numFmtId="0" fontId="74" fillId="0" borderId="9" xfId="0" applyFont="1" applyBorder="1" applyAlignment="1">
      <alignment vertical="center" wrapText="1"/>
    </xf>
    <xf numFmtId="0" fontId="60" fillId="22" borderId="101" xfId="0" applyFont="1" applyFill="1" applyBorder="1" applyAlignment="1">
      <alignment horizontal="center" vertical="center" wrapText="1"/>
    </xf>
    <xf numFmtId="0" fontId="60" fillId="19" borderId="101" xfId="0" applyFont="1" applyFill="1" applyBorder="1" applyAlignment="1">
      <alignment horizontal="center" vertical="center"/>
    </xf>
    <xf numFmtId="0" fontId="71" fillId="0" borderId="0" xfId="0" applyFont="1" applyAlignment="1">
      <alignment horizontal="left"/>
    </xf>
    <xf numFmtId="10" fontId="74" fillId="0" borderId="9" xfId="16" applyNumberFormat="1" applyFont="1" applyBorder="1" applyAlignment="1">
      <alignment horizontal="center" vertical="center" wrapText="1"/>
    </xf>
    <xf numFmtId="185" fontId="74" fillId="0" borderId="9" xfId="16" applyNumberFormat="1" applyFont="1" applyBorder="1" applyAlignment="1">
      <alignment horizontal="center" vertical="center" wrapText="1"/>
    </xf>
    <xf numFmtId="0" fontId="74" fillId="0" borderId="9" xfId="16" applyFont="1" applyBorder="1" applyAlignment="1">
      <alignment horizontal="center" vertical="center" wrapText="1"/>
    </xf>
    <xf numFmtId="0" fontId="0" fillId="0" borderId="104" xfId="0" applyBorder="1" applyAlignment="1">
      <alignment horizontal="center" vertical="center"/>
    </xf>
    <xf numFmtId="0" fontId="0" fillId="0" borderId="104" xfId="0" quotePrefix="1" applyBorder="1" applyAlignment="1">
      <alignment vertical="center" wrapText="1"/>
    </xf>
    <xf numFmtId="0" fontId="0" fillId="0" borderId="104" xfId="0" applyBorder="1" applyAlignment="1">
      <alignment vertical="center" wrapText="1"/>
    </xf>
    <xf numFmtId="9" fontId="0" fillId="0" borderId="104" xfId="1" applyFont="1" applyBorder="1" applyAlignment="1">
      <alignment horizontal="center" vertical="center"/>
    </xf>
    <xf numFmtId="0" fontId="27" fillId="3" borderId="9" xfId="16" applyFill="1" applyBorder="1"/>
    <xf numFmtId="1" fontId="61" fillId="3" borderId="9" xfId="22" applyNumberFormat="1" applyFont="1" applyFill="1" applyBorder="1" applyAlignment="1">
      <alignment horizontal="center" vertical="center"/>
    </xf>
    <xf numFmtId="0" fontId="27" fillId="3" borderId="9" xfId="16" applyFill="1" applyBorder="1" applyAlignment="1">
      <alignment wrapText="1"/>
    </xf>
    <xf numFmtId="182" fontId="5" fillId="4" borderId="9" xfId="3" applyNumberFormat="1" applyFill="1" applyBorder="1" applyAlignment="1">
      <alignment horizontal="center" vertical="center"/>
    </xf>
    <xf numFmtId="182" fontId="0" fillId="4" borderId="9" xfId="18" applyNumberFormat="1" applyFont="1" applyFill="1" applyBorder="1" applyAlignment="1">
      <alignment vertical="center"/>
    </xf>
    <xf numFmtId="182" fontId="52" fillId="4" borderId="9" xfId="3" applyNumberFormat="1" applyFont="1" applyFill="1" applyBorder="1" applyAlignment="1">
      <alignment horizontal="center" vertical="center"/>
    </xf>
    <xf numFmtId="17" fontId="5" fillId="4" borderId="9" xfId="3" quotePrefix="1" applyNumberFormat="1" applyFill="1" applyBorder="1" applyAlignment="1">
      <alignment vertical="center"/>
    </xf>
    <xf numFmtId="0" fontId="5" fillId="4" borderId="9" xfId="3" applyFill="1" applyBorder="1" applyAlignment="1">
      <alignment vertical="center"/>
    </xf>
    <xf numFmtId="0" fontId="0" fillId="0" borderId="9" xfId="3" quotePrefix="1" applyFont="1" applyBorder="1" applyAlignment="1">
      <alignment horizontal="center" vertical="center"/>
    </xf>
    <xf numFmtId="0" fontId="0" fillId="0" borderId="9" xfId="3" applyFont="1" applyBorder="1" applyAlignment="1">
      <alignment horizontal="justify" vertical="center"/>
    </xf>
    <xf numFmtId="0" fontId="5" fillId="0" borderId="9" xfId="3" applyBorder="1" applyAlignment="1">
      <alignment vertical="center"/>
    </xf>
    <xf numFmtId="0" fontId="5" fillId="0" borderId="9" xfId="3" quotePrefix="1" applyBorder="1" applyAlignment="1">
      <alignment vertical="center"/>
    </xf>
    <xf numFmtId="182" fontId="0" fillId="0" borderId="9" xfId="18" applyNumberFormat="1" applyFont="1" applyFill="1" applyBorder="1" applyAlignment="1">
      <alignment vertical="center"/>
    </xf>
    <xf numFmtId="0" fontId="0" fillId="0" borderId="9" xfId="0" applyBorder="1"/>
    <xf numFmtId="0" fontId="0" fillId="0" borderId="9" xfId="3" applyFont="1" applyBorder="1" applyAlignment="1">
      <alignment horizontal="left" vertical="center"/>
    </xf>
    <xf numFmtId="0" fontId="9" fillId="0" borderId="20" xfId="15" applyFont="1" applyBorder="1" applyAlignment="1">
      <alignment vertical="top" wrapText="1"/>
    </xf>
    <xf numFmtId="182" fontId="21" fillId="0" borderId="9" xfId="16" applyNumberFormat="1" applyFont="1" applyBorder="1" applyAlignment="1">
      <alignment vertical="center"/>
    </xf>
    <xf numFmtId="182" fontId="21" fillId="0" borderId="9" xfId="16" quotePrefix="1" applyNumberFormat="1" applyFont="1" applyBorder="1" applyAlignment="1">
      <alignment vertical="center"/>
    </xf>
    <xf numFmtId="182" fontId="21" fillId="3" borderId="9" xfId="16" applyNumberFormat="1" applyFont="1" applyFill="1" applyBorder="1" applyAlignment="1">
      <alignment vertical="center"/>
    </xf>
    <xf numFmtId="0" fontId="0" fillId="0" borderId="95" xfId="0" applyBorder="1" applyAlignment="1">
      <alignment horizontal="center" vertical="center" wrapText="1"/>
    </xf>
    <xf numFmtId="0" fontId="0" fillId="4" borderId="9" xfId="0" applyFill="1" applyBorder="1" applyAlignment="1">
      <alignment horizontal="justify" vertical="center"/>
    </xf>
    <xf numFmtId="3" fontId="27" fillId="0" borderId="9" xfId="16" applyNumberFormat="1" applyBorder="1" applyAlignment="1">
      <alignment horizontal="right" vertical="top"/>
    </xf>
    <xf numFmtId="0" fontId="27" fillId="0" borderId="9" xfId="16" applyBorder="1"/>
    <xf numFmtId="0" fontId="61" fillId="15" borderId="9" xfId="22" applyFont="1" applyFill="1" applyBorder="1" applyAlignment="1">
      <alignment horizontal="center" vertical="center"/>
    </xf>
    <xf numFmtId="186" fontId="27" fillId="15" borderId="9" xfId="16" applyNumberFormat="1" applyFill="1" applyBorder="1"/>
    <xf numFmtId="0" fontId="35" fillId="15" borderId="9" xfId="22" applyFont="1" applyFill="1" applyBorder="1" applyAlignment="1">
      <alignment horizontal="center" vertical="center"/>
    </xf>
    <xf numFmtId="0" fontId="27" fillId="15" borderId="9" xfId="16" applyFill="1" applyBorder="1" applyAlignment="1">
      <alignment horizontal="center" vertical="center"/>
    </xf>
    <xf numFmtId="186" fontId="27" fillId="0" borderId="9" xfId="16" applyNumberFormat="1" applyBorder="1"/>
    <xf numFmtId="189" fontId="21" fillId="15" borderId="9" xfId="16" applyNumberFormat="1" applyFont="1" applyFill="1" applyBorder="1" applyAlignment="1">
      <alignment horizontal="left" vertical="center"/>
    </xf>
    <xf numFmtId="186" fontId="62" fillId="0" borderId="9" xfId="16" applyNumberFormat="1" applyFont="1" applyBorder="1" applyAlignment="1">
      <alignment horizontal="center" vertical="center"/>
    </xf>
    <xf numFmtId="0" fontId="74" fillId="0" borderId="101" xfId="0" applyFont="1" applyBorder="1" applyAlignment="1">
      <alignment horizontal="center" vertical="center" wrapText="1"/>
    </xf>
    <xf numFmtId="10" fontId="74" fillId="0" borderId="101" xfId="0" applyNumberFormat="1" applyFont="1" applyBorder="1" applyAlignment="1">
      <alignment horizontal="center" vertical="center" wrapText="1"/>
    </xf>
    <xf numFmtId="0" fontId="74" fillId="23" borderId="101" xfId="0" applyFont="1" applyFill="1" applyBorder="1" applyAlignment="1">
      <alignment horizontal="center" vertical="center" wrapText="1"/>
    </xf>
    <xf numFmtId="10" fontId="74" fillId="23" borderId="101" xfId="0" applyNumberFormat="1" applyFont="1" applyFill="1" applyBorder="1" applyAlignment="1">
      <alignment horizontal="center" vertical="center" wrapText="1"/>
    </xf>
    <xf numFmtId="0" fontId="74" fillId="0" borderId="0" xfId="0" applyFont="1" applyAlignment="1">
      <alignment vertical="center"/>
    </xf>
    <xf numFmtId="0" fontId="60" fillId="0" borderId="0" xfId="0" applyFont="1"/>
    <xf numFmtId="0" fontId="71" fillId="0" borderId="0" xfId="0" applyFont="1"/>
    <xf numFmtId="0" fontId="60" fillId="0" borderId="0" xfId="16" applyFont="1"/>
    <xf numFmtId="17" fontId="58" fillId="0" borderId="0" xfId="16" applyNumberFormat="1" applyFont="1" applyAlignment="1">
      <alignment vertical="center"/>
    </xf>
    <xf numFmtId="0" fontId="58" fillId="0" borderId="107" xfId="16" applyFont="1" applyBorder="1" applyAlignment="1">
      <alignment horizontal="center" vertical="center"/>
    </xf>
    <xf numFmtId="0" fontId="74" fillId="0" borderId="9" xfId="16" applyFont="1" applyBorder="1" applyAlignment="1">
      <alignment horizontal="center" vertical="center"/>
    </xf>
    <xf numFmtId="0" fontId="74" fillId="0" borderId="9" xfId="16" applyFont="1" applyBorder="1" applyAlignment="1">
      <alignment vertical="center"/>
    </xf>
    <xf numFmtId="187" fontId="74" fillId="0" borderId="9" xfId="16" applyNumberFormat="1" applyFont="1" applyBorder="1" applyAlignment="1">
      <alignment horizontal="center" vertical="center" wrapText="1"/>
    </xf>
    <xf numFmtId="0" fontId="74" fillId="0" borderId="9" xfId="16" applyFont="1" applyBorder="1" applyAlignment="1">
      <alignment horizontal="left" vertical="center" wrapText="1"/>
    </xf>
    <xf numFmtId="0" fontId="74" fillId="0" borderId="9" xfId="16" applyFont="1" applyBorder="1" applyAlignment="1">
      <alignment vertical="center" wrapText="1"/>
    </xf>
    <xf numFmtId="0" fontId="58" fillId="0" borderId="9" xfId="16" applyFont="1" applyBorder="1" applyAlignment="1">
      <alignment horizontal="center" vertical="center"/>
    </xf>
    <xf numFmtId="0" fontId="58" fillId="0" borderId="9" xfId="16" applyFont="1" applyBorder="1" applyAlignment="1">
      <alignment vertical="center"/>
    </xf>
    <xf numFmtId="10" fontId="74" fillId="4" borderId="9" xfId="16" applyNumberFormat="1" applyFont="1" applyFill="1" applyBorder="1" applyAlignment="1">
      <alignment horizontal="center" vertical="center" wrapText="1"/>
    </xf>
    <xf numFmtId="0" fontId="74" fillId="0" borderId="103" xfId="16" applyFont="1" applyBorder="1" applyAlignment="1">
      <alignment horizontal="left" vertical="center" wrapText="1"/>
    </xf>
    <xf numFmtId="0" fontId="74" fillId="0" borderId="103" xfId="16" applyFont="1" applyBorder="1" applyAlignment="1">
      <alignment vertical="center" wrapText="1"/>
    </xf>
    <xf numFmtId="0" fontId="74" fillId="0" borderId="103" xfId="16" applyFont="1" applyBorder="1" applyAlignment="1">
      <alignment horizontal="center" vertical="center" wrapText="1"/>
    </xf>
    <xf numFmtId="0" fontId="74" fillId="0" borderId="102" xfId="16" applyFont="1" applyBorder="1" applyAlignment="1">
      <alignment horizontal="center" vertical="center" wrapText="1"/>
    </xf>
    <xf numFmtId="0" fontId="76" fillId="19" borderId="101" xfId="16" applyFont="1" applyFill="1" applyBorder="1" applyAlignment="1">
      <alignment horizontal="center" vertical="center"/>
    </xf>
    <xf numFmtId="0" fontId="76" fillId="23" borderId="101" xfId="16" applyFont="1" applyFill="1" applyBorder="1" applyAlignment="1">
      <alignment horizontal="center" vertical="center"/>
    </xf>
    <xf numFmtId="0" fontId="76" fillId="0" borderId="101" xfId="16" applyFont="1" applyBorder="1" applyAlignment="1">
      <alignment horizontal="justify" vertical="center"/>
    </xf>
    <xf numFmtId="0" fontId="76" fillId="0" borderId="101" xfId="16" applyFont="1" applyBorder="1" applyAlignment="1">
      <alignment horizontal="center" vertical="center" wrapText="1"/>
    </xf>
    <xf numFmtId="0" fontId="76" fillId="0" borderId="101" xfId="16" applyFont="1" applyBorder="1" applyAlignment="1">
      <alignment horizontal="left" vertical="center" wrapText="1"/>
    </xf>
    <xf numFmtId="0" fontId="76" fillId="16" borderId="101" xfId="16" applyFont="1" applyFill="1" applyBorder="1" applyAlignment="1">
      <alignment horizontal="center" vertical="center"/>
    </xf>
    <xf numFmtId="0" fontId="76" fillId="21" borderId="101" xfId="16" applyFont="1" applyFill="1" applyBorder="1" applyAlignment="1">
      <alignment horizontal="center" vertical="center"/>
    </xf>
    <xf numFmtId="181" fontId="0" fillId="4" borderId="9" xfId="3" applyNumberFormat="1" applyFont="1" applyFill="1" applyBorder="1" applyAlignment="1">
      <alignment horizontal="center" vertical="center"/>
    </xf>
    <xf numFmtId="0" fontId="0" fillId="4" borderId="9" xfId="3" quotePrefix="1" applyFont="1" applyFill="1" applyBorder="1" applyAlignment="1">
      <alignment horizontal="center" vertical="center"/>
    </xf>
    <xf numFmtId="0" fontId="5" fillId="4" borderId="9" xfId="3" quotePrefix="1" applyFill="1" applyBorder="1" applyAlignment="1">
      <alignment vertical="center"/>
    </xf>
    <xf numFmtId="182" fontId="52" fillId="4" borderId="9" xfId="18" applyNumberFormat="1" applyFont="1" applyFill="1" applyBorder="1" applyAlignment="1">
      <alignment vertical="center"/>
    </xf>
    <xf numFmtId="0" fontId="52" fillId="0" borderId="9" xfId="3" applyFont="1" applyBorder="1" applyAlignment="1">
      <alignment horizontal="left" vertical="center"/>
    </xf>
    <xf numFmtId="181" fontId="52" fillId="0" borderId="9" xfId="3" applyNumberFormat="1" applyFont="1" applyBorder="1" applyAlignment="1">
      <alignment horizontal="center" vertical="center"/>
    </xf>
    <xf numFmtId="0" fontId="9" fillId="0" borderId="9" xfId="15" quotePrefix="1" applyFont="1" applyBorder="1" applyAlignment="1">
      <alignment horizontal="center" vertical="center"/>
    </xf>
    <xf numFmtId="9" fontId="9" fillId="0" borderId="15" xfId="15" quotePrefix="1" applyNumberFormat="1" applyFont="1" applyBorder="1" applyAlignment="1">
      <alignment horizontal="center" vertical="center" wrapText="1"/>
    </xf>
    <xf numFmtId="181" fontId="5" fillId="0" borderId="73" xfId="3" applyNumberFormat="1" applyBorder="1" applyAlignment="1">
      <alignment vertical="center"/>
    </xf>
    <xf numFmtId="0" fontId="9" fillId="2" borderId="9" xfId="15" applyFont="1" applyFill="1" applyBorder="1" applyAlignment="1">
      <alignment horizontal="center" vertical="center"/>
    </xf>
    <xf numFmtId="1" fontId="61" fillId="3" borderId="11" xfId="22" applyNumberFormat="1" applyFont="1" applyFill="1" applyBorder="1" applyAlignment="1">
      <alignment horizontal="center" vertical="center"/>
    </xf>
    <xf numFmtId="0" fontId="64" fillId="13" borderId="103" xfId="22" applyFont="1" applyFill="1" applyBorder="1" applyAlignment="1">
      <alignment horizontal="center" vertical="center"/>
    </xf>
    <xf numFmtId="0" fontId="64" fillId="13" borderId="103" xfId="22" applyFont="1" applyFill="1" applyBorder="1" applyAlignment="1">
      <alignment horizontal="center" vertical="center" wrapText="1"/>
    </xf>
    <xf numFmtId="15" fontId="64" fillId="13" borderId="103" xfId="22" applyNumberFormat="1" applyFont="1" applyFill="1" applyBorder="1" applyAlignment="1">
      <alignment horizontal="center" vertical="center"/>
    </xf>
    <xf numFmtId="0" fontId="64" fillId="14" borderId="103" xfId="16" applyFont="1" applyFill="1" applyBorder="1" applyAlignment="1">
      <alignment horizontal="center" vertical="center"/>
    </xf>
    <xf numFmtId="0" fontId="27" fillId="0" borderId="9" xfId="16" applyBorder="1" applyAlignment="1">
      <alignment horizontal="left" vertical="center"/>
    </xf>
    <xf numFmtId="0" fontId="27" fillId="0" borderId="9" xfId="16" applyBorder="1" applyAlignment="1">
      <alignment horizontal="left" vertical="center" wrapText="1"/>
    </xf>
    <xf numFmtId="17" fontId="58" fillId="0" borderId="0" xfId="0" applyNumberFormat="1" applyFont="1" applyAlignment="1">
      <alignment vertical="center"/>
    </xf>
    <xf numFmtId="0" fontId="58" fillId="0" borderId="0" xfId="0" applyFont="1" applyAlignment="1">
      <alignment horizontal="center" vertical="center"/>
    </xf>
    <xf numFmtId="0" fontId="58" fillId="0" borderId="0" xfId="0" applyFont="1" applyAlignment="1">
      <alignment horizontal="left" vertical="center"/>
    </xf>
    <xf numFmtId="0" fontId="58" fillId="0" borderId="0" xfId="0" applyFont="1" applyAlignment="1">
      <alignment vertical="center"/>
    </xf>
    <xf numFmtId="0" fontId="58" fillId="0" borderId="0" xfId="0" applyFont="1" applyAlignment="1">
      <alignment horizontal="right" vertical="center"/>
    </xf>
    <xf numFmtId="0" fontId="58" fillId="0" borderId="0" xfId="0" applyFont="1"/>
    <xf numFmtId="15" fontId="58" fillId="16" borderId="101" xfId="0" applyNumberFormat="1" applyFont="1" applyFill="1" applyBorder="1" applyAlignment="1">
      <alignment horizontal="center" vertical="center"/>
    </xf>
    <xf numFmtId="0" fontId="58" fillId="0" borderId="102" xfId="0" applyFont="1" applyBorder="1" applyAlignment="1">
      <alignment horizontal="center" vertical="center"/>
    </xf>
    <xf numFmtId="0" fontId="58" fillId="0" borderId="102" xfId="0" applyFont="1" applyBorder="1" applyAlignment="1">
      <alignment horizontal="left" vertical="center"/>
    </xf>
    <xf numFmtId="15" fontId="58" fillId="0" borderId="102" xfId="0" applyNumberFormat="1" applyFont="1" applyBorder="1" applyAlignment="1">
      <alignment horizontal="center" vertical="center"/>
    </xf>
    <xf numFmtId="0" fontId="58" fillId="0" borderId="102" xfId="0" applyFont="1" applyBorder="1" applyAlignment="1">
      <alignment vertical="center"/>
    </xf>
    <xf numFmtId="0" fontId="60" fillId="0" borderId="0" xfId="0" applyFont="1" applyAlignment="1">
      <alignment horizontal="center" vertical="center"/>
    </xf>
    <xf numFmtId="0" fontId="76" fillId="0" borderId="101" xfId="0" applyFont="1" applyBorder="1" applyAlignment="1">
      <alignment horizontal="left" vertical="center" wrapText="1"/>
    </xf>
    <xf numFmtId="0" fontId="76" fillId="0" borderId="101" xfId="0" applyFont="1" applyBorder="1" applyAlignment="1">
      <alignment horizontal="center" vertical="center" wrapText="1"/>
    </xf>
    <xf numFmtId="0" fontId="76" fillId="19" borderId="101" xfId="0" applyFont="1" applyFill="1" applyBorder="1" applyAlignment="1">
      <alignment horizontal="center" vertical="center"/>
    </xf>
    <xf numFmtId="0" fontId="76" fillId="12" borderId="101" xfId="0" applyFont="1" applyFill="1" applyBorder="1" applyAlignment="1">
      <alignment horizontal="center" vertical="center"/>
    </xf>
    <xf numFmtId="0" fontId="71" fillId="0" borderId="0" xfId="0" applyFont="1" applyAlignment="1">
      <alignment horizontal="center"/>
    </xf>
    <xf numFmtId="0" fontId="71" fillId="0" borderId="0" xfId="0" applyFont="1" applyAlignment="1">
      <alignment vertical="center"/>
    </xf>
    <xf numFmtId="16" fontId="0" fillId="4" borderId="9" xfId="3" applyNumberFormat="1" applyFont="1" applyFill="1" applyBorder="1" applyAlignment="1">
      <alignment horizontal="justify" vertical="center"/>
    </xf>
    <xf numFmtId="2" fontId="26" fillId="0" borderId="9" xfId="20" applyNumberFormat="1" applyFont="1" applyBorder="1" applyAlignment="1">
      <alignment horizontal="center" vertical="center"/>
    </xf>
    <xf numFmtId="17" fontId="9" fillId="0" borderId="6" xfId="15" quotePrefix="1" applyNumberFormat="1" applyFont="1" applyBorder="1" applyAlignment="1">
      <alignment horizontal="center" vertical="center"/>
    </xf>
    <xf numFmtId="0" fontId="9" fillId="2" borderId="9" xfId="15" quotePrefix="1" applyFont="1" applyFill="1" applyBorder="1" applyAlignment="1">
      <alignment horizontal="center" vertical="center"/>
    </xf>
    <xf numFmtId="9" fontId="9" fillId="0" borderId="15" xfId="15" quotePrefix="1" applyNumberFormat="1" applyFont="1" applyBorder="1" applyAlignment="1">
      <alignment horizontal="center" vertical="center"/>
    </xf>
    <xf numFmtId="0" fontId="9" fillId="0" borderId="6" xfId="15" applyFont="1" applyBorder="1" applyAlignment="1">
      <alignment vertical="center"/>
    </xf>
    <xf numFmtId="17" fontId="9" fillId="0" borderId="0" xfId="15" quotePrefix="1" applyNumberFormat="1" applyFont="1" applyAlignment="1">
      <alignment horizontal="center" vertical="center"/>
    </xf>
    <xf numFmtId="0" fontId="39" fillId="0" borderId="0" xfId="15" applyFont="1" applyAlignment="1">
      <alignment horizontal="center" vertical="center"/>
    </xf>
    <xf numFmtId="9" fontId="9" fillId="0" borderId="0" xfId="15" applyNumberFormat="1" applyFont="1" applyAlignment="1">
      <alignment horizontal="center" vertical="center" wrapText="1"/>
    </xf>
    <xf numFmtId="0" fontId="9" fillId="0" borderId="0" xfId="15" quotePrefix="1" applyFont="1" applyAlignment="1">
      <alignment horizontal="center" vertical="center"/>
    </xf>
    <xf numFmtId="10" fontId="9" fillId="0" borderId="0" xfId="15" applyNumberFormat="1" applyFont="1" applyAlignment="1">
      <alignment horizontal="center" vertical="center" wrapText="1"/>
    </xf>
    <xf numFmtId="10" fontId="9" fillId="0" borderId="0" xfId="15" applyNumberFormat="1" applyFont="1" applyAlignment="1">
      <alignment horizontal="center" vertical="center"/>
    </xf>
    <xf numFmtId="9" fontId="9" fillId="0" borderId="0" xfId="15" quotePrefix="1" applyNumberFormat="1" applyFont="1" applyAlignment="1">
      <alignment horizontal="center" vertical="center" wrapText="1"/>
    </xf>
    <xf numFmtId="0" fontId="9" fillId="0" borderId="0" xfId="15" quotePrefix="1" applyFont="1" applyAlignment="1">
      <alignment horizontal="center" vertical="center" wrapText="1"/>
    </xf>
    <xf numFmtId="0" fontId="39" fillId="0" borderId="111" xfId="15" applyFont="1" applyBorder="1" applyAlignment="1">
      <alignment horizontal="center" vertical="center"/>
    </xf>
    <xf numFmtId="0" fontId="9" fillId="0" borderId="112" xfId="15" applyFont="1" applyBorder="1" applyAlignment="1">
      <alignment horizontal="center" vertical="center"/>
    </xf>
    <xf numFmtId="0" fontId="9" fillId="0" borderId="112" xfId="15" applyFont="1" applyBorder="1" applyAlignment="1">
      <alignment horizontal="center" vertical="center" wrapText="1"/>
    </xf>
    <xf numFmtId="9" fontId="9" fillId="0" borderId="112" xfId="15" applyNumberFormat="1" applyFont="1" applyBorder="1" applyAlignment="1">
      <alignment horizontal="center" vertical="center" wrapText="1"/>
    </xf>
    <xf numFmtId="9" fontId="9" fillId="0" borderId="112" xfId="15" quotePrefix="1" applyNumberFormat="1" applyFont="1" applyBorder="1" applyAlignment="1">
      <alignment horizontal="center" vertical="center" wrapText="1"/>
    </xf>
    <xf numFmtId="0" fontId="9" fillId="0" borderId="112" xfId="15" quotePrefix="1" applyFont="1" applyBorder="1" applyAlignment="1">
      <alignment horizontal="center" vertical="center" wrapText="1"/>
    </xf>
    <xf numFmtId="0" fontId="9" fillId="0" borderId="113" xfId="15" applyFont="1" applyBorder="1" applyAlignment="1">
      <alignment horizontal="center" vertical="center" wrapText="1"/>
    </xf>
    <xf numFmtId="178" fontId="68" fillId="0" borderId="0" xfId="16" applyNumberFormat="1" applyFont="1"/>
    <xf numFmtId="178" fontId="68" fillId="0" borderId="0" xfId="21" applyNumberFormat="1" applyFont="1"/>
    <xf numFmtId="9" fontId="9" fillId="0" borderId="15" xfId="15" applyNumberFormat="1" applyFont="1" applyBorder="1" applyAlignment="1">
      <alignment horizontal="center" vertical="center"/>
    </xf>
    <xf numFmtId="9" fontId="9" fillId="0" borderId="112" xfId="15" quotePrefix="1" applyNumberFormat="1" applyFont="1" applyBorder="1" applyAlignment="1">
      <alignment horizontal="center" vertical="center"/>
    </xf>
    <xf numFmtId="0" fontId="54" fillId="0" borderId="9" xfId="20" applyFont="1" applyBorder="1" applyAlignment="1">
      <alignment horizontal="center" vertical="center"/>
    </xf>
    <xf numFmtId="3" fontId="54" fillId="0" borderId="9" xfId="20" applyNumberFormat="1" applyFont="1" applyBorder="1" applyAlignment="1">
      <alignment horizontal="center" vertical="center"/>
    </xf>
    <xf numFmtId="0" fontId="23" fillId="0" borderId="0" xfId="3" applyFont="1" applyAlignment="1">
      <alignment horizontal="left"/>
    </xf>
    <xf numFmtId="0" fontId="58" fillId="16" borderId="101" xfId="0" applyFont="1" applyFill="1" applyBorder="1" applyAlignment="1">
      <alignment horizontal="center" vertical="center"/>
    </xf>
    <xf numFmtId="0" fontId="27" fillId="0" borderId="0" xfId="16" applyAlignment="1">
      <alignment horizontal="left"/>
    </xf>
    <xf numFmtId="0" fontId="21" fillId="3" borderId="9" xfId="16" applyFont="1" applyFill="1" applyBorder="1" applyAlignment="1">
      <alignment horizontal="center" vertical="center" wrapText="1"/>
    </xf>
    <xf numFmtId="0" fontId="35" fillId="3" borderId="11" xfId="16" applyFont="1" applyFill="1" applyBorder="1" applyAlignment="1">
      <alignment horizontal="center" vertical="center" wrapText="1"/>
    </xf>
    <xf numFmtId="0" fontId="35" fillId="3" borderId="9" xfId="16" applyFont="1" applyFill="1" applyBorder="1" applyAlignment="1">
      <alignment horizontal="center" vertical="center" wrapText="1"/>
    </xf>
    <xf numFmtId="0" fontId="58" fillId="20" borderId="101" xfId="16" applyFont="1" applyFill="1" applyBorder="1" applyAlignment="1">
      <alignment horizontal="center" vertical="center"/>
    </xf>
    <xf numFmtId="10" fontId="9" fillId="3" borderId="112" xfId="15" applyNumberFormat="1" applyFont="1" applyFill="1" applyBorder="1" applyAlignment="1">
      <alignment horizontal="center" vertical="center" wrapText="1"/>
    </xf>
    <xf numFmtId="10" fontId="9" fillId="3" borderId="15" xfId="15" applyNumberFormat="1" applyFont="1" applyFill="1" applyBorder="1" applyAlignment="1">
      <alignment horizontal="center" vertical="center" wrapText="1"/>
    </xf>
    <xf numFmtId="10" fontId="9" fillId="0" borderId="112" xfId="15" applyNumberFormat="1" applyFont="1" applyBorder="1" applyAlignment="1">
      <alignment horizontal="center" vertical="center" wrapText="1"/>
    </xf>
    <xf numFmtId="10" fontId="9" fillId="0" borderId="112" xfId="15" applyNumberFormat="1" applyFont="1" applyBorder="1" applyAlignment="1">
      <alignment horizontal="center" vertical="center"/>
    </xf>
    <xf numFmtId="0" fontId="74" fillId="4" borderId="103" xfId="0" applyFont="1" applyFill="1" applyBorder="1" applyAlignment="1">
      <alignment horizontal="center" vertical="center"/>
    </xf>
    <xf numFmtId="0" fontId="58" fillId="0" borderId="103" xfId="0" applyFont="1" applyBorder="1" applyAlignment="1">
      <alignment horizontal="left" vertical="center"/>
    </xf>
    <xf numFmtId="187" fontId="74" fillId="0" borderId="103" xfId="0" applyNumberFormat="1" applyFont="1" applyBorder="1" applyAlignment="1">
      <alignment horizontal="center" vertical="center" wrapText="1"/>
    </xf>
    <xf numFmtId="0" fontId="74" fillId="0" borderId="103" xfId="0" applyFont="1" applyBorder="1" applyAlignment="1">
      <alignment horizontal="left" vertical="center" wrapText="1"/>
    </xf>
    <xf numFmtId="0" fontId="74" fillId="0" borderId="103" xfId="0" applyFont="1" applyBorder="1" applyAlignment="1">
      <alignment vertical="center"/>
    </xf>
    <xf numFmtId="0" fontId="74" fillId="0" borderId="103" xfId="0" applyFont="1" applyBorder="1" applyAlignment="1">
      <alignment horizontal="center" vertical="center"/>
    </xf>
    <xf numFmtId="0" fontId="60" fillId="20" borderId="102" xfId="0" applyFont="1" applyFill="1" applyBorder="1" applyAlignment="1">
      <alignment horizontal="center" vertical="center"/>
    </xf>
    <xf numFmtId="0" fontId="60" fillId="0" borderId="102" xfId="0" applyFont="1" applyBorder="1" applyAlignment="1">
      <alignment horizontal="left" vertical="center" wrapText="1"/>
    </xf>
    <xf numFmtId="0" fontId="60" fillId="0" borderId="102" xfId="0" applyFont="1" applyBorder="1" applyAlignment="1">
      <alignment horizontal="center" vertical="center" wrapText="1"/>
    </xf>
    <xf numFmtId="0" fontId="74" fillId="4" borderId="9" xfId="0" applyFont="1" applyFill="1" applyBorder="1" applyAlignment="1">
      <alignment horizontal="center" vertical="center"/>
    </xf>
    <xf numFmtId="0" fontId="71" fillId="0" borderId="9" xfId="0" applyFont="1" applyBorder="1" applyAlignment="1">
      <alignment horizontal="left"/>
    </xf>
    <xf numFmtId="0" fontId="60" fillId="22" borderId="9" xfId="0" applyFont="1" applyFill="1" applyBorder="1" applyAlignment="1">
      <alignment horizontal="center" vertical="center"/>
    </xf>
    <xf numFmtId="0" fontId="60" fillId="0" borderId="9" xfId="0" applyFont="1" applyBorder="1" applyAlignment="1">
      <alignment horizontal="left" vertical="center" wrapText="1"/>
    </xf>
    <xf numFmtId="0" fontId="60" fillId="0" borderId="9" xfId="0" applyFont="1" applyBorder="1" applyAlignment="1">
      <alignment horizontal="center" vertical="center" wrapText="1"/>
    </xf>
    <xf numFmtId="0" fontId="74" fillId="0" borderId="9" xfId="0" applyFont="1" applyBorder="1" applyAlignment="1">
      <alignment horizontal="left"/>
    </xf>
    <xf numFmtId="0" fontId="71" fillId="0" borderId="9" xfId="0" applyFont="1" applyBorder="1"/>
    <xf numFmtId="0" fontId="60" fillId="12" borderId="101" xfId="0" applyFont="1" applyFill="1" applyBorder="1" applyAlignment="1">
      <alignment horizontal="center" vertical="center"/>
    </xf>
    <xf numFmtId="0" fontId="60" fillId="7" borderId="101" xfId="0" applyFont="1" applyFill="1" applyBorder="1" applyAlignment="1">
      <alignment horizontal="center" vertical="center"/>
    </xf>
    <xf numFmtId="169" fontId="9" fillId="0" borderId="15" xfId="15" applyNumberFormat="1" applyFont="1" applyBorder="1" applyAlignment="1">
      <alignment horizontal="center" vertical="center" wrapText="1"/>
    </xf>
    <xf numFmtId="169" fontId="9" fillId="0" borderId="112" xfId="15" applyNumberFormat="1" applyFont="1" applyBorder="1" applyAlignment="1">
      <alignment horizontal="center" vertical="center" wrapText="1"/>
    </xf>
    <xf numFmtId="175" fontId="26" fillId="0" borderId="9" xfId="20" applyNumberFormat="1" applyFont="1" applyBorder="1" applyAlignment="1">
      <alignment horizontal="center" vertical="center"/>
    </xf>
    <xf numFmtId="171" fontId="26" fillId="0" borderId="9" xfId="20" applyNumberFormat="1" applyFont="1" applyBorder="1" applyAlignment="1">
      <alignment horizontal="center" vertical="center"/>
    </xf>
    <xf numFmtId="170" fontId="26" fillId="0" borderId="9" xfId="20" applyNumberFormat="1" applyFont="1" applyBorder="1" applyAlignment="1">
      <alignment horizontal="center" vertical="center"/>
    </xf>
    <xf numFmtId="184" fontId="26" fillId="0" borderId="9" xfId="20" applyNumberFormat="1" applyFont="1" applyBorder="1" applyAlignment="1">
      <alignment horizontal="center" vertical="center"/>
    </xf>
    <xf numFmtId="170" fontId="26" fillId="0" borderId="9" xfId="20" applyNumberFormat="1" applyFont="1" applyBorder="1" applyAlignment="1">
      <alignment horizontal="center" vertical="center" wrapText="1"/>
    </xf>
    <xf numFmtId="3" fontId="26" fillId="4" borderId="0" xfId="20" applyNumberFormat="1" applyFont="1" applyFill="1" applyAlignment="1">
      <alignment horizontal="center" vertical="center"/>
    </xf>
    <xf numFmtId="170" fontId="26" fillId="4" borderId="0" xfId="20" applyNumberFormat="1" applyFont="1" applyFill="1" applyAlignment="1">
      <alignment horizontal="center" vertical="center"/>
    </xf>
    <xf numFmtId="179" fontId="26" fillId="0" borderId="0" xfId="1" applyNumberFormat="1" applyFont="1" applyAlignment="1">
      <alignment horizontal="center" vertical="center"/>
    </xf>
    <xf numFmtId="170" fontId="26" fillId="0" borderId="0" xfId="20" applyNumberFormat="1" applyFont="1" applyAlignment="1">
      <alignment horizontal="center" vertical="center"/>
    </xf>
    <xf numFmtId="188" fontId="26" fillId="0" borderId="0" xfId="20" applyNumberFormat="1" applyFont="1" applyAlignment="1">
      <alignment horizontal="center" vertical="center"/>
    </xf>
    <xf numFmtId="184" fontId="26" fillId="0" borderId="0" xfId="20" applyNumberFormat="1" applyFont="1" applyAlignment="1">
      <alignment horizontal="center" vertical="center"/>
    </xf>
    <xf numFmtId="184" fontId="26" fillId="0" borderId="0" xfId="20" applyNumberFormat="1" applyFont="1">
      <alignment vertical="center"/>
    </xf>
    <xf numFmtId="190" fontId="26" fillId="0" borderId="0" xfId="20" applyNumberFormat="1" applyFont="1">
      <alignment vertical="center"/>
    </xf>
    <xf numFmtId="182" fontId="21" fillId="0" borderId="103" xfId="16" applyNumberFormat="1" applyFont="1" applyBorder="1" applyAlignment="1">
      <alignment vertical="center"/>
    </xf>
    <xf numFmtId="3" fontId="77" fillId="0" borderId="9" xfId="16" applyNumberFormat="1" applyFont="1" applyBorder="1" applyAlignment="1">
      <alignment horizontal="right" vertical="top"/>
    </xf>
    <xf numFmtId="0" fontId="27" fillId="0" borderId="9" xfId="16" applyBorder="1" applyAlignment="1">
      <alignment vertical="center" wrapText="1"/>
    </xf>
    <xf numFmtId="0" fontId="27" fillId="3" borderId="9" xfId="16" applyFill="1" applyBorder="1" applyAlignment="1">
      <alignment vertical="center" wrapText="1"/>
    </xf>
    <xf numFmtId="3" fontId="77" fillId="3" borderId="9" xfId="16" applyNumberFormat="1" applyFont="1" applyFill="1" applyBorder="1" applyAlignment="1">
      <alignment horizontal="right" vertical="top"/>
    </xf>
    <xf numFmtId="3" fontId="77" fillId="3" borderId="9" xfId="16" applyNumberFormat="1" applyFont="1" applyFill="1" applyBorder="1" applyAlignment="1">
      <alignment vertical="top"/>
    </xf>
    <xf numFmtId="1" fontId="27" fillId="3" borderId="9" xfId="16" applyNumberFormat="1" applyFill="1" applyBorder="1" applyAlignment="1">
      <alignment vertical="center"/>
    </xf>
    <xf numFmtId="0" fontId="27" fillId="0" borderId="9" xfId="16" applyBorder="1" applyAlignment="1">
      <alignment horizontal="center" vertical="center" wrapText="1"/>
    </xf>
    <xf numFmtId="186" fontId="22" fillId="0" borderId="52" xfId="16" applyNumberFormat="1" applyFont="1" applyBorder="1" applyAlignment="1">
      <alignment horizontal="left" vertical="center"/>
    </xf>
    <xf numFmtId="186" fontId="22" fillId="0" borderId="114" xfId="16" applyNumberFormat="1" applyFont="1" applyBorder="1" applyAlignment="1">
      <alignment horizontal="left" vertical="center"/>
    </xf>
    <xf numFmtId="186" fontId="22" fillId="0" borderId="103" xfId="16" applyNumberFormat="1" applyFont="1" applyBorder="1" applyAlignment="1">
      <alignment horizontal="left" vertical="center"/>
    </xf>
    <xf numFmtId="186" fontId="27" fillId="0" borderId="0" xfId="16" applyNumberFormat="1"/>
    <xf numFmtId="186" fontId="22" fillId="0" borderId="110" xfId="16" applyNumberFormat="1" applyFont="1" applyBorder="1" applyAlignment="1">
      <alignment horizontal="left" vertical="center"/>
    </xf>
    <xf numFmtId="186" fontId="22" fillId="0" borderId="115" xfId="16" applyNumberFormat="1" applyFont="1" applyBorder="1" applyAlignment="1">
      <alignment vertical="center"/>
    </xf>
    <xf numFmtId="186" fontId="22" fillId="0" borderId="25" xfId="16" applyNumberFormat="1" applyFont="1" applyBorder="1" applyAlignment="1">
      <alignment vertical="center"/>
    </xf>
    <xf numFmtId="186" fontId="22" fillId="0" borderId="116" xfId="16" applyNumberFormat="1" applyFont="1" applyBorder="1" applyAlignment="1">
      <alignment vertical="center"/>
    </xf>
    <xf numFmtId="186" fontId="22" fillId="0" borderId="13" xfId="16" applyNumberFormat="1" applyFont="1" applyBorder="1" applyAlignment="1">
      <alignment horizontal="left" vertical="center"/>
    </xf>
    <xf numFmtId="186" fontId="22" fillId="0" borderId="117" xfId="16" applyNumberFormat="1" applyFont="1" applyBorder="1" applyAlignment="1">
      <alignment vertical="center"/>
    </xf>
    <xf numFmtId="186" fontId="22" fillId="0" borderId="50" xfId="16" applyNumberFormat="1" applyFont="1" applyBorder="1" applyAlignment="1">
      <alignment horizontal="left" vertical="center"/>
    </xf>
    <xf numFmtId="9" fontId="68" fillId="0" borderId="0" xfId="1" applyFont="1"/>
    <xf numFmtId="0" fontId="68" fillId="25" borderId="9" xfId="16" applyFont="1" applyFill="1" applyBorder="1" applyAlignment="1">
      <alignment vertical="center" wrapText="1"/>
    </xf>
    <xf numFmtId="3" fontId="68" fillId="25" borderId="9" xfId="16" applyNumberFormat="1" applyFont="1" applyFill="1" applyBorder="1" applyAlignment="1">
      <alignment vertical="center" wrapText="1"/>
    </xf>
    <xf numFmtId="0" fontId="68" fillId="26" borderId="9" xfId="16" applyFont="1" applyFill="1" applyBorder="1" applyAlignment="1">
      <alignment vertical="center" wrapText="1"/>
    </xf>
    <xf numFmtId="3" fontId="68" fillId="26" borderId="9" xfId="16" applyNumberFormat="1" applyFont="1" applyFill="1" applyBorder="1" applyAlignment="1">
      <alignment vertical="center" wrapText="1"/>
    </xf>
    <xf numFmtId="0" fontId="39" fillId="0" borderId="118" xfId="15" applyFont="1" applyBorder="1" applyAlignment="1">
      <alignment horizontal="center" vertical="center"/>
    </xf>
    <xf numFmtId="0" fontId="9" fillId="0" borderId="74" xfId="15" applyFont="1" applyBorder="1" applyAlignment="1">
      <alignment vertical="center" wrapText="1"/>
    </xf>
    <xf numFmtId="0" fontId="9" fillId="3" borderId="74" xfId="15" applyFont="1" applyFill="1" applyBorder="1" applyAlignment="1">
      <alignment vertical="center"/>
    </xf>
    <xf numFmtId="0" fontId="9" fillId="0" borderId="74" xfId="15" applyFont="1" applyBorder="1" applyAlignment="1">
      <alignment vertical="center"/>
    </xf>
    <xf numFmtId="0" fontId="9" fillId="0" borderId="74" xfId="15" quotePrefix="1" applyFont="1" applyBorder="1" applyAlignment="1">
      <alignment vertical="center"/>
    </xf>
    <xf numFmtId="0" fontId="9" fillId="0" borderId="78" xfId="15" applyFont="1" applyBorder="1" applyAlignment="1">
      <alignment vertical="center" wrapText="1"/>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15" fontId="0" fillId="0" borderId="0" xfId="0" applyNumberFormat="1" applyAlignment="1">
      <alignment horizontal="center" vertical="top" wrapText="1"/>
    </xf>
    <xf numFmtId="0" fontId="0" fillId="0" borderId="0" xfId="0" applyAlignment="1">
      <alignment horizontal="center" vertical="top" wrapText="1"/>
    </xf>
    <xf numFmtId="0" fontId="78" fillId="24" borderId="119" xfId="0" applyFont="1" applyFill="1" applyBorder="1" applyAlignment="1">
      <alignment horizontal="center" vertical="top"/>
    </xf>
    <xf numFmtId="15" fontId="78" fillId="24" borderId="119" xfId="0" applyNumberFormat="1" applyFont="1" applyFill="1" applyBorder="1" applyAlignment="1">
      <alignment horizontal="center" vertical="top" wrapText="1"/>
    </xf>
    <xf numFmtId="0" fontId="0" fillId="0" borderId="120" xfId="0" applyBorder="1" applyAlignment="1">
      <alignment vertical="top" wrapText="1"/>
    </xf>
    <xf numFmtId="0" fontId="0" fillId="0" borderId="120" xfId="0" applyBorder="1" applyAlignment="1">
      <alignment horizontal="center" vertical="top" wrapText="1"/>
    </xf>
    <xf numFmtId="0" fontId="0" fillId="0" borderId="121" xfId="0" applyBorder="1" applyAlignment="1">
      <alignment vertical="top" wrapText="1"/>
    </xf>
    <xf numFmtId="0" fontId="0" fillId="0" borderId="121" xfId="0" applyBorder="1" applyAlignment="1">
      <alignment horizontal="center" vertical="top" wrapText="1"/>
    </xf>
    <xf numFmtId="0" fontId="23" fillId="0" borderId="0" xfId="0" applyFont="1" applyAlignment="1">
      <alignment horizontal="center" vertical="top"/>
    </xf>
    <xf numFmtId="0" fontId="23" fillId="28" borderId="0" xfId="0" applyFont="1" applyFill="1" applyAlignment="1">
      <alignment horizontal="center" vertical="top"/>
    </xf>
    <xf numFmtId="0" fontId="23" fillId="28" borderId="0" xfId="0" applyFont="1" applyFill="1" applyAlignment="1">
      <alignment horizontal="center" vertical="top" wrapText="1"/>
    </xf>
    <xf numFmtId="0" fontId="78" fillId="24" borderId="0" xfId="0" applyFont="1" applyFill="1" applyAlignment="1">
      <alignment horizontal="center" vertical="top"/>
    </xf>
    <xf numFmtId="15" fontId="0" fillId="0" borderId="119" xfId="0" applyNumberFormat="1" applyBorder="1" applyAlignment="1">
      <alignment horizontal="center" vertical="top"/>
    </xf>
    <xf numFmtId="0" fontId="0" fillId="0" borderId="119" xfId="0" applyBorder="1" applyAlignment="1">
      <alignment vertical="top" wrapText="1"/>
    </xf>
    <xf numFmtId="0" fontId="0" fillId="0" borderId="119" xfId="0" applyBorder="1" applyAlignment="1">
      <alignment horizontal="center" vertical="top"/>
    </xf>
    <xf numFmtId="15" fontId="0" fillId="0" borderId="120" xfId="0" applyNumberFormat="1" applyBorder="1" applyAlignment="1">
      <alignment horizontal="center" vertical="top"/>
    </xf>
    <xf numFmtId="0" fontId="0" fillId="0" borderId="120" xfId="0" applyBorder="1" applyAlignment="1">
      <alignment horizontal="center" vertical="top"/>
    </xf>
    <xf numFmtId="0" fontId="78" fillId="24" borderId="120" xfId="0" applyFont="1" applyFill="1" applyBorder="1" applyAlignment="1">
      <alignment horizontal="center" vertical="top"/>
    </xf>
    <xf numFmtId="0" fontId="23" fillId="0" borderId="0" xfId="0" applyFont="1" applyAlignment="1">
      <alignment vertical="top"/>
    </xf>
    <xf numFmtId="0" fontId="0" fillId="0" borderId="121" xfId="0" applyBorder="1" applyAlignment="1">
      <alignment horizontal="center" vertical="top"/>
    </xf>
    <xf numFmtId="0" fontId="78" fillId="24" borderId="121" xfId="0" applyFont="1" applyFill="1" applyBorder="1" applyAlignment="1">
      <alignment horizontal="center" vertical="top"/>
    </xf>
    <xf numFmtId="0" fontId="74" fillId="0" borderId="103" xfId="16" applyFont="1" applyBorder="1" applyAlignment="1">
      <alignment horizontal="center" vertical="center"/>
    </xf>
    <xf numFmtId="0" fontId="74" fillId="0" borderId="103" xfId="16" applyFont="1" applyBorder="1" applyAlignment="1">
      <alignment vertical="center"/>
    </xf>
    <xf numFmtId="187" fontId="74" fillId="0" borderId="103" xfId="16" applyNumberFormat="1" applyFont="1" applyBorder="1" applyAlignment="1">
      <alignment horizontal="center" vertical="center" wrapText="1"/>
    </xf>
    <xf numFmtId="0" fontId="76" fillId="19" borderId="102" xfId="16" applyFont="1" applyFill="1" applyBorder="1" applyAlignment="1">
      <alignment horizontal="center" vertical="center"/>
    </xf>
    <xf numFmtId="0" fontId="76" fillId="0" borderId="102" xfId="16" applyFont="1" applyBorder="1" applyAlignment="1">
      <alignment horizontal="left" vertical="center" wrapText="1"/>
    </xf>
    <xf numFmtId="0" fontId="76" fillId="0" borderId="102" xfId="16" applyFont="1" applyBorder="1" applyAlignment="1">
      <alignment horizontal="center" vertical="center" wrapText="1"/>
    </xf>
    <xf numFmtId="0" fontId="58" fillId="0" borderId="103" xfId="16" applyFont="1" applyBorder="1" applyAlignment="1">
      <alignment horizontal="left" vertical="center"/>
    </xf>
    <xf numFmtId="0" fontId="58" fillId="0" borderId="103" xfId="16" applyFont="1" applyBorder="1" applyAlignment="1">
      <alignment horizontal="center" vertical="center"/>
    </xf>
    <xf numFmtId="0" fontId="58" fillId="0" borderId="103" xfId="16" applyFont="1" applyBorder="1" applyAlignment="1">
      <alignment vertical="center"/>
    </xf>
    <xf numFmtId="10" fontId="74" fillId="0" borderId="103" xfId="16" applyNumberFormat="1" applyFont="1" applyBorder="1" applyAlignment="1">
      <alignment horizontal="center" vertical="center" wrapText="1"/>
    </xf>
    <xf numFmtId="185" fontId="74" fillId="0" borderId="103" xfId="16" applyNumberFormat="1" applyFont="1" applyBorder="1" applyAlignment="1">
      <alignment horizontal="center" vertical="center" wrapText="1"/>
    </xf>
    <xf numFmtId="185" fontId="74" fillId="4" borderId="103" xfId="16" applyNumberFormat="1" applyFont="1" applyFill="1" applyBorder="1" applyAlignment="1">
      <alignment horizontal="center" vertical="center" wrapText="1"/>
    </xf>
    <xf numFmtId="10" fontId="74" fillId="4" borderId="103" xfId="16" applyNumberFormat="1" applyFont="1" applyFill="1" applyBorder="1" applyAlignment="1">
      <alignment horizontal="center" vertical="center" wrapText="1"/>
    </xf>
    <xf numFmtId="0" fontId="76" fillId="16" borderId="9" xfId="16" applyFont="1" applyFill="1" applyBorder="1" applyAlignment="1">
      <alignment horizontal="center" vertical="center"/>
    </xf>
    <xf numFmtId="0" fontId="76" fillId="0" borderId="9" xfId="16" applyFont="1" applyBorder="1" applyAlignment="1">
      <alignment horizontal="left" vertical="center" wrapText="1"/>
    </xf>
    <xf numFmtId="0" fontId="76" fillId="0" borderId="9" xfId="16" applyFont="1" applyBorder="1" applyAlignment="1">
      <alignment horizontal="center" vertical="center" wrapText="1"/>
    </xf>
    <xf numFmtId="0" fontId="71" fillId="0" borderId="9" xfId="16" applyFont="1" applyBorder="1" applyAlignment="1">
      <alignment horizontal="left"/>
    </xf>
    <xf numFmtId="0" fontId="76" fillId="27" borderId="101" xfId="16" applyFont="1" applyFill="1" applyBorder="1" applyAlignment="1">
      <alignment horizontal="center" vertical="center"/>
    </xf>
    <xf numFmtId="0" fontId="76" fillId="0" borderId="101" xfId="16" applyFont="1" applyBorder="1" applyAlignment="1">
      <alignment horizontal="left" vertical="center"/>
    </xf>
    <xf numFmtId="0" fontId="76" fillId="22" borderId="101" xfId="16" applyFont="1" applyFill="1" applyBorder="1" applyAlignment="1">
      <alignment horizontal="center" vertical="center" wrapText="1"/>
    </xf>
    <xf numFmtId="0" fontId="74" fillId="0" borderId="0" xfId="16" applyFont="1" applyAlignment="1">
      <alignment horizontal="center" vertical="center"/>
    </xf>
    <xf numFmtId="0" fontId="74" fillId="3" borderId="9" xfId="16" applyFont="1" applyFill="1" applyBorder="1" applyAlignment="1">
      <alignment horizontal="center" vertical="center"/>
    </xf>
    <xf numFmtId="0" fontId="76" fillId="4" borderId="101" xfId="16" applyFont="1" applyFill="1" applyBorder="1" applyAlignment="1">
      <alignment horizontal="center" vertical="center"/>
    </xf>
    <xf numFmtId="0" fontId="76" fillId="28" borderId="9" xfId="16" applyFont="1" applyFill="1" applyBorder="1" applyAlignment="1">
      <alignment horizontal="center" vertical="center"/>
    </xf>
    <xf numFmtId="0" fontId="76" fillId="22" borderId="101" xfId="16" applyFont="1" applyFill="1" applyBorder="1" applyAlignment="1">
      <alignment horizontal="center" vertical="center"/>
    </xf>
    <xf numFmtId="169" fontId="26" fillId="0" borderId="0" xfId="20" applyNumberFormat="1" applyFont="1">
      <alignment vertical="center"/>
    </xf>
    <xf numFmtId="0" fontId="27" fillId="0" borderId="0" xfId="40" applyFont="1"/>
    <xf numFmtId="0" fontId="27" fillId="0" borderId="9" xfId="40" applyFont="1" applyBorder="1" applyAlignment="1">
      <alignment horizontal="center" vertical="center"/>
    </xf>
    <xf numFmtId="0" fontId="27" fillId="0" borderId="9" xfId="40" applyFont="1" applyBorder="1" applyAlignment="1">
      <alignment horizontal="center" vertical="center" wrapText="1"/>
    </xf>
    <xf numFmtId="0" fontId="27" fillId="0" borderId="0" xfId="40" applyFont="1" applyAlignment="1">
      <alignment horizontal="center"/>
    </xf>
    <xf numFmtId="0" fontId="27" fillId="0" borderId="9" xfId="40" quotePrefix="1" applyFont="1" applyBorder="1" applyAlignment="1">
      <alignment horizontal="center" vertical="center"/>
    </xf>
    <xf numFmtId="0" fontId="27" fillId="0" borderId="9" xfId="40" applyFont="1" applyBorder="1" applyAlignment="1">
      <alignment horizontal="left" vertical="center"/>
    </xf>
    <xf numFmtId="0" fontId="27" fillId="0" borderId="9" xfId="40" applyFont="1" applyBorder="1" applyAlignment="1">
      <alignment horizontal="left" vertical="center" wrapText="1"/>
    </xf>
    <xf numFmtId="0" fontId="27" fillId="4" borderId="9" xfId="40" applyFont="1" applyFill="1" applyBorder="1" applyAlignment="1">
      <alignment horizontal="center" vertical="center" wrapText="1"/>
    </xf>
    <xf numFmtId="191" fontId="27" fillId="0" borderId="9" xfId="25" applyNumberFormat="1" applyFont="1" applyFill="1" applyBorder="1" applyAlignment="1">
      <alignment horizontal="center" vertical="center"/>
    </xf>
    <xf numFmtId="0" fontId="27" fillId="4" borderId="9" xfId="40" applyFont="1" applyFill="1" applyBorder="1" applyAlignment="1">
      <alignment horizontal="center" vertical="center"/>
    </xf>
    <xf numFmtId="43" fontId="27" fillId="0" borderId="9" xfId="40" applyNumberFormat="1" applyFont="1" applyBorder="1" applyAlignment="1">
      <alignment horizontal="left" vertical="center"/>
    </xf>
    <xf numFmtId="0" fontId="27" fillId="0" borderId="55" xfId="40" applyFont="1" applyBorder="1" applyAlignment="1">
      <alignment horizontal="left" vertical="center" wrapText="1"/>
    </xf>
    <xf numFmtId="0" fontId="9" fillId="0" borderId="1" xfId="15" applyFont="1" applyBorder="1" applyAlignment="1">
      <alignment horizontal="center" vertical="top"/>
    </xf>
    <xf numFmtId="0" fontId="9" fillId="0" borderId="4" xfId="15" applyFont="1" applyBorder="1" applyAlignment="1">
      <alignment horizontal="center" vertical="top"/>
    </xf>
    <xf numFmtId="0" fontId="10" fillId="0" borderId="2" xfId="15" applyFont="1" applyBorder="1" applyAlignment="1">
      <alignment horizontal="center" vertical="center" wrapText="1"/>
    </xf>
    <xf numFmtId="0" fontId="10" fillId="0" borderId="3" xfId="15" applyFont="1" applyBorder="1" applyAlignment="1">
      <alignment horizontal="center" vertical="center" wrapText="1"/>
    </xf>
    <xf numFmtId="0" fontId="10" fillId="0" borderId="81" xfId="15" applyFont="1" applyBorder="1" applyAlignment="1">
      <alignment horizontal="center" vertical="center" wrapText="1"/>
    </xf>
    <xf numFmtId="0" fontId="10" fillId="0" borderId="5" xfId="15" applyFont="1" applyBorder="1" applyAlignment="1">
      <alignment horizontal="center" vertical="center" wrapText="1"/>
    </xf>
    <xf numFmtId="0" fontId="10" fillId="0" borderId="6" xfId="15" applyFont="1" applyBorder="1" applyAlignment="1">
      <alignment horizontal="center" vertical="center" wrapText="1"/>
    </xf>
    <xf numFmtId="0" fontId="10" fillId="0" borderId="85" xfId="15" applyFont="1" applyBorder="1" applyAlignment="1">
      <alignment horizontal="center" vertical="center" wrapText="1"/>
    </xf>
    <xf numFmtId="0" fontId="15" fillId="0" borderId="15" xfId="4" applyFont="1" applyBorder="1" applyAlignment="1">
      <alignment horizontal="center" vertical="top" wrapText="1"/>
    </xf>
    <xf numFmtId="0" fontId="16" fillId="0" borderId="9" xfId="0" applyFont="1" applyBorder="1" applyAlignment="1">
      <alignment horizontal="center" vertical="center" wrapText="1" readingOrder="1"/>
    </xf>
    <xf numFmtId="0" fontId="16" fillId="0" borderId="9" xfId="0" applyFont="1" applyBorder="1" applyAlignment="1">
      <alignment horizontal="center" vertical="center" wrapText="1"/>
    </xf>
    <xf numFmtId="0" fontId="15" fillId="0" borderId="9" xfId="4" applyFont="1" applyBorder="1" applyAlignment="1">
      <alignment horizontal="center" vertical="center" wrapText="1"/>
    </xf>
    <xf numFmtId="0" fontId="17" fillId="0" borderId="26"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5" xfId="4" applyFont="1" applyBorder="1" applyAlignment="1">
      <alignment horizontal="center" vertical="top" wrapText="1"/>
    </xf>
    <xf numFmtId="0" fontId="17" fillId="0" borderId="16" xfId="4" applyFont="1" applyBorder="1" applyAlignment="1">
      <alignment horizontal="center" vertical="top" wrapText="1"/>
    </xf>
    <xf numFmtId="0" fontId="17" fillId="0" borderId="9" xfId="0" applyFont="1" applyBorder="1" applyAlignment="1">
      <alignment horizontal="center" vertical="center" wrapText="1" readingOrder="1"/>
    </xf>
    <xf numFmtId="0" fontId="17" fillId="0" borderId="9" xfId="4" applyFont="1" applyBorder="1" applyAlignment="1">
      <alignment horizontal="center" vertical="center" wrapText="1"/>
    </xf>
    <xf numFmtId="0" fontId="17" fillId="0" borderId="17" xfId="0" applyFont="1" applyBorder="1" applyAlignment="1">
      <alignment horizontal="center" vertical="center" wrapText="1" readingOrder="1"/>
    </xf>
    <xf numFmtId="0" fontId="17" fillId="0" borderId="9" xfId="0" applyFont="1" applyBorder="1" applyAlignment="1">
      <alignment horizontal="center" vertical="center" wrapText="1"/>
    </xf>
    <xf numFmtId="17" fontId="9" fillId="0" borderId="6" xfId="15" quotePrefix="1" applyNumberFormat="1" applyFont="1" applyBorder="1" applyAlignment="1">
      <alignment horizontal="center" vertical="center"/>
    </xf>
    <xf numFmtId="0" fontId="9" fillId="0" borderId="6" xfId="15" applyFont="1" applyBorder="1" applyAlignment="1">
      <alignment horizontal="center" vertical="center"/>
    </xf>
    <xf numFmtId="0" fontId="68" fillId="0" borderId="55" xfId="16" applyFont="1" applyBorder="1" applyAlignment="1">
      <alignment vertical="center" wrapText="1"/>
    </xf>
    <xf numFmtId="0" fontId="68" fillId="0" borderId="73" xfId="16" applyFont="1" applyBorder="1" applyAlignment="1">
      <alignment vertical="center" wrapText="1"/>
    </xf>
    <xf numFmtId="0" fontId="68" fillId="0" borderId="88" xfId="16" applyFont="1" applyBorder="1" applyAlignment="1">
      <alignment vertical="center" wrapText="1"/>
    </xf>
    <xf numFmtId="0" fontId="68" fillId="18" borderId="55" xfId="16" applyFont="1" applyFill="1" applyBorder="1" applyAlignment="1">
      <alignment horizontal="right" vertical="center"/>
    </xf>
    <xf numFmtId="0" fontId="68" fillId="18" borderId="88" xfId="16" applyFont="1" applyFill="1" applyBorder="1" applyAlignment="1">
      <alignment horizontal="right" vertical="center"/>
    </xf>
    <xf numFmtId="0" fontId="68" fillId="19" borderId="55" xfId="16" applyFont="1" applyFill="1" applyBorder="1" applyAlignment="1">
      <alignment horizontal="right" vertical="center" wrapText="1"/>
    </xf>
    <xf numFmtId="0" fontId="68" fillId="19" borderId="88" xfId="16" applyFont="1" applyFill="1" applyBorder="1" applyAlignment="1">
      <alignment horizontal="right" vertical="center" wrapText="1"/>
    </xf>
    <xf numFmtId="3" fontId="26" fillId="0" borderId="0" xfId="20" applyNumberFormat="1" applyFont="1" applyAlignment="1">
      <alignment horizontal="center" vertical="center"/>
    </xf>
    <xf numFmtId="0" fontId="54" fillId="0" borderId="0" xfId="20" applyFont="1" applyAlignment="1">
      <alignment horizontal="center" vertical="center"/>
    </xf>
    <xf numFmtId="0" fontId="54" fillId="0" borderId="26" xfId="20" applyFont="1" applyBorder="1" applyAlignment="1">
      <alignment horizontal="center" vertical="center"/>
    </xf>
    <xf numFmtId="0" fontId="54" fillId="0" borderId="11" xfId="20" applyFont="1" applyBorder="1" applyAlignment="1">
      <alignment horizontal="center" vertical="center"/>
    </xf>
    <xf numFmtId="0" fontId="54" fillId="0" borderId="9" xfId="20" applyFont="1" applyBorder="1" applyAlignment="1">
      <alignment horizontal="center" vertical="center"/>
    </xf>
    <xf numFmtId="3" fontId="54" fillId="0" borderId="9" xfId="20" applyNumberFormat="1" applyFont="1" applyBorder="1" applyAlignment="1">
      <alignment horizontal="center" vertical="center"/>
    </xf>
    <xf numFmtId="3" fontId="54" fillId="0" borderId="55" xfId="20" applyNumberFormat="1" applyFont="1" applyBorder="1" applyAlignment="1">
      <alignment horizontal="center" vertical="center"/>
    </xf>
    <xf numFmtId="3" fontId="54" fillId="0" borderId="73" xfId="20" applyNumberFormat="1" applyFont="1" applyBorder="1" applyAlignment="1">
      <alignment horizontal="center" vertical="center"/>
    </xf>
    <xf numFmtId="3" fontId="54" fillId="0" borderId="88" xfId="20" applyNumberFormat="1" applyFont="1" applyBorder="1" applyAlignment="1">
      <alignment horizontal="center" vertical="center"/>
    </xf>
    <xf numFmtId="0" fontId="24" fillId="0" borderId="0" xfId="0" applyFont="1" applyAlignment="1">
      <alignment horizontal="center" vertical="top"/>
    </xf>
    <xf numFmtId="0" fontId="23" fillId="28" borderId="0" xfId="0" applyFont="1" applyFill="1" applyAlignment="1">
      <alignment horizontal="right" vertical="top" wrapText="1"/>
    </xf>
    <xf numFmtId="0" fontId="23" fillId="0" borderId="55" xfId="3" quotePrefix="1" applyFont="1" applyBorder="1" applyAlignment="1">
      <alignment horizontal="center" vertical="center"/>
    </xf>
    <xf numFmtId="0" fontId="23" fillId="0" borderId="73" xfId="3" quotePrefix="1" applyFont="1" applyBorder="1" applyAlignment="1">
      <alignment horizontal="center" vertical="center"/>
    </xf>
    <xf numFmtId="0" fontId="23" fillId="0" borderId="88" xfId="3" quotePrefix="1" applyFont="1" applyBorder="1" applyAlignment="1">
      <alignment horizontal="center" vertical="center"/>
    </xf>
    <xf numFmtId="0" fontId="50" fillId="0" borderId="0" xfId="3" applyFont="1" applyAlignment="1">
      <alignment horizontal="center"/>
    </xf>
    <xf numFmtId="0" fontId="5" fillId="0" borderId="55" xfId="3" applyBorder="1" applyAlignment="1">
      <alignment horizontal="center" vertical="center"/>
    </xf>
    <xf numFmtId="0" fontId="5" fillId="0" borderId="73" xfId="3" applyBorder="1" applyAlignment="1">
      <alignment horizontal="center" vertical="center"/>
    </xf>
    <xf numFmtId="0" fontId="5" fillId="0" borderId="88" xfId="3" applyBorder="1" applyAlignment="1">
      <alignment horizontal="center" vertical="center"/>
    </xf>
    <xf numFmtId="0" fontId="5" fillId="0" borderId="103" xfId="3" quotePrefix="1" applyBorder="1" applyAlignment="1">
      <alignment horizontal="center" vertical="center"/>
    </xf>
    <xf numFmtId="0" fontId="5" fillId="0" borderId="13" xfId="3" quotePrefix="1" applyBorder="1" applyAlignment="1">
      <alignment horizontal="center" vertical="center"/>
    </xf>
    <xf numFmtId="0" fontId="5" fillId="0" borderId="11" xfId="3" quotePrefix="1" applyBorder="1" applyAlignment="1">
      <alignment horizontal="center" vertical="center"/>
    </xf>
    <xf numFmtId="0" fontId="23" fillId="4" borderId="55" xfId="3" quotePrefix="1" applyFont="1" applyFill="1" applyBorder="1" applyAlignment="1">
      <alignment horizontal="left" vertical="center"/>
    </xf>
    <xf numFmtId="0" fontId="23" fillId="4" borderId="88" xfId="3" quotePrefix="1" applyFont="1" applyFill="1" applyBorder="1" applyAlignment="1">
      <alignment horizontal="left" vertical="center"/>
    </xf>
    <xf numFmtId="17" fontId="5" fillId="0" borderId="103" xfId="3" quotePrefix="1" applyNumberFormat="1" applyBorder="1" applyAlignment="1">
      <alignment horizontal="center" vertical="center"/>
    </xf>
    <xf numFmtId="17" fontId="5" fillId="0" borderId="13" xfId="3" quotePrefix="1" applyNumberFormat="1" applyBorder="1" applyAlignment="1">
      <alignment horizontal="center" vertical="center"/>
    </xf>
    <xf numFmtId="17" fontId="5" fillId="0" borderId="11" xfId="3" quotePrefix="1" applyNumberFormat="1" applyBorder="1" applyAlignment="1">
      <alignment horizontal="center" vertical="center"/>
    </xf>
    <xf numFmtId="0" fontId="23" fillId="0" borderId="0" xfId="3" applyFont="1" applyAlignment="1">
      <alignment horizontal="left"/>
    </xf>
    <xf numFmtId="0" fontId="51" fillId="0" borderId="109" xfId="3" quotePrefix="1" applyFont="1" applyBorder="1" applyAlignment="1">
      <alignment horizontal="left"/>
    </xf>
    <xf numFmtId="0" fontId="21" fillId="0" borderId="9" xfId="16" applyFont="1" applyBorder="1" applyAlignment="1">
      <alignment horizontal="center" vertical="center"/>
    </xf>
    <xf numFmtId="186" fontId="21" fillId="0" borderId="26" xfId="16" applyNumberFormat="1" applyFont="1" applyBorder="1" applyAlignment="1">
      <alignment horizontal="center" vertical="center"/>
    </xf>
    <xf numFmtId="186" fontId="21" fillId="0" borderId="11" xfId="16" applyNumberFormat="1" applyFont="1" applyBorder="1" applyAlignment="1">
      <alignment horizontal="center" vertical="center"/>
    </xf>
    <xf numFmtId="0" fontId="56" fillId="0" borderId="0" xfId="22" applyFont="1" applyAlignment="1">
      <alignment horizontal="center" vertical="center"/>
    </xf>
    <xf numFmtId="0" fontId="66" fillId="0" borderId="0" xfId="22" applyFont="1" applyAlignment="1">
      <alignment horizontal="center" vertical="center"/>
    </xf>
    <xf numFmtId="0" fontId="21" fillId="0" borderId="0" xfId="22" applyFont="1" applyAlignment="1">
      <alignment horizontal="left" vertical="center"/>
    </xf>
    <xf numFmtId="0" fontId="21" fillId="13" borderId="9" xfId="22" applyFont="1" applyFill="1" applyBorder="1" applyAlignment="1">
      <alignment horizontal="center" vertical="center"/>
    </xf>
    <xf numFmtId="0" fontId="21" fillId="13" borderId="26" xfId="22" applyFont="1" applyFill="1" applyBorder="1" applyAlignment="1">
      <alignment horizontal="center" vertical="center"/>
    </xf>
    <xf numFmtId="0" fontId="21" fillId="13" borderId="11" xfId="22" applyFont="1" applyFill="1" applyBorder="1" applyAlignment="1">
      <alignment horizontal="center" vertical="center"/>
    </xf>
    <xf numFmtId="0" fontId="21" fillId="14" borderId="9" xfId="22" applyFont="1" applyFill="1" applyBorder="1" applyAlignment="1">
      <alignment horizontal="center" vertical="center"/>
    </xf>
    <xf numFmtId="0" fontId="21" fillId="14" borderId="26" xfId="22" applyFont="1" applyFill="1" applyBorder="1" applyAlignment="1">
      <alignment horizontal="center" vertical="center"/>
    </xf>
    <xf numFmtId="0" fontId="21" fillId="14" borderId="11" xfId="22" applyFont="1" applyFill="1" applyBorder="1" applyAlignment="1">
      <alignment horizontal="center" vertical="center"/>
    </xf>
    <xf numFmtId="0" fontId="21" fillId="14" borderId="26" xfId="16" applyFont="1" applyFill="1" applyBorder="1" applyAlignment="1">
      <alignment horizontal="center" vertical="center"/>
    </xf>
    <xf numFmtId="0" fontId="21" fillId="14" borderId="11" xfId="16" applyFont="1" applyFill="1" applyBorder="1" applyAlignment="1">
      <alignment horizontal="center" vertical="center"/>
    </xf>
    <xf numFmtId="0" fontId="58" fillId="20" borderId="101" xfId="0" applyFont="1" applyFill="1" applyBorder="1" applyAlignment="1">
      <alignment horizontal="center" vertical="center" wrapText="1"/>
    </xf>
    <xf numFmtId="0" fontId="58" fillId="20" borderId="101" xfId="0" applyFont="1" applyFill="1" applyBorder="1" applyAlignment="1">
      <alignment horizontal="center" vertical="center"/>
    </xf>
    <xf numFmtId="0" fontId="58" fillId="20" borderId="102" xfId="0" applyFont="1" applyFill="1" applyBorder="1" applyAlignment="1">
      <alignment horizontal="center" vertical="center" wrapText="1"/>
    </xf>
    <xf numFmtId="0" fontId="58" fillId="20" borderId="99" xfId="0" applyFont="1" applyFill="1" applyBorder="1" applyAlignment="1">
      <alignment horizontal="center" vertical="center" wrapText="1"/>
    </xf>
    <xf numFmtId="0" fontId="58" fillId="20" borderId="102" xfId="0" applyFont="1" applyFill="1" applyBorder="1" applyAlignment="1">
      <alignment horizontal="center" vertical="center"/>
    </xf>
    <xf numFmtId="0" fontId="58" fillId="20" borderId="99" xfId="0" applyFont="1" applyFill="1" applyBorder="1" applyAlignment="1">
      <alignment horizontal="center" vertical="center"/>
    </xf>
    <xf numFmtId="0" fontId="71" fillId="0" borderId="0" xfId="16" applyFont="1" applyAlignment="1">
      <alignment vertical="center" wrapText="1"/>
    </xf>
    <xf numFmtId="0" fontId="58" fillId="21" borderId="101" xfId="0" applyFont="1" applyFill="1" applyBorder="1" applyAlignment="1">
      <alignment horizontal="center" vertical="center" wrapText="1"/>
    </xf>
    <xf numFmtId="0" fontId="58" fillId="21" borderId="101" xfId="0" applyFont="1" applyFill="1" applyBorder="1" applyAlignment="1">
      <alignment horizontal="center" vertical="center"/>
    </xf>
    <xf numFmtId="16" fontId="58" fillId="20" borderId="101" xfId="0" quotePrefix="1" applyNumberFormat="1" applyFont="1" applyFill="1" applyBorder="1" applyAlignment="1">
      <alignment horizontal="center" vertical="center"/>
    </xf>
    <xf numFmtId="16" fontId="58" fillId="20" borderId="101" xfId="0" quotePrefix="1" applyNumberFormat="1" applyFont="1" applyFill="1" applyBorder="1" applyAlignment="1">
      <alignment horizontal="center" vertical="center" wrapText="1"/>
    </xf>
    <xf numFmtId="0" fontId="58" fillId="20" borderId="101" xfId="0" quotePrefix="1" applyFont="1" applyFill="1" applyBorder="1" applyAlignment="1">
      <alignment horizontal="center" vertical="center"/>
    </xf>
    <xf numFmtId="0" fontId="72" fillId="0" borderId="0" xfId="16" applyFont="1" applyAlignment="1">
      <alignment horizontal="center" vertical="center"/>
    </xf>
    <xf numFmtId="0" fontId="71" fillId="0" borderId="0" xfId="16" applyFont="1" applyAlignment="1">
      <alignment horizontal="center" vertical="center"/>
    </xf>
    <xf numFmtId="0" fontId="58" fillId="0" borderId="98" xfId="0" applyFont="1" applyBorder="1" applyAlignment="1">
      <alignment horizontal="left" vertical="center"/>
    </xf>
    <xf numFmtId="0" fontId="58" fillId="16" borderId="101" xfId="0" applyFont="1" applyFill="1" applyBorder="1" applyAlignment="1">
      <alignment horizontal="center" vertical="center"/>
    </xf>
    <xf numFmtId="15" fontId="58" fillId="16" borderId="101" xfId="0" applyNumberFormat="1" applyFont="1" applyFill="1" applyBorder="1" applyAlignment="1">
      <alignment horizontal="center" vertical="center" wrapText="1"/>
    </xf>
    <xf numFmtId="0" fontId="58" fillId="20" borderId="9" xfId="16" applyFont="1" applyFill="1" applyBorder="1" applyAlignment="1">
      <alignment horizontal="center" vertical="center" wrapText="1"/>
    </xf>
    <xf numFmtId="0" fontId="58" fillId="21" borderId="101" xfId="16" applyFont="1" applyFill="1" applyBorder="1" applyAlignment="1">
      <alignment horizontal="center" vertical="center"/>
    </xf>
    <xf numFmtId="0" fontId="58" fillId="21" borderId="106" xfId="16" applyFont="1" applyFill="1" applyBorder="1" applyAlignment="1">
      <alignment horizontal="center" vertical="center"/>
    </xf>
    <xf numFmtId="0" fontId="58" fillId="20" borderId="102" xfId="16" applyFont="1" applyFill="1" applyBorder="1" applyAlignment="1">
      <alignment horizontal="center" vertical="center"/>
    </xf>
    <xf numFmtId="0" fontId="58" fillId="20" borderId="99" xfId="16" applyFont="1" applyFill="1" applyBorder="1" applyAlignment="1">
      <alignment horizontal="center" vertical="center"/>
    </xf>
    <xf numFmtId="0" fontId="58" fillId="21" borderId="101" xfId="16" applyFont="1" applyFill="1" applyBorder="1" applyAlignment="1">
      <alignment horizontal="center" vertical="center" wrapText="1"/>
    </xf>
    <xf numFmtId="0" fontId="58" fillId="21" borderId="106" xfId="16" applyFont="1" applyFill="1" applyBorder="1" applyAlignment="1">
      <alignment horizontal="center" vertical="center" wrapText="1"/>
    </xf>
    <xf numFmtId="0" fontId="58" fillId="20" borderId="102" xfId="16" applyFont="1" applyFill="1" applyBorder="1" applyAlignment="1">
      <alignment horizontal="center" vertical="center" wrapText="1"/>
    </xf>
    <xf numFmtId="0" fontId="58" fillId="20" borderId="99" xfId="16" applyFont="1" applyFill="1" applyBorder="1" applyAlignment="1">
      <alignment horizontal="center" vertical="center" wrapText="1"/>
    </xf>
    <xf numFmtId="0" fontId="58" fillId="20" borderId="101" xfId="16" applyFont="1" applyFill="1" applyBorder="1" applyAlignment="1">
      <alignment horizontal="center" vertical="center"/>
    </xf>
    <xf numFmtId="16" fontId="58" fillId="20" borderId="101" xfId="16" quotePrefix="1" applyNumberFormat="1" applyFont="1" applyFill="1" applyBorder="1" applyAlignment="1">
      <alignment horizontal="center" vertical="center"/>
    </xf>
    <xf numFmtId="16" fontId="58" fillId="20" borderId="101" xfId="16" quotePrefix="1" applyNumberFormat="1" applyFont="1" applyFill="1" applyBorder="1" applyAlignment="1">
      <alignment horizontal="center" vertical="center" wrapText="1"/>
    </xf>
    <xf numFmtId="0" fontId="58" fillId="20" borderId="101" xfId="16" applyFont="1" applyFill="1" applyBorder="1" applyAlignment="1">
      <alignment horizontal="center" vertical="center" wrapText="1"/>
    </xf>
    <xf numFmtId="0" fontId="58" fillId="20" borderId="101" xfId="16" quotePrefix="1" applyFont="1" applyFill="1" applyBorder="1" applyAlignment="1">
      <alignment horizontal="center" vertical="center"/>
    </xf>
    <xf numFmtId="0" fontId="58" fillId="0" borderId="98" xfId="16" applyFont="1" applyBorder="1" applyAlignment="1">
      <alignment horizontal="left" vertical="center"/>
    </xf>
    <xf numFmtId="15" fontId="58" fillId="20" borderId="101" xfId="16" applyNumberFormat="1" applyFont="1" applyFill="1" applyBorder="1" applyAlignment="1">
      <alignment horizontal="center" vertical="center" wrapText="1"/>
    </xf>
    <xf numFmtId="0" fontId="64" fillId="0" borderId="9" xfId="16" applyFont="1" applyBorder="1" applyAlignment="1">
      <alignment horizontal="center" vertical="center" wrapText="1"/>
    </xf>
    <xf numFmtId="0" fontId="35" fillId="0" borderId="9" xfId="16" applyFont="1" applyBorder="1" applyAlignment="1">
      <alignment horizontal="left" vertical="center"/>
    </xf>
    <xf numFmtId="0" fontId="63" fillId="15" borderId="55" xfId="16" applyFont="1" applyFill="1" applyBorder="1" applyAlignment="1">
      <alignment horizontal="center"/>
    </xf>
    <xf numFmtId="0" fontId="63" fillId="15" borderId="73" xfId="16" applyFont="1" applyFill="1" applyBorder="1" applyAlignment="1">
      <alignment horizontal="center"/>
    </xf>
    <xf numFmtId="0" fontId="63" fillId="15" borderId="88" xfId="16" applyFont="1" applyFill="1" applyBorder="1" applyAlignment="1">
      <alignment horizontal="center"/>
    </xf>
    <xf numFmtId="0" fontId="57" fillId="0" borderId="0" xfId="22" applyFont="1" applyAlignment="1">
      <alignment horizontal="center" vertical="center"/>
    </xf>
    <xf numFmtId="0" fontId="12" fillId="3" borderId="103" xfId="22" applyFont="1" applyFill="1" applyBorder="1" applyAlignment="1">
      <alignment horizontal="center" vertical="center" wrapText="1"/>
    </xf>
    <xf numFmtId="0" fontId="12" fillId="3" borderId="13" xfId="22" applyFont="1" applyFill="1" applyBorder="1" applyAlignment="1">
      <alignment horizontal="center" vertical="center" wrapText="1"/>
    </xf>
    <xf numFmtId="186" fontId="27" fillId="0" borderId="103" xfId="16" applyNumberFormat="1" applyBorder="1" applyAlignment="1">
      <alignment horizontal="center" vertical="center" wrapText="1"/>
    </xf>
    <xf numFmtId="186" fontId="27" fillId="0" borderId="13" xfId="16" applyNumberFormat="1" applyBorder="1" applyAlignment="1">
      <alignment horizontal="center" vertical="center" wrapText="1"/>
    </xf>
    <xf numFmtId="0" fontId="21" fillId="15" borderId="55" xfId="16" applyFont="1" applyFill="1" applyBorder="1" applyAlignment="1">
      <alignment horizontal="center" vertical="center"/>
    </xf>
    <xf numFmtId="0" fontId="21" fillId="15" borderId="73" xfId="16" applyFont="1" applyFill="1" applyBorder="1" applyAlignment="1">
      <alignment horizontal="center" vertical="center"/>
    </xf>
    <xf numFmtId="0" fontId="21" fillId="15" borderId="88" xfId="16" applyFont="1" applyFill="1" applyBorder="1" applyAlignment="1">
      <alignment horizontal="center" vertical="center"/>
    </xf>
    <xf numFmtId="0" fontId="21" fillId="15" borderId="9" xfId="16" applyFont="1" applyFill="1" applyBorder="1" applyAlignment="1">
      <alignment horizontal="center" vertical="center"/>
    </xf>
    <xf numFmtId="0" fontId="12" fillId="3" borderId="108" xfId="22" applyFont="1" applyFill="1" applyBorder="1" applyAlignment="1">
      <alignment horizontal="center" vertical="center" wrapText="1"/>
    </xf>
    <xf numFmtId="0" fontId="12" fillId="3" borderId="42" xfId="22" applyFont="1" applyFill="1" applyBorder="1" applyAlignment="1">
      <alignment horizontal="center" vertical="center" wrapText="1"/>
    </xf>
    <xf numFmtId="0" fontId="75" fillId="0" borderId="9" xfId="16" applyFont="1" applyBorder="1" applyAlignment="1">
      <alignment horizontal="center" vertical="center"/>
    </xf>
    <xf numFmtId="0" fontId="35" fillId="3" borderId="103" xfId="16" applyFont="1" applyFill="1" applyBorder="1" applyAlignment="1">
      <alignment horizontal="center" vertical="center" wrapText="1"/>
    </xf>
    <xf numFmtId="0" fontId="35" fillId="3" borderId="13" xfId="16" applyFont="1" applyFill="1" applyBorder="1" applyAlignment="1">
      <alignment horizontal="center" vertical="center" wrapText="1"/>
    </xf>
    <xf numFmtId="0" fontId="35" fillId="3" borderId="11" xfId="16" applyFont="1" applyFill="1" applyBorder="1" applyAlignment="1">
      <alignment horizontal="center" vertical="center" wrapText="1"/>
    </xf>
    <xf numFmtId="0" fontId="21" fillId="14" borderId="9" xfId="16" applyFont="1" applyFill="1" applyBorder="1" applyAlignment="1">
      <alignment horizontal="center"/>
    </xf>
    <xf numFmtId="0" fontId="35" fillId="3" borderId="103" xfId="16" applyFont="1" applyFill="1" applyBorder="1" applyAlignment="1">
      <alignment horizontal="center" vertical="center"/>
    </xf>
    <xf numFmtId="0" fontId="35" fillId="3" borderId="13" xfId="16" applyFont="1" applyFill="1" applyBorder="1" applyAlignment="1">
      <alignment horizontal="center" vertical="center"/>
    </xf>
    <xf numFmtId="0" fontId="35" fillId="3" borderId="11" xfId="16" applyFont="1" applyFill="1" applyBorder="1" applyAlignment="1">
      <alignment horizontal="center" vertical="center"/>
    </xf>
    <xf numFmtId="0" fontId="21" fillId="3" borderId="103" xfId="16" applyFont="1" applyFill="1" applyBorder="1" applyAlignment="1">
      <alignment horizontal="center" vertical="center" wrapText="1"/>
    </xf>
    <xf numFmtId="0" fontId="21" fillId="3" borderId="13" xfId="16" applyFont="1" applyFill="1" applyBorder="1" applyAlignment="1">
      <alignment horizontal="center" vertical="center" wrapText="1"/>
    </xf>
    <xf numFmtId="0" fontId="21" fillId="3" borderId="11" xfId="16" applyFont="1" applyFill="1" applyBorder="1" applyAlignment="1">
      <alignment horizontal="center" vertical="center" wrapText="1"/>
    </xf>
    <xf numFmtId="186" fontId="35" fillId="3" borderId="103" xfId="16" applyNumberFormat="1" applyFont="1" applyFill="1" applyBorder="1" applyAlignment="1">
      <alignment horizontal="center" vertical="center" wrapText="1"/>
    </xf>
    <xf numFmtId="186" fontId="35" fillId="3" borderId="13" xfId="16" applyNumberFormat="1" applyFont="1" applyFill="1" applyBorder="1" applyAlignment="1">
      <alignment horizontal="center" vertical="center" wrapText="1"/>
    </xf>
    <xf numFmtId="186" fontId="35" fillId="3" borderId="11" xfId="16" applyNumberFormat="1" applyFont="1" applyFill="1" applyBorder="1" applyAlignment="1">
      <alignment horizontal="center" vertical="center" wrapText="1"/>
    </xf>
    <xf numFmtId="0" fontId="21" fillId="3" borderId="9" xfId="16" applyFont="1" applyFill="1" applyBorder="1" applyAlignment="1">
      <alignment horizontal="center" vertical="center" wrapText="1"/>
    </xf>
    <xf numFmtId="0" fontId="35" fillId="3" borderId="9" xfId="16" applyFont="1" applyFill="1" applyBorder="1" applyAlignment="1">
      <alignment horizontal="center" vertical="center" wrapText="1"/>
    </xf>
    <xf numFmtId="0" fontId="0" fillId="0" borderId="104" xfId="0" quotePrefix="1" applyBorder="1" applyAlignment="1">
      <alignment horizontal="center" vertical="center" wrapText="1"/>
    </xf>
    <xf numFmtId="0" fontId="0" fillId="0" borderId="13" xfId="0" quotePrefix="1" applyBorder="1" applyAlignment="1">
      <alignment horizontal="center" vertical="center" wrapText="1"/>
    </xf>
    <xf numFmtId="0" fontId="0" fillId="0" borderId="105" xfId="0" quotePrefix="1" applyBorder="1" applyAlignment="1">
      <alignment horizontal="center" vertical="center" wrapText="1"/>
    </xf>
    <xf numFmtId="0" fontId="0" fillId="0" borderId="104" xfId="0" applyBorder="1" applyAlignment="1">
      <alignment horizontal="center" vertical="center"/>
    </xf>
    <xf numFmtId="0" fontId="0" fillId="0" borderId="13" xfId="0" applyBorder="1" applyAlignment="1">
      <alignment horizontal="center" vertical="center"/>
    </xf>
    <xf numFmtId="0" fontId="0" fillId="0" borderId="105" xfId="0" applyBorder="1" applyAlignment="1">
      <alignment horizontal="center" vertical="center"/>
    </xf>
    <xf numFmtId="9" fontId="0" fillId="0" borderId="104" xfId="1" applyFont="1" applyBorder="1" applyAlignment="1">
      <alignment horizontal="center" vertical="center"/>
    </xf>
    <xf numFmtId="9" fontId="0" fillId="0" borderId="13" xfId="1" applyFont="1" applyBorder="1" applyAlignment="1">
      <alignment horizontal="center" vertical="center"/>
    </xf>
    <xf numFmtId="9" fontId="0" fillId="0" borderId="105" xfId="1" applyFont="1" applyBorder="1" applyAlignment="1">
      <alignment horizontal="center" vertical="center"/>
    </xf>
    <xf numFmtId="0" fontId="24" fillId="0" borderId="0" xfId="0" applyFont="1" applyAlignment="1">
      <alignment horizontal="center" vertical="center"/>
    </xf>
    <xf numFmtId="0" fontId="0" fillId="0" borderId="95" xfId="0" applyBorder="1" applyAlignment="1">
      <alignment horizontal="center" vertical="center" wrapText="1"/>
    </xf>
    <xf numFmtId="17" fontId="0" fillId="0" borderId="104" xfId="0" quotePrefix="1" applyNumberFormat="1" applyBorder="1" applyAlignment="1">
      <alignment horizontal="center" vertical="center" wrapText="1"/>
    </xf>
    <xf numFmtId="17" fontId="0" fillId="0" borderId="13" xfId="0" quotePrefix="1" applyNumberFormat="1" applyBorder="1" applyAlignment="1">
      <alignment horizontal="center" vertical="center" wrapText="1"/>
    </xf>
    <xf numFmtId="17" fontId="0" fillId="0" borderId="105" xfId="0" quotePrefix="1" applyNumberFormat="1" applyBorder="1" applyAlignment="1">
      <alignment horizontal="center" vertical="center" wrapText="1"/>
    </xf>
    <xf numFmtId="0" fontId="0" fillId="0" borderId="55" xfId="0" applyBorder="1" applyAlignment="1">
      <alignment horizontal="center" vertical="center"/>
    </xf>
    <xf numFmtId="0" fontId="0" fillId="0" borderId="73" xfId="0" applyBorder="1" applyAlignment="1">
      <alignment horizontal="center" vertical="center"/>
    </xf>
    <xf numFmtId="0" fontId="0" fillId="0" borderId="88" xfId="0" applyBorder="1" applyAlignment="1">
      <alignment horizontal="center" vertical="center"/>
    </xf>
    <xf numFmtId="0" fontId="23" fillId="0" borderId="0" xfId="0" applyFont="1" applyAlignment="1">
      <alignment horizontal="left"/>
    </xf>
    <xf numFmtId="0" fontId="50" fillId="0" borderId="0" xfId="0" applyFont="1" applyAlignment="1">
      <alignment horizontal="center"/>
    </xf>
    <xf numFmtId="0" fontId="51" fillId="0" borderId="94" xfId="0" applyFont="1" applyBorder="1" applyAlignment="1">
      <alignment horizontal="left"/>
    </xf>
    <xf numFmtId="0" fontId="27" fillId="0" borderId="55" xfId="40" applyFont="1" applyBorder="1" applyAlignment="1">
      <alignment horizontal="center" vertical="center"/>
    </xf>
    <xf numFmtId="0" fontId="27" fillId="0" borderId="73" xfId="40" applyFont="1" applyBorder="1" applyAlignment="1">
      <alignment horizontal="center" vertical="center"/>
    </xf>
    <xf numFmtId="0" fontId="27" fillId="0" borderId="88" xfId="40" applyFont="1" applyBorder="1" applyAlignment="1">
      <alignment horizontal="center" vertical="center"/>
    </xf>
    <xf numFmtId="0" fontId="27" fillId="0" borderId="9" xfId="40" applyFont="1" applyBorder="1" applyAlignment="1">
      <alignment horizontal="center" vertical="center" wrapText="1"/>
    </xf>
    <xf numFmtId="0" fontId="27" fillId="0" borderId="9" xfId="40" applyFont="1" applyBorder="1" applyAlignment="1">
      <alignment horizontal="center" vertical="center"/>
    </xf>
    <xf numFmtId="0" fontId="80" fillId="0" borderId="0" xfId="40" applyFont="1" applyAlignment="1">
      <alignment horizontal="left" vertical="top"/>
    </xf>
    <xf numFmtId="0" fontId="81" fillId="0" borderId="0" xfId="40" applyFont="1" applyAlignment="1">
      <alignment horizontal="center" vertical="center"/>
    </xf>
    <xf numFmtId="0" fontId="9" fillId="3" borderId="26" xfId="19" applyFont="1" applyFill="1" applyBorder="1" applyAlignment="1">
      <alignment horizontal="center" vertical="center"/>
    </xf>
    <xf numFmtId="0" fontId="9" fillId="3" borderId="11" xfId="19" applyFont="1" applyFill="1" applyBorder="1" applyAlignment="1">
      <alignment horizontal="center" vertical="center"/>
    </xf>
    <xf numFmtId="0" fontId="17" fillId="11" borderId="9" xfId="0" applyFont="1" applyFill="1" applyBorder="1" applyAlignment="1">
      <alignment horizontal="center" vertical="center" wrapText="1" readingOrder="1"/>
    </xf>
    <xf numFmtId="0" fontId="17" fillId="11" borderId="17" xfId="0" applyFont="1" applyFill="1" applyBorder="1" applyAlignment="1">
      <alignment horizontal="center" vertical="center" wrapText="1" readingOrder="1"/>
    </xf>
    <xf numFmtId="0" fontId="17" fillId="11" borderId="9" xfId="0" applyFont="1" applyFill="1" applyBorder="1" applyAlignment="1">
      <alignment horizontal="left" vertical="center" wrapText="1"/>
    </xf>
    <xf numFmtId="9" fontId="5" fillId="11" borderId="26" xfId="1" applyFont="1" applyFill="1" applyBorder="1" applyAlignment="1">
      <alignment horizontal="center" vertical="center"/>
    </xf>
    <xf numFmtId="9" fontId="5" fillId="11" borderId="11" xfId="1" applyFont="1" applyFill="1" applyBorder="1" applyAlignment="1">
      <alignment horizontal="center" vertical="center"/>
    </xf>
    <xf numFmtId="9" fontId="5" fillId="11" borderId="26" xfId="1" quotePrefix="1" applyFont="1" applyFill="1" applyBorder="1" applyAlignment="1">
      <alignment horizontal="center" vertical="center" wrapText="1"/>
    </xf>
    <xf numFmtId="9" fontId="5" fillId="11" borderId="11" xfId="1" applyFont="1" applyFill="1" applyBorder="1" applyAlignment="1">
      <alignment horizontal="center" vertical="center" wrapText="1"/>
    </xf>
    <xf numFmtId="17" fontId="5" fillId="11" borderId="26" xfId="0" applyNumberFormat="1" applyFont="1" applyFill="1" applyBorder="1" applyAlignment="1">
      <alignment horizontal="left" vertical="center" wrapText="1"/>
    </xf>
    <xf numFmtId="17" fontId="5" fillId="11" borderId="11" xfId="0" quotePrefix="1" applyNumberFormat="1" applyFont="1" applyFill="1" applyBorder="1" applyAlignment="1">
      <alignment horizontal="left" vertical="center" wrapText="1"/>
    </xf>
    <xf numFmtId="0" fontId="45" fillId="0" borderId="9" xfId="0" applyFont="1" applyBorder="1" applyAlignment="1">
      <alignment horizontal="center" vertical="center" wrapText="1"/>
    </xf>
    <xf numFmtId="0" fontId="45" fillId="0" borderId="9" xfId="0" quotePrefix="1" applyFont="1" applyBorder="1" applyAlignment="1">
      <alignment horizontal="center" vertical="center"/>
    </xf>
    <xf numFmtId="0" fontId="0" fillId="0" borderId="9" xfId="0" applyBorder="1" applyAlignment="1">
      <alignment horizontal="center" vertical="center" wrapText="1"/>
    </xf>
    <xf numFmtId="0" fontId="44" fillId="0" borderId="55" xfId="0" applyFont="1" applyBorder="1" applyAlignment="1">
      <alignment horizontal="center" vertical="center" wrapText="1"/>
    </xf>
    <xf numFmtId="0" fontId="9" fillId="3" borderId="9" xfId="19" applyFont="1" applyFill="1" applyBorder="1" applyAlignment="1">
      <alignment horizontal="center" vertical="center"/>
    </xf>
    <xf numFmtId="0" fontId="45" fillId="0" borderId="55" xfId="0" applyFont="1" applyBorder="1" applyAlignment="1">
      <alignment horizontal="center" vertical="top" wrapText="1"/>
    </xf>
    <xf numFmtId="0" fontId="46" fillId="2" borderId="9" xfId="19" applyFont="1" applyFill="1" applyBorder="1" applyAlignment="1">
      <alignment horizontal="center" vertical="center"/>
    </xf>
    <xf numFmtId="0" fontId="41" fillId="0" borderId="26" xfId="0" applyFont="1" applyBorder="1" applyAlignment="1">
      <alignment horizontal="center" vertical="top" wrapText="1"/>
    </xf>
    <xf numFmtId="0" fontId="41" fillId="0" borderId="11" xfId="0" applyFont="1" applyBorder="1" applyAlignment="1">
      <alignment horizontal="center" vertical="top" wrapText="1"/>
    </xf>
    <xf numFmtId="0" fontId="5" fillId="11" borderId="9" xfId="4" applyFont="1" applyFill="1" applyBorder="1" applyAlignment="1">
      <alignment horizontal="left" vertical="center" wrapText="1"/>
    </xf>
    <xf numFmtId="0" fontId="45" fillId="0" borderId="9" xfId="0" quotePrefix="1" applyFont="1" applyBorder="1" applyAlignment="1">
      <alignment horizontal="center" vertical="top"/>
    </xf>
    <xf numFmtId="0" fontId="45" fillId="0" borderId="9" xfId="0" applyFont="1" applyBorder="1" applyAlignment="1">
      <alignment horizontal="center" vertical="top" wrapText="1"/>
    </xf>
    <xf numFmtId="0" fontId="45" fillId="0" borderId="26" xfId="0" applyFont="1" applyBorder="1" applyAlignment="1">
      <alignment horizontal="center" vertical="top" wrapText="1"/>
    </xf>
    <xf numFmtId="0" fontId="45" fillId="0" borderId="11" xfId="0" applyFont="1" applyBorder="1" applyAlignment="1">
      <alignment horizontal="center" vertical="top" wrapText="1"/>
    </xf>
    <xf numFmtId="9" fontId="0" fillId="0" borderId="9" xfId="0" applyNumberFormat="1" applyBorder="1" applyAlignment="1">
      <alignment horizontal="center" vertical="center" wrapText="1"/>
    </xf>
    <xf numFmtId="9" fontId="5" fillId="0" borderId="9" xfId="0" applyNumberFormat="1" applyFont="1" applyBorder="1" applyAlignment="1">
      <alignment horizontal="center" vertical="center" wrapText="1"/>
    </xf>
    <xf numFmtId="9" fontId="0" fillId="11" borderId="26" xfId="0" applyNumberFormat="1" applyFill="1" applyBorder="1" applyAlignment="1">
      <alignment horizontal="left" vertical="center" wrapText="1"/>
    </xf>
    <xf numFmtId="9" fontId="0" fillId="11" borderId="11" xfId="0" applyNumberFormat="1" applyFill="1" applyBorder="1" applyAlignment="1">
      <alignment horizontal="left" vertical="center" wrapText="1"/>
    </xf>
    <xf numFmtId="9" fontId="0" fillId="11" borderId="9" xfId="0" applyNumberFormat="1" applyFill="1" applyBorder="1" applyAlignment="1">
      <alignment horizontal="left" vertical="center" wrapText="1"/>
    </xf>
    <xf numFmtId="9" fontId="5" fillId="11" borderId="9" xfId="0" applyNumberFormat="1" applyFont="1" applyFill="1" applyBorder="1" applyAlignment="1">
      <alignment horizontal="left" vertical="center" wrapText="1"/>
    </xf>
    <xf numFmtId="9" fontId="5" fillId="11" borderId="26" xfId="1" applyFont="1" applyFill="1" applyBorder="1" applyAlignment="1">
      <alignment horizontal="center" vertical="center" wrapText="1"/>
    </xf>
    <xf numFmtId="9" fontId="5" fillId="11" borderId="9" xfId="0" applyNumberFormat="1" applyFont="1" applyFill="1" applyBorder="1" applyAlignment="1">
      <alignment horizontal="center" vertical="center" wrapText="1"/>
    </xf>
    <xf numFmtId="9" fontId="5" fillId="11" borderId="26" xfId="0" applyNumberFormat="1" applyFont="1" applyFill="1" applyBorder="1" applyAlignment="1">
      <alignment horizontal="left" vertical="center" wrapText="1"/>
    </xf>
    <xf numFmtId="9" fontId="5" fillId="11" borderId="11" xfId="0" applyNumberFormat="1" applyFont="1" applyFill="1" applyBorder="1" applyAlignment="1">
      <alignment horizontal="left" vertical="center" wrapText="1"/>
    </xf>
    <xf numFmtId="0" fontId="17" fillId="11" borderId="9" xfId="4" applyFont="1" applyFill="1" applyBorder="1" applyAlignment="1">
      <alignment horizontal="left" vertical="center" wrapText="1"/>
    </xf>
    <xf numFmtId="0" fontId="45" fillId="0" borderId="9" xfId="0" applyFont="1" applyBorder="1" applyAlignment="1">
      <alignment horizontal="center" vertical="top"/>
    </xf>
    <xf numFmtId="0" fontId="41" fillId="0" borderId="13" xfId="0" applyFont="1" applyBorder="1" applyAlignment="1">
      <alignment horizontal="center" vertical="top" wrapText="1"/>
    </xf>
    <xf numFmtId="0" fontId="17" fillId="11" borderId="15" xfId="4" applyFont="1" applyFill="1" applyBorder="1" applyAlignment="1">
      <alignment horizontal="center" vertical="center" wrapText="1"/>
    </xf>
    <xf numFmtId="0" fontId="17" fillId="11" borderId="16" xfId="4" applyFont="1" applyFill="1" applyBorder="1" applyAlignment="1">
      <alignment horizontal="center" vertical="center" wrapText="1"/>
    </xf>
    <xf numFmtId="0" fontId="17" fillId="11" borderId="26" xfId="0" applyFont="1" applyFill="1" applyBorder="1" applyAlignment="1">
      <alignment horizontal="center" vertical="center" wrapText="1" readingOrder="1"/>
    </xf>
    <xf numFmtId="0" fontId="17" fillId="11" borderId="13" xfId="0" applyFont="1" applyFill="1" applyBorder="1" applyAlignment="1">
      <alignment horizontal="center" vertical="center" wrapText="1" readingOrder="1"/>
    </xf>
    <xf numFmtId="0" fontId="17" fillId="11" borderId="11" xfId="0" applyFont="1" applyFill="1" applyBorder="1" applyAlignment="1">
      <alignment horizontal="center" vertical="center" wrapText="1" readingOrder="1"/>
    </xf>
    <xf numFmtId="9" fontId="5" fillId="0" borderId="9" xfId="1" applyFont="1" applyFill="1" applyBorder="1" applyAlignment="1">
      <alignment horizontal="center" vertical="center" wrapText="1"/>
    </xf>
    <xf numFmtId="9" fontId="5" fillId="8" borderId="26" xfId="1" applyFont="1" applyFill="1" applyBorder="1" applyAlignment="1">
      <alignment horizontal="left" vertical="center" wrapText="1"/>
    </xf>
    <xf numFmtId="9" fontId="5" fillId="8" borderId="13" xfId="1" applyFont="1" applyFill="1" applyBorder="1" applyAlignment="1">
      <alignment horizontal="left" vertical="center" wrapText="1"/>
    </xf>
    <xf numFmtId="9" fontId="5" fillId="8" borderId="11" xfId="1" applyFont="1" applyFill="1" applyBorder="1" applyAlignment="1">
      <alignment horizontal="left" vertical="center" wrapText="1"/>
    </xf>
    <xf numFmtId="17" fontId="5" fillId="8" borderId="26" xfId="1" quotePrefix="1" applyNumberFormat="1" applyFont="1" applyFill="1" applyBorder="1" applyAlignment="1">
      <alignment horizontal="center" vertical="center" wrapText="1"/>
    </xf>
    <xf numFmtId="9" fontId="5" fillId="8" borderId="13" xfId="1" applyFont="1" applyFill="1" applyBorder="1" applyAlignment="1">
      <alignment horizontal="center" vertical="center" wrapText="1"/>
    </xf>
    <xf numFmtId="9" fontId="5" fillId="8" borderId="11" xfId="1" applyFont="1" applyFill="1" applyBorder="1" applyAlignment="1">
      <alignment horizontal="center" vertical="center" wrapText="1"/>
    </xf>
    <xf numFmtId="9" fontId="0" fillId="8" borderId="26" xfId="1" applyFont="1" applyFill="1" applyBorder="1" applyAlignment="1">
      <alignment horizontal="left" vertical="center" wrapText="1"/>
    </xf>
    <xf numFmtId="9" fontId="5" fillId="8" borderId="26" xfId="1" applyFont="1" applyFill="1" applyBorder="1" applyAlignment="1">
      <alignment horizontal="center" vertical="center" wrapText="1"/>
    </xf>
    <xf numFmtId="0" fontId="44" fillId="0" borderId="55" xfId="0" applyFont="1" applyBorder="1" applyAlignment="1">
      <alignment horizontal="center" vertical="top" wrapText="1"/>
    </xf>
    <xf numFmtId="0" fontId="15" fillId="8" borderId="9" xfId="4" applyFont="1" applyFill="1" applyBorder="1" applyAlignment="1">
      <alignment horizontal="center" vertical="center" wrapText="1"/>
    </xf>
    <xf numFmtId="0" fontId="17" fillId="8" borderId="9" xfId="0" applyFont="1" applyFill="1" applyBorder="1" applyAlignment="1">
      <alignment horizontal="left" vertical="center"/>
    </xf>
    <xf numFmtId="0" fontId="5" fillId="8" borderId="26" xfId="4" applyFont="1" applyFill="1" applyBorder="1" applyAlignment="1">
      <alignment horizontal="left" vertical="center" wrapText="1"/>
    </xf>
    <xf numFmtId="0" fontId="5" fillId="8" borderId="13" xfId="4" applyFont="1" applyFill="1" applyBorder="1" applyAlignment="1">
      <alignment horizontal="left" vertical="center" wrapText="1"/>
    </xf>
    <xf numFmtId="0" fontId="5" fillId="8" borderId="11" xfId="4" applyFont="1" applyFill="1" applyBorder="1" applyAlignment="1">
      <alignment horizontal="left" vertical="center" wrapText="1"/>
    </xf>
    <xf numFmtId="9" fontId="5" fillId="8" borderId="26" xfId="4" applyNumberFormat="1" applyFont="1" applyFill="1" applyBorder="1" applyAlignment="1">
      <alignment horizontal="center" vertical="center" wrapText="1"/>
    </xf>
    <xf numFmtId="9" fontId="5" fillId="8" borderId="13" xfId="4" applyNumberFormat="1" applyFont="1" applyFill="1" applyBorder="1" applyAlignment="1">
      <alignment horizontal="center" vertical="center" wrapText="1"/>
    </xf>
    <xf numFmtId="9" fontId="5" fillId="8" borderId="11" xfId="4" applyNumberFormat="1" applyFont="1" applyFill="1" applyBorder="1" applyAlignment="1">
      <alignment horizontal="center" vertical="center" wrapText="1"/>
    </xf>
    <xf numFmtId="9" fontId="5" fillId="8" borderId="26" xfId="1" quotePrefix="1" applyFont="1" applyFill="1" applyBorder="1" applyAlignment="1">
      <alignment horizontal="center" vertical="center" wrapText="1"/>
    </xf>
    <xf numFmtId="9" fontId="5" fillId="0" borderId="9" xfId="1" quotePrefix="1" applyFont="1" applyFill="1" applyBorder="1" applyAlignment="1">
      <alignment horizontal="center" vertical="center" wrapText="1"/>
    </xf>
    <xf numFmtId="9" fontId="5" fillId="9" borderId="26" xfId="1" quotePrefix="1" applyFont="1" applyFill="1" applyBorder="1" applyAlignment="1">
      <alignment horizontal="center" vertical="center" wrapText="1"/>
    </xf>
    <xf numFmtId="9" fontId="5" fillId="9" borderId="11" xfId="1" applyFont="1" applyFill="1" applyBorder="1" applyAlignment="1">
      <alignment horizontal="center" vertical="center" wrapText="1"/>
    </xf>
    <xf numFmtId="0" fontId="5" fillId="9" borderId="26" xfId="4" applyFont="1" applyFill="1" applyBorder="1" applyAlignment="1">
      <alignment horizontal="left" vertical="center" wrapText="1"/>
    </xf>
    <xf numFmtId="0" fontId="5" fillId="9" borderId="11" xfId="4" applyFont="1" applyFill="1" applyBorder="1" applyAlignment="1">
      <alignment horizontal="left" vertical="center" wrapText="1"/>
    </xf>
    <xf numFmtId="0" fontId="15" fillId="9" borderId="26" xfId="4" applyFont="1" applyFill="1" applyBorder="1" applyAlignment="1">
      <alignment horizontal="center" vertical="center" wrapText="1"/>
    </xf>
    <xf numFmtId="0" fontId="15" fillId="9" borderId="11" xfId="4" applyFont="1" applyFill="1" applyBorder="1" applyAlignment="1">
      <alignment horizontal="center" vertical="center" wrapText="1"/>
    </xf>
    <xf numFmtId="0" fontId="0" fillId="9" borderId="26" xfId="4" applyFont="1" applyFill="1" applyBorder="1" applyAlignment="1">
      <alignment horizontal="left" vertical="center" wrapText="1"/>
    </xf>
    <xf numFmtId="0" fontId="15" fillId="9" borderId="26" xfId="4" applyFont="1" applyFill="1" applyBorder="1" applyAlignment="1">
      <alignment horizontal="left" vertical="center" wrapText="1"/>
    </xf>
    <xf numFmtId="0" fontId="15" fillId="9" borderId="11" xfId="4" applyFont="1" applyFill="1" applyBorder="1" applyAlignment="1">
      <alignment horizontal="left" vertical="center" wrapText="1"/>
    </xf>
    <xf numFmtId="0" fontId="17" fillId="9" borderId="26" xfId="4" applyFont="1" applyFill="1" applyBorder="1" applyAlignment="1">
      <alignment horizontal="left" vertical="center" wrapText="1"/>
    </xf>
    <xf numFmtId="0" fontId="17" fillId="9" borderId="11" xfId="4" applyFont="1" applyFill="1" applyBorder="1" applyAlignment="1">
      <alignment horizontal="left" vertical="center" wrapText="1"/>
    </xf>
    <xf numFmtId="168" fontId="17" fillId="9" borderId="26" xfId="4" applyNumberFormat="1" applyFont="1" applyFill="1" applyBorder="1" applyAlignment="1">
      <alignment horizontal="center" vertical="center" wrapText="1"/>
    </xf>
    <xf numFmtId="168" fontId="17" fillId="9" borderId="11" xfId="4" applyNumberFormat="1" applyFont="1" applyFill="1" applyBorder="1" applyAlignment="1">
      <alignment horizontal="center" vertical="center" wrapText="1"/>
    </xf>
    <xf numFmtId="170" fontId="26" fillId="9" borderId="26" xfId="0" applyNumberFormat="1" applyFont="1" applyFill="1" applyBorder="1" applyAlignment="1">
      <alignment horizontal="center" vertical="center"/>
    </xf>
    <xf numFmtId="170" fontId="26" fillId="9" borderId="11" xfId="0" applyNumberFormat="1" applyFont="1" applyFill="1" applyBorder="1" applyAlignment="1">
      <alignment horizontal="center" vertical="center"/>
    </xf>
    <xf numFmtId="0" fontId="15" fillId="2" borderId="26" xfId="4" applyFont="1" applyFill="1" applyBorder="1" applyAlignment="1">
      <alignment vertical="center" wrapText="1"/>
    </xf>
    <xf numFmtId="0" fontId="15" fillId="2" borderId="11" xfId="4" applyFont="1" applyFill="1" applyBorder="1" applyAlignment="1">
      <alignment vertical="center" wrapText="1"/>
    </xf>
    <xf numFmtId="0" fontId="15" fillId="2" borderId="26" xfId="4" applyFont="1" applyFill="1" applyBorder="1" applyAlignment="1">
      <alignment horizontal="center" vertical="center" wrapText="1"/>
    </xf>
    <xf numFmtId="0" fontId="15" fillId="2" borderId="11" xfId="4" applyFont="1" applyFill="1" applyBorder="1" applyAlignment="1">
      <alignment horizontal="center" vertical="center" wrapText="1"/>
    </xf>
    <xf numFmtId="169" fontId="15" fillId="9" borderId="26" xfId="4" applyNumberFormat="1" applyFont="1" applyFill="1" applyBorder="1" applyAlignment="1">
      <alignment horizontal="right" vertical="center" wrapText="1"/>
    </xf>
    <xf numFmtId="169" fontId="15" fillId="9" borderId="11" xfId="4" applyNumberFormat="1" applyFont="1" applyFill="1" applyBorder="1" applyAlignment="1">
      <alignment horizontal="right" vertical="center" wrapText="1"/>
    </xf>
    <xf numFmtId="169" fontId="5" fillId="9" borderId="26" xfId="4" applyNumberFormat="1" applyFont="1" applyFill="1" applyBorder="1" applyAlignment="1">
      <alignment horizontal="center" vertical="center" wrapText="1"/>
    </xf>
    <xf numFmtId="169" fontId="5" fillId="9" borderId="11" xfId="4" applyNumberFormat="1" applyFont="1" applyFill="1" applyBorder="1" applyAlignment="1">
      <alignment horizontal="center" vertical="center" wrapText="1"/>
    </xf>
    <xf numFmtId="0" fontId="9" fillId="3" borderId="13" xfId="19" applyFont="1" applyFill="1" applyBorder="1" applyAlignment="1">
      <alignment horizontal="center" vertical="center"/>
    </xf>
    <xf numFmtId="0" fontId="15" fillId="9" borderId="9" xfId="4" applyFont="1" applyFill="1" applyBorder="1" applyAlignment="1">
      <alignment horizontal="left" vertical="center" wrapText="1"/>
    </xf>
    <xf numFmtId="0" fontId="17" fillId="9" borderId="9" xfId="4" applyFont="1" applyFill="1" applyBorder="1" applyAlignment="1">
      <alignment horizontal="left" vertical="center" wrapText="1"/>
    </xf>
    <xf numFmtId="0" fontId="15" fillId="9" borderId="9" xfId="4" applyFont="1" applyFill="1" applyBorder="1" applyAlignment="1">
      <alignment horizontal="center" vertical="center" wrapText="1"/>
    </xf>
    <xf numFmtId="0" fontId="5" fillId="9" borderId="26" xfId="4" applyFont="1" applyFill="1" applyBorder="1" applyAlignment="1">
      <alignment horizontal="center" vertical="center" wrapText="1"/>
    </xf>
    <xf numFmtId="0" fontId="5" fillId="9" borderId="11" xfId="4" applyFont="1" applyFill="1" applyBorder="1" applyAlignment="1">
      <alignment horizontal="center" vertical="center" wrapText="1"/>
    </xf>
    <xf numFmtId="0" fontId="15" fillId="2" borderId="13" xfId="4" applyFont="1" applyFill="1" applyBorder="1" applyAlignment="1">
      <alignment horizontal="center" vertical="center" wrapText="1"/>
    </xf>
    <xf numFmtId="169" fontId="15" fillId="9" borderId="13" xfId="4" applyNumberFormat="1" applyFont="1" applyFill="1" applyBorder="1" applyAlignment="1">
      <alignment horizontal="right" vertical="center" wrapText="1"/>
    </xf>
    <xf numFmtId="0" fontId="15" fillId="9" borderId="13" xfId="4" applyFont="1" applyFill="1" applyBorder="1" applyAlignment="1">
      <alignment horizontal="center" vertical="center" wrapText="1"/>
    </xf>
    <xf numFmtId="0" fontId="15" fillId="9" borderId="13" xfId="4" applyFont="1" applyFill="1" applyBorder="1" applyAlignment="1">
      <alignment horizontal="left" vertical="center" wrapText="1"/>
    </xf>
    <xf numFmtId="0" fontId="5" fillId="9" borderId="13" xfId="4" applyFont="1" applyFill="1" applyBorder="1" applyAlignment="1">
      <alignment horizontal="left" vertical="center" wrapText="1"/>
    </xf>
    <xf numFmtId="170" fontId="26" fillId="9" borderId="13" xfId="0" applyNumberFormat="1" applyFont="1" applyFill="1" applyBorder="1" applyAlignment="1">
      <alignment horizontal="center" vertical="center"/>
    </xf>
    <xf numFmtId="0" fontId="17" fillId="9" borderId="13" xfId="4" applyFont="1" applyFill="1" applyBorder="1" applyAlignment="1">
      <alignment horizontal="left" vertical="center" wrapText="1"/>
    </xf>
    <xf numFmtId="0" fontId="15" fillId="2" borderId="13" xfId="4" applyFont="1" applyFill="1" applyBorder="1" applyAlignment="1">
      <alignment vertical="center" wrapText="1"/>
    </xf>
    <xf numFmtId="168" fontId="17" fillId="9" borderId="13" xfId="4" applyNumberFormat="1" applyFont="1" applyFill="1" applyBorder="1" applyAlignment="1">
      <alignment horizontal="center" vertical="center" wrapText="1"/>
    </xf>
    <xf numFmtId="0" fontId="5" fillId="9" borderId="13" xfId="4" applyFont="1" applyFill="1" applyBorder="1" applyAlignment="1">
      <alignment horizontal="center" vertical="center" wrapText="1"/>
    </xf>
    <xf numFmtId="172" fontId="5" fillId="9" borderId="26" xfId="4" applyNumberFormat="1" applyFont="1" applyFill="1" applyBorder="1" applyAlignment="1">
      <alignment horizontal="center" vertical="center" wrapText="1"/>
    </xf>
    <xf numFmtId="172" fontId="5" fillId="9" borderId="13" xfId="4" applyNumberFormat="1" applyFont="1" applyFill="1" applyBorder="1" applyAlignment="1">
      <alignment horizontal="center" vertical="center" wrapText="1"/>
    </xf>
    <xf numFmtId="172" fontId="5" fillId="9" borderId="11" xfId="4" applyNumberFormat="1" applyFont="1" applyFill="1" applyBorder="1" applyAlignment="1">
      <alignment horizontal="center" vertical="center" wrapText="1"/>
    </xf>
    <xf numFmtId="169" fontId="15" fillId="9" borderId="26" xfId="4" applyNumberFormat="1" applyFont="1" applyFill="1" applyBorder="1" applyAlignment="1">
      <alignment vertical="center" wrapText="1"/>
    </xf>
    <xf numFmtId="169" fontId="15" fillId="9" borderId="13" xfId="4" applyNumberFormat="1" applyFont="1" applyFill="1" applyBorder="1" applyAlignment="1">
      <alignment vertical="center" wrapText="1"/>
    </xf>
    <xf numFmtId="169" fontId="15" fillId="9" borderId="11" xfId="4" applyNumberFormat="1" applyFont="1" applyFill="1" applyBorder="1" applyAlignment="1">
      <alignment vertical="center" wrapText="1"/>
    </xf>
    <xf numFmtId="169" fontId="5" fillId="9" borderId="13" xfId="4" applyNumberFormat="1" applyFont="1" applyFill="1" applyBorder="1" applyAlignment="1">
      <alignment horizontal="center" vertical="center" wrapText="1"/>
    </xf>
    <xf numFmtId="0" fontId="15" fillId="9" borderId="26" xfId="4" applyFont="1" applyFill="1" applyBorder="1" applyAlignment="1">
      <alignment vertical="center" wrapText="1"/>
    </xf>
    <xf numFmtId="0" fontId="15" fillId="9" borderId="13" xfId="4" applyFont="1" applyFill="1" applyBorder="1" applyAlignment="1">
      <alignment vertical="center" wrapText="1"/>
    </xf>
    <xf numFmtId="0" fontId="15" fillId="9" borderId="11" xfId="4" applyFont="1" applyFill="1" applyBorder="1" applyAlignment="1">
      <alignment vertical="center" wrapText="1"/>
    </xf>
    <xf numFmtId="0" fontId="15" fillId="9" borderId="26" xfId="4" quotePrefix="1" applyFont="1" applyFill="1" applyBorder="1" applyAlignment="1">
      <alignment vertical="center" wrapText="1"/>
    </xf>
    <xf numFmtId="0" fontId="16" fillId="9" borderId="9" xfId="0" applyFont="1" applyFill="1" applyBorder="1" applyAlignment="1">
      <alignment horizontal="center" vertical="center" wrapText="1" readingOrder="1"/>
    </xf>
    <xf numFmtId="0" fontId="17" fillId="9" borderId="9" xfId="1" applyNumberFormat="1" applyFont="1" applyFill="1" applyBorder="1" applyAlignment="1">
      <alignment horizontal="left" vertical="center" wrapText="1"/>
    </xf>
    <xf numFmtId="168" fontId="17" fillId="9" borderId="26" xfId="1" applyNumberFormat="1" applyFont="1" applyFill="1" applyBorder="1" applyAlignment="1">
      <alignment horizontal="center" vertical="center" wrapText="1"/>
    </xf>
    <xf numFmtId="168" fontId="17" fillId="9" borderId="13" xfId="1" applyNumberFormat="1" applyFont="1" applyFill="1" applyBorder="1" applyAlignment="1">
      <alignment horizontal="center" vertical="center" wrapText="1"/>
    </xf>
    <xf numFmtId="168" fontId="17" fillId="9" borderId="11" xfId="1" applyNumberFormat="1" applyFont="1" applyFill="1" applyBorder="1" applyAlignment="1">
      <alignment horizontal="center" vertical="center" wrapText="1"/>
    </xf>
    <xf numFmtId="0" fontId="5" fillId="9" borderId="26" xfId="1" applyNumberFormat="1" applyFont="1" applyFill="1" applyBorder="1" applyAlignment="1">
      <alignment horizontal="center" vertical="center" wrapText="1"/>
    </xf>
    <xf numFmtId="0" fontId="5" fillId="9" borderId="13" xfId="1" applyNumberFormat="1" applyFont="1" applyFill="1" applyBorder="1" applyAlignment="1">
      <alignment horizontal="center" vertical="center" wrapText="1"/>
    </xf>
    <xf numFmtId="0" fontId="5" fillId="9" borderId="11" xfId="1" applyNumberFormat="1" applyFont="1" applyFill="1" applyBorder="1" applyAlignment="1">
      <alignment horizontal="center" vertical="center" wrapText="1"/>
    </xf>
    <xf numFmtId="169" fontId="5" fillId="9" borderId="26" xfId="1" applyNumberFormat="1" applyFont="1" applyFill="1" applyBorder="1" applyAlignment="1">
      <alignment horizontal="center" vertical="center" wrapText="1"/>
    </xf>
    <xf numFmtId="169" fontId="5" fillId="9" borderId="13" xfId="1" applyNumberFormat="1" applyFont="1" applyFill="1" applyBorder="1" applyAlignment="1">
      <alignment horizontal="center" vertical="center" wrapText="1"/>
    </xf>
    <xf numFmtId="169" fontId="5" fillId="9" borderId="11" xfId="1" applyNumberFormat="1" applyFont="1" applyFill="1" applyBorder="1" applyAlignment="1">
      <alignment horizontal="center" vertical="center" wrapText="1"/>
    </xf>
    <xf numFmtId="168" fontId="0" fillId="0" borderId="9" xfId="0" applyNumberFormat="1" applyBorder="1" applyAlignment="1">
      <alignment horizontal="center" vertical="center" wrapText="1"/>
    </xf>
    <xf numFmtId="168" fontId="5" fillId="0" borderId="26" xfId="0" applyNumberFormat="1" applyFont="1" applyBorder="1" applyAlignment="1">
      <alignment horizontal="center" vertical="center" wrapText="1"/>
    </xf>
    <xf numFmtId="0" fontId="45" fillId="0" borderId="54" xfId="0" applyFont="1" applyBorder="1" applyAlignment="1">
      <alignment horizontal="center" vertical="top" wrapText="1"/>
    </xf>
    <xf numFmtId="9" fontId="0" fillId="8" borderId="26" xfId="1" applyFont="1" applyFill="1" applyBorder="1" applyAlignment="1">
      <alignment horizontal="center" vertical="center" wrapText="1"/>
    </xf>
    <xf numFmtId="168" fontId="0" fillId="8" borderId="26" xfId="0" applyNumberFormat="1" applyFill="1" applyBorder="1" applyAlignment="1">
      <alignment horizontal="left" vertical="center" wrapText="1"/>
    </xf>
    <xf numFmtId="168" fontId="5" fillId="8" borderId="11" xfId="0" applyNumberFormat="1" applyFont="1" applyFill="1" applyBorder="1" applyAlignment="1">
      <alignment horizontal="left" vertical="center" wrapText="1"/>
    </xf>
    <xf numFmtId="168" fontId="5" fillId="8" borderId="26" xfId="0" applyNumberFormat="1" applyFont="1" applyFill="1" applyBorder="1" applyAlignment="1">
      <alignment horizontal="left" vertical="center" wrapText="1"/>
    </xf>
    <xf numFmtId="3" fontId="5" fillId="8" borderId="26" xfId="0" applyNumberFormat="1" applyFont="1" applyFill="1" applyBorder="1" applyAlignment="1">
      <alignment horizontal="center" vertical="center" wrapText="1"/>
    </xf>
    <xf numFmtId="3" fontId="5" fillId="8" borderId="11" xfId="0" applyNumberFormat="1" applyFont="1" applyFill="1" applyBorder="1" applyAlignment="1">
      <alignment horizontal="center" vertical="center" wrapText="1"/>
    </xf>
    <xf numFmtId="0" fontId="15" fillId="8" borderId="26" xfId="4" applyFont="1" applyFill="1" applyBorder="1" applyAlignment="1">
      <alignment horizontal="center" vertical="center" wrapText="1"/>
    </xf>
    <xf numFmtId="0" fontId="15" fillId="8" borderId="13" xfId="4" applyFont="1" applyFill="1" applyBorder="1" applyAlignment="1">
      <alignment horizontal="center" vertical="center" wrapText="1"/>
    </xf>
    <xf numFmtId="0" fontId="15" fillId="8" borderId="11" xfId="4" applyFont="1" applyFill="1" applyBorder="1" applyAlignment="1">
      <alignment horizontal="center" vertical="center" wrapText="1"/>
    </xf>
    <xf numFmtId="0" fontId="15" fillId="8" borderId="26" xfId="4" applyFont="1" applyFill="1" applyBorder="1" applyAlignment="1">
      <alignment horizontal="left" vertical="center" wrapText="1"/>
    </xf>
    <xf numFmtId="0" fontId="15" fillId="8" borderId="11" xfId="4" applyFont="1" applyFill="1" applyBorder="1" applyAlignment="1">
      <alignment horizontal="left" vertical="center" wrapText="1"/>
    </xf>
    <xf numFmtId="168" fontId="17" fillId="0" borderId="9" xfId="0" applyNumberFormat="1" applyFont="1" applyBorder="1" applyAlignment="1">
      <alignment horizontal="center" vertical="center" wrapText="1"/>
    </xf>
    <xf numFmtId="0" fontId="44" fillId="0" borderId="54" xfId="0" applyFont="1" applyBorder="1" applyAlignment="1">
      <alignment horizontal="center" vertical="top" wrapText="1"/>
    </xf>
    <xf numFmtId="0" fontId="44" fillId="0" borderId="90" xfId="0" applyFont="1" applyBorder="1" applyAlignment="1">
      <alignment horizontal="center" vertical="top" wrapText="1"/>
    </xf>
    <xf numFmtId="9" fontId="5" fillId="8" borderId="26" xfId="0" applyNumberFormat="1" applyFont="1" applyFill="1" applyBorder="1" applyAlignment="1">
      <alignment horizontal="center" vertical="center" wrapText="1"/>
    </xf>
    <xf numFmtId="9" fontId="5" fillId="8" borderId="11" xfId="0" applyNumberFormat="1" applyFont="1" applyFill="1" applyBorder="1" applyAlignment="1">
      <alignment horizontal="center" vertical="center" wrapText="1"/>
    </xf>
    <xf numFmtId="168" fontId="17" fillId="8" borderId="26" xfId="0" applyNumberFormat="1" applyFont="1" applyFill="1" applyBorder="1" applyAlignment="1">
      <alignment horizontal="left" vertical="center" wrapText="1"/>
    </xf>
    <xf numFmtId="168" fontId="17" fillId="8" borderId="11" xfId="0" applyNumberFormat="1" applyFont="1" applyFill="1" applyBorder="1" applyAlignment="1">
      <alignment horizontal="left" vertical="center" wrapText="1"/>
    </xf>
    <xf numFmtId="0" fontId="15" fillId="8" borderId="15" xfId="4" applyFont="1" applyFill="1" applyBorder="1" applyAlignment="1">
      <alignment horizontal="center" vertical="center" wrapText="1"/>
    </xf>
    <xf numFmtId="168" fontId="5" fillId="8" borderId="26" xfId="0" applyNumberFormat="1" applyFont="1" applyFill="1" applyBorder="1" applyAlignment="1">
      <alignment horizontal="center" vertical="center" wrapText="1"/>
    </xf>
    <xf numFmtId="168" fontId="5" fillId="8" borderId="11" xfId="0" applyNumberFormat="1" applyFont="1" applyFill="1" applyBorder="1" applyAlignment="1">
      <alignment horizontal="center" vertical="center" wrapText="1"/>
    </xf>
    <xf numFmtId="0" fontId="5" fillId="0" borderId="9" xfId="4" quotePrefix="1" applyFont="1" applyBorder="1" applyAlignment="1">
      <alignment horizontal="center" vertical="center" wrapText="1"/>
    </xf>
    <xf numFmtId="0" fontId="45" fillId="0" borderId="90" xfId="0" applyFont="1" applyBorder="1" applyAlignment="1">
      <alignment horizontal="center" vertical="top" wrapText="1"/>
    </xf>
    <xf numFmtId="0" fontId="5" fillId="7" borderId="26" xfId="4" quotePrefix="1" applyFont="1" applyFill="1" applyBorder="1" applyAlignment="1">
      <alignment horizontal="left" vertical="center" wrapText="1"/>
    </xf>
    <xf numFmtId="0" fontId="5" fillId="7" borderId="11" xfId="4" quotePrefix="1" applyFont="1" applyFill="1" applyBorder="1" applyAlignment="1">
      <alignment horizontal="left" vertical="center" wrapText="1"/>
    </xf>
    <xf numFmtId="0" fontId="5" fillId="7" borderId="26" xfId="4" quotePrefix="1" applyFont="1" applyFill="1" applyBorder="1" applyAlignment="1">
      <alignment horizontal="center" vertical="center" wrapText="1"/>
    </xf>
    <xf numFmtId="0" fontId="5" fillId="7" borderId="11" xfId="4" quotePrefix="1" applyFont="1" applyFill="1" applyBorder="1" applyAlignment="1">
      <alignment horizontal="center" vertical="center" wrapText="1"/>
    </xf>
    <xf numFmtId="9" fontId="5" fillId="7" borderId="26" xfId="1" quotePrefix="1" applyFont="1" applyFill="1" applyBorder="1" applyAlignment="1">
      <alignment horizontal="center" vertical="center" wrapText="1"/>
    </xf>
    <xf numFmtId="9" fontId="5" fillId="7" borderId="11" xfId="1" quotePrefix="1" applyFont="1" applyFill="1" applyBorder="1" applyAlignment="1">
      <alignment horizontal="center" vertical="center" wrapText="1"/>
    </xf>
    <xf numFmtId="0" fontId="25" fillId="4" borderId="18" xfId="4" applyFont="1" applyFill="1" applyBorder="1" applyAlignment="1">
      <alignment horizontal="center" vertical="center" wrapText="1"/>
    </xf>
    <xf numFmtId="0" fontId="25" fillId="4" borderId="19" xfId="4" applyFont="1" applyFill="1" applyBorder="1" applyAlignment="1">
      <alignment horizontal="center" vertical="center" wrapText="1"/>
    </xf>
    <xf numFmtId="0" fontId="29" fillId="4" borderId="9" xfId="19" applyFont="1" applyFill="1" applyBorder="1" applyAlignment="1">
      <alignment horizontal="center" vertical="center" wrapText="1"/>
    </xf>
    <xf numFmtId="0" fontId="15" fillId="6" borderId="15" xfId="4" applyFont="1" applyFill="1" applyBorder="1" applyAlignment="1">
      <alignment horizontal="center" vertical="center" wrapText="1"/>
    </xf>
    <xf numFmtId="0" fontId="15" fillId="7" borderId="12" xfId="4" applyFont="1" applyFill="1" applyBorder="1" applyAlignment="1">
      <alignment horizontal="center" vertical="center" wrapText="1"/>
    </xf>
    <xf numFmtId="0" fontId="15" fillId="7" borderId="14" xfId="4" applyFont="1" applyFill="1" applyBorder="1" applyAlignment="1">
      <alignment horizontal="center" vertical="center" wrapText="1"/>
    </xf>
    <xf numFmtId="0" fontId="15" fillId="7" borderId="26" xfId="4" applyFont="1" applyFill="1" applyBorder="1" applyAlignment="1">
      <alignment horizontal="center" vertical="center" wrapText="1"/>
    </xf>
    <xf numFmtId="0" fontId="15" fillId="7" borderId="11" xfId="4" applyFont="1" applyFill="1" applyBorder="1" applyAlignment="1">
      <alignment horizontal="center" vertical="center" wrapText="1"/>
    </xf>
    <xf numFmtId="0" fontId="5" fillId="7" borderId="26" xfId="0" applyFont="1" applyFill="1" applyBorder="1" applyAlignment="1">
      <alignment horizontal="left" vertical="center" wrapText="1"/>
    </xf>
    <xf numFmtId="0" fontId="5" fillId="7" borderId="11" xfId="0" applyFont="1" applyFill="1" applyBorder="1" applyAlignment="1">
      <alignment horizontal="left" vertical="center" wrapText="1"/>
    </xf>
    <xf numFmtId="0" fontId="5" fillId="7" borderId="26" xfId="4" applyFont="1" applyFill="1" applyBorder="1" applyAlignment="1">
      <alignment horizontal="left" vertical="top" wrapText="1"/>
    </xf>
    <xf numFmtId="0" fontId="5" fillId="7" borderId="11" xfId="4" applyFont="1" applyFill="1" applyBorder="1" applyAlignment="1">
      <alignment horizontal="left" vertical="top" wrapText="1"/>
    </xf>
    <xf numFmtId="9" fontId="5" fillId="7" borderId="26" xfId="4" applyNumberFormat="1" applyFont="1" applyFill="1" applyBorder="1" applyAlignment="1">
      <alignment horizontal="center" vertical="center" wrapText="1"/>
    </xf>
    <xf numFmtId="9" fontId="5" fillId="7" borderId="11" xfId="4" applyNumberFormat="1" applyFont="1" applyFill="1" applyBorder="1" applyAlignment="1">
      <alignment horizontal="center" vertical="center" wrapText="1"/>
    </xf>
    <xf numFmtId="0" fontId="9" fillId="3" borderId="1" xfId="19" applyFont="1" applyFill="1" applyBorder="1" applyAlignment="1">
      <alignment horizontal="center" vertical="center"/>
    </xf>
    <xf numFmtId="0" fontId="9" fillId="3" borderId="4" xfId="19" applyFont="1" applyFill="1" applyBorder="1" applyAlignment="1">
      <alignment horizontal="center" vertical="center"/>
    </xf>
    <xf numFmtId="0" fontId="10" fillId="3" borderId="2" xfId="19" applyFont="1" applyFill="1" applyBorder="1" applyAlignment="1">
      <alignment horizontal="center" vertical="center" wrapText="1"/>
    </xf>
    <xf numFmtId="0" fontId="10" fillId="3" borderId="3" xfId="19" applyFont="1" applyFill="1" applyBorder="1" applyAlignment="1">
      <alignment horizontal="center" vertical="center" wrapText="1"/>
    </xf>
    <xf numFmtId="0" fontId="10" fillId="3" borderId="5" xfId="19" applyFont="1" applyFill="1" applyBorder="1" applyAlignment="1">
      <alignment horizontal="center" vertical="center" wrapText="1"/>
    </xf>
    <xf numFmtId="0" fontId="10" fillId="3" borderId="6" xfId="19" applyFont="1" applyFill="1" applyBorder="1" applyAlignment="1">
      <alignment horizontal="center" vertical="center" wrapText="1"/>
    </xf>
    <xf numFmtId="0" fontId="12" fillId="4" borderId="1" xfId="19" applyFont="1" applyFill="1" applyBorder="1" applyAlignment="1">
      <alignment horizontal="center" vertical="center" wrapText="1"/>
    </xf>
    <xf numFmtId="0" fontId="12" fillId="4" borderId="14" xfId="19" applyFont="1" applyFill="1" applyBorder="1" applyAlignment="1">
      <alignment horizontal="center" vertical="center" wrapText="1"/>
    </xf>
    <xf numFmtId="0" fontId="12" fillId="4" borderId="8" xfId="19" applyFont="1" applyFill="1" applyBorder="1" applyAlignment="1">
      <alignment horizontal="center" vertical="center" wrapText="1"/>
    </xf>
    <xf numFmtId="0" fontId="12" fillId="4" borderId="11" xfId="19" applyFont="1" applyFill="1" applyBorder="1" applyAlignment="1">
      <alignment horizontal="center" vertical="center" wrapText="1"/>
    </xf>
    <xf numFmtId="0" fontId="21" fillId="4" borderId="8" xfId="19" applyFont="1" applyFill="1" applyBorder="1" applyAlignment="1">
      <alignment horizontal="center" vertical="center" wrapText="1"/>
    </xf>
    <xf numFmtId="0" fontId="21" fillId="4" borderId="11" xfId="19" applyFont="1" applyFill="1" applyBorder="1" applyAlignment="1">
      <alignment horizontal="center" vertical="center" wrapText="1"/>
    </xf>
    <xf numFmtId="0" fontId="12" fillId="4" borderId="22" xfId="19" applyFont="1" applyFill="1" applyBorder="1" applyAlignment="1">
      <alignment horizontal="center" vertical="center" wrapText="1"/>
    </xf>
    <xf numFmtId="0" fontId="12" fillId="4" borderId="23" xfId="19" applyFont="1" applyFill="1" applyBorder="1" applyAlignment="1">
      <alignment horizontal="center" vertical="center" wrapText="1"/>
    </xf>
    <xf numFmtId="0" fontId="12" fillId="4" borderId="24" xfId="19" applyFont="1" applyFill="1" applyBorder="1" applyAlignment="1">
      <alignment horizontal="center" vertical="center" wrapText="1"/>
    </xf>
    <xf numFmtId="0" fontId="29" fillId="4" borderId="22" xfId="19" applyFont="1" applyFill="1" applyBorder="1" applyAlignment="1">
      <alignment horizontal="center" vertical="center" wrapText="1"/>
    </xf>
    <xf numFmtId="0" fontId="29" fillId="4" borderId="24" xfId="19" applyFont="1" applyFill="1" applyBorder="1" applyAlignment="1">
      <alignment horizontal="center" vertical="center" wrapText="1"/>
    </xf>
    <xf numFmtId="0" fontId="14" fillId="5" borderId="8" xfId="4" applyFont="1" applyFill="1" applyBorder="1" applyAlignment="1">
      <alignment horizontal="center" vertical="center" wrapText="1"/>
    </xf>
    <xf numFmtId="0" fontId="14" fillId="5" borderId="11" xfId="4" applyFont="1" applyFill="1" applyBorder="1" applyAlignment="1">
      <alignment horizontal="center" vertical="center" wrapText="1"/>
    </xf>
    <xf numFmtId="0" fontId="21" fillId="0" borderId="9" xfId="0" applyFont="1" applyBorder="1" applyAlignment="1">
      <alignment horizontal="center" vertical="center"/>
    </xf>
    <xf numFmtId="0" fontId="35" fillId="0" borderId="9" xfId="0" applyFont="1" applyBorder="1" applyAlignment="1">
      <alignment horizontal="center" vertical="center"/>
    </xf>
    <xf numFmtId="0" fontId="31" fillId="0" borderId="9" xfId="0" applyFont="1" applyBorder="1" applyAlignment="1">
      <alignment horizontal="center" vertical="center"/>
    </xf>
    <xf numFmtId="0" fontId="31" fillId="4" borderId="9" xfId="0" applyFont="1" applyFill="1" applyBorder="1" applyAlignment="1">
      <alignment horizontal="center" vertical="center"/>
    </xf>
    <xf numFmtId="0" fontId="17" fillId="0" borderId="9" xfId="0" applyFont="1" applyBorder="1" applyAlignment="1">
      <alignment horizontal="center" vertical="center"/>
    </xf>
    <xf numFmtId="0" fontId="21" fillId="0" borderId="9" xfId="0" applyFont="1" applyBorder="1" applyAlignment="1">
      <alignment horizontal="center" vertical="center" wrapText="1"/>
    </xf>
    <xf numFmtId="0" fontId="31" fillId="0" borderId="9" xfId="0" quotePrefix="1" applyFont="1" applyBorder="1" applyAlignment="1">
      <alignment horizontal="center" vertical="center"/>
    </xf>
    <xf numFmtId="0" fontId="31" fillId="0" borderId="9" xfId="0" applyFont="1" applyBorder="1" applyAlignment="1">
      <alignment horizontal="center" vertical="center" wrapText="1"/>
    </xf>
    <xf numFmtId="0" fontId="17" fillId="0" borderId="9" xfId="0" applyFont="1" applyBorder="1" applyAlignment="1">
      <alignment horizontal="left" vertical="center" wrapText="1"/>
    </xf>
    <xf numFmtId="0" fontId="35" fillId="0" borderId="9" xfId="0" applyFont="1" applyBorder="1" applyAlignment="1">
      <alignment horizontal="center" vertical="center" wrapText="1" readingOrder="1"/>
    </xf>
    <xf numFmtId="0" fontId="35" fillId="0" borderId="9" xfId="0" applyFont="1" applyBorder="1" applyAlignment="1">
      <alignment horizontal="left" vertical="center" wrapText="1"/>
    </xf>
    <xf numFmtId="9" fontId="35" fillId="0" borderId="9" xfId="1" applyFont="1" applyFill="1" applyBorder="1" applyAlignment="1">
      <alignment horizontal="center" vertical="center" wrapText="1"/>
    </xf>
    <xf numFmtId="0" fontId="31" fillId="4" borderId="9" xfId="0" applyFont="1" applyFill="1" applyBorder="1" applyAlignment="1">
      <alignment horizontal="center"/>
    </xf>
    <xf numFmtId="0" fontId="31" fillId="0" borderId="9" xfId="0" applyFont="1" applyBorder="1" applyAlignment="1">
      <alignment horizontal="center"/>
    </xf>
    <xf numFmtId="0" fontId="21" fillId="0" borderId="9" xfId="0" applyFont="1" applyBorder="1" applyAlignment="1">
      <alignment horizontal="center"/>
    </xf>
    <xf numFmtId="0" fontId="17" fillId="4" borderId="9" xfId="0" applyFont="1" applyFill="1" applyBorder="1" applyAlignment="1">
      <alignment horizontal="center" vertical="center"/>
    </xf>
    <xf numFmtId="0" fontId="41" fillId="0" borderId="9" xfId="0" applyFont="1" applyBorder="1" applyAlignment="1">
      <alignment horizontal="center" vertical="center"/>
    </xf>
    <xf numFmtId="0" fontId="41" fillId="0" borderId="9" xfId="0" applyFont="1" applyBorder="1" applyAlignment="1">
      <alignment horizontal="center"/>
    </xf>
    <xf numFmtId="0" fontId="17" fillId="0" borderId="9" xfId="0" quotePrefix="1" applyFont="1" applyBorder="1" applyAlignment="1">
      <alignment horizontal="center" vertical="center"/>
    </xf>
    <xf numFmtId="0" fontId="41" fillId="0" borderId="9" xfId="0" applyFont="1" applyBorder="1" applyAlignment="1">
      <alignment horizontal="center" vertical="top" wrapText="1"/>
    </xf>
    <xf numFmtId="9" fontId="17" fillId="0" borderId="9" xfId="0" applyNumberFormat="1" applyFont="1" applyBorder="1" applyAlignment="1">
      <alignment horizontal="center" vertical="center" wrapText="1"/>
    </xf>
    <xf numFmtId="9" fontId="17" fillId="0" borderId="9" xfId="1" applyFont="1" applyFill="1" applyBorder="1" applyAlignment="1">
      <alignment horizontal="center" vertical="center" wrapText="1"/>
    </xf>
    <xf numFmtId="0" fontId="49" fillId="2" borderId="9" xfId="0" applyFont="1" applyFill="1" applyBorder="1" applyAlignment="1">
      <alignment horizontal="center" vertical="center"/>
    </xf>
    <xf numFmtId="9" fontId="35" fillId="0" borderId="9" xfId="0" applyNumberFormat="1" applyFont="1" applyBorder="1" applyAlignment="1">
      <alignment horizontal="center" vertical="center" wrapText="1"/>
    </xf>
    <xf numFmtId="0" fontId="35" fillId="0" borderId="9" xfId="0" applyFont="1" applyBorder="1" applyAlignment="1">
      <alignment horizontal="center" vertical="center" wrapText="1"/>
    </xf>
    <xf numFmtId="9" fontId="31" fillId="0" borderId="9" xfId="0" applyNumberFormat="1" applyFont="1" applyBorder="1" applyAlignment="1">
      <alignment horizontal="center" vertical="center" wrapText="1"/>
    </xf>
    <xf numFmtId="9" fontId="21" fillId="0" borderId="9" xfId="0" applyNumberFormat="1" applyFont="1" applyBorder="1" applyAlignment="1">
      <alignment horizontal="center" vertical="center" wrapText="1"/>
    </xf>
    <xf numFmtId="0" fontId="35" fillId="0" borderId="9" xfId="4" applyFont="1" applyBorder="1" applyAlignment="1">
      <alignment horizontal="center" vertical="center" wrapText="1"/>
    </xf>
    <xf numFmtId="0" fontId="35" fillId="0" borderId="9" xfId="4" applyFont="1" applyBorder="1" applyAlignment="1">
      <alignment horizontal="left" vertical="center" wrapText="1"/>
    </xf>
    <xf numFmtId="0" fontId="17" fillId="0" borderId="9" xfId="0" applyFont="1" applyBorder="1" applyAlignment="1">
      <alignment horizontal="left" vertical="center"/>
    </xf>
    <xf numFmtId="1" fontId="17" fillId="0" borderId="9" xfId="0" applyNumberFormat="1" applyFont="1" applyBorder="1" applyAlignment="1">
      <alignment horizontal="center" vertical="center" wrapText="1"/>
    </xf>
    <xf numFmtId="0" fontId="17" fillId="0" borderId="26" xfId="0" applyFont="1" applyBorder="1" applyAlignment="1">
      <alignment horizontal="left" vertical="center" wrapText="1"/>
    </xf>
    <xf numFmtId="0" fontId="17" fillId="0" borderId="11" xfId="0" applyFont="1" applyBorder="1" applyAlignment="1">
      <alignment horizontal="left" vertical="center" wrapText="1"/>
    </xf>
    <xf numFmtId="0" fontId="35" fillId="0" borderId="9" xfId="0" applyFont="1" applyBorder="1" applyAlignment="1">
      <alignment horizontal="left" vertical="center"/>
    </xf>
    <xf numFmtId="9" fontId="31" fillId="0" borderId="9" xfId="0" applyNumberFormat="1" applyFont="1" applyBorder="1" applyAlignment="1">
      <alignment horizontal="center" vertical="center"/>
    </xf>
    <xf numFmtId="9" fontId="17" fillId="0" borderId="9" xfId="0" applyNumberFormat="1" applyFont="1" applyBorder="1" applyAlignment="1">
      <alignment horizontal="center" vertical="center"/>
    </xf>
    <xf numFmtId="9" fontId="35" fillId="0" borderId="9" xfId="0" applyNumberFormat="1" applyFont="1" applyBorder="1" applyAlignment="1">
      <alignment horizontal="center" vertical="center"/>
    </xf>
    <xf numFmtId="9" fontId="21" fillId="0" borderId="9" xfId="0" applyNumberFormat="1" applyFont="1" applyBorder="1" applyAlignment="1">
      <alignment horizontal="center" vertical="center"/>
    </xf>
    <xf numFmtId="17" fontId="31" fillId="0" borderId="9" xfId="0" applyNumberFormat="1" applyFont="1" applyBorder="1" applyAlignment="1">
      <alignment horizontal="center" vertical="center"/>
    </xf>
    <xf numFmtId="17" fontId="17" fillId="0" borderId="9" xfId="0" applyNumberFormat="1" applyFont="1" applyBorder="1" applyAlignment="1">
      <alignment horizontal="center" vertical="center"/>
    </xf>
    <xf numFmtId="9" fontId="35" fillId="0" borderId="9" xfId="4" applyNumberFormat="1" applyFont="1" applyBorder="1" applyAlignment="1">
      <alignment horizontal="center" vertical="center" wrapText="1"/>
    </xf>
    <xf numFmtId="17" fontId="31" fillId="0" borderId="9" xfId="0" quotePrefix="1" applyNumberFormat="1" applyFont="1" applyBorder="1" applyAlignment="1">
      <alignment horizontal="center" vertical="center"/>
    </xf>
    <xf numFmtId="17" fontId="35" fillId="0" borderId="9" xfId="0" applyNumberFormat="1" applyFont="1" applyBorder="1" applyAlignment="1">
      <alignment horizontal="center" vertical="center"/>
    </xf>
    <xf numFmtId="17" fontId="21" fillId="0" borderId="9" xfId="0" applyNumberFormat="1" applyFont="1" applyBorder="1" applyAlignment="1">
      <alignment horizontal="center" vertical="center"/>
    </xf>
    <xf numFmtId="0" fontId="31" fillId="0" borderId="9" xfId="0" quotePrefix="1" applyFont="1" applyBorder="1" applyAlignment="1">
      <alignment horizontal="center" vertical="center" wrapText="1"/>
    </xf>
    <xf numFmtId="17" fontId="35" fillId="0" borderId="9" xfId="0" quotePrefix="1" applyNumberFormat="1" applyFont="1" applyBorder="1" applyAlignment="1">
      <alignment horizontal="center" vertical="center" wrapText="1"/>
    </xf>
    <xf numFmtId="9" fontId="21" fillId="0" borderId="9" xfId="1" applyFont="1" applyFill="1" applyBorder="1" applyAlignment="1">
      <alignment horizontal="center" vertical="center" wrapText="1"/>
    </xf>
    <xf numFmtId="10" fontId="17" fillId="0" borderId="9" xfId="1" applyNumberFormat="1" applyFont="1" applyFill="1" applyBorder="1" applyAlignment="1">
      <alignment horizontal="center" vertical="center" wrapText="1"/>
    </xf>
    <xf numFmtId="170" fontId="31" fillId="0" borderId="9" xfId="0" applyNumberFormat="1" applyFont="1" applyBorder="1" applyAlignment="1">
      <alignment horizontal="center" vertical="center"/>
    </xf>
    <xf numFmtId="9" fontId="35" fillId="0" borderId="26" xfId="1" applyFont="1" applyFill="1" applyBorder="1" applyAlignment="1">
      <alignment horizontal="center" vertical="center" wrapText="1"/>
    </xf>
    <xf numFmtId="9" fontId="35" fillId="0" borderId="13" xfId="1" applyFont="1" applyFill="1" applyBorder="1" applyAlignment="1">
      <alignment horizontal="center" vertical="center" wrapText="1"/>
    </xf>
    <xf numFmtId="9" fontId="35" fillId="0" borderId="11" xfId="1" applyFont="1" applyFill="1" applyBorder="1" applyAlignment="1">
      <alignment horizontal="center" vertical="center" wrapText="1"/>
    </xf>
    <xf numFmtId="9" fontId="17" fillId="0" borderId="26" xfId="1" applyFont="1" applyFill="1" applyBorder="1" applyAlignment="1">
      <alignment horizontal="center" vertical="center" wrapText="1"/>
    </xf>
    <xf numFmtId="9" fontId="17" fillId="0" borderId="13" xfId="1" applyFont="1" applyFill="1" applyBorder="1" applyAlignment="1">
      <alignment horizontal="center" vertical="center" wrapText="1"/>
    </xf>
    <xf numFmtId="9" fontId="17" fillId="0" borderId="11" xfId="1" applyFont="1" applyFill="1" applyBorder="1" applyAlignment="1">
      <alignment horizontal="center" vertical="center" wrapText="1"/>
    </xf>
    <xf numFmtId="170" fontId="21" fillId="0" borderId="9" xfId="0" applyNumberFormat="1" applyFont="1" applyBorder="1" applyAlignment="1">
      <alignment horizontal="center" vertical="center"/>
    </xf>
    <xf numFmtId="180" fontId="31" fillId="0" borderId="9" xfId="0" applyNumberFormat="1" applyFont="1" applyBorder="1" applyAlignment="1">
      <alignment horizontal="right" vertical="center"/>
    </xf>
    <xf numFmtId="175" fontId="21" fillId="0" borderId="9" xfId="0" applyNumberFormat="1" applyFont="1" applyBorder="1" applyAlignment="1">
      <alignment horizontal="center" vertical="center"/>
    </xf>
    <xf numFmtId="175" fontId="31" fillId="0" borderId="9" xfId="0" applyNumberFormat="1" applyFont="1" applyBorder="1" applyAlignment="1">
      <alignment horizontal="center" vertical="center"/>
    </xf>
    <xf numFmtId="9" fontId="35" fillId="0" borderId="9" xfId="1" applyFont="1" applyFill="1" applyBorder="1" applyAlignment="1">
      <alignment horizontal="center" vertical="center"/>
    </xf>
    <xf numFmtId="169" fontId="31" fillId="0" borderId="9" xfId="0" applyNumberFormat="1" applyFont="1" applyBorder="1" applyAlignment="1">
      <alignment horizontal="center" vertical="center"/>
    </xf>
    <xf numFmtId="171" fontId="31" fillId="0" borderId="9" xfId="0" applyNumberFormat="1" applyFont="1" applyBorder="1" applyAlignment="1">
      <alignment horizontal="right" vertical="center"/>
    </xf>
    <xf numFmtId="177" fontId="31" fillId="0" borderId="9" xfId="18" applyNumberFormat="1" applyFont="1" applyFill="1" applyBorder="1" applyAlignment="1">
      <alignment horizontal="center" vertical="center"/>
    </xf>
    <xf numFmtId="9" fontId="17" fillId="0" borderId="9" xfId="1" applyFont="1" applyFill="1" applyBorder="1" applyAlignment="1">
      <alignment horizontal="center" vertical="center"/>
    </xf>
    <xf numFmtId="176" fontId="31" fillId="0" borderId="9" xfId="18" applyNumberFormat="1" applyFont="1" applyFill="1" applyBorder="1" applyAlignment="1">
      <alignment horizontal="center" vertical="center"/>
    </xf>
    <xf numFmtId="177" fontId="21" fillId="0" borderId="9" xfId="18" applyNumberFormat="1" applyFont="1" applyFill="1" applyBorder="1" applyAlignment="1">
      <alignment horizontal="center" vertical="center"/>
    </xf>
    <xf numFmtId="176" fontId="21" fillId="0" borderId="9" xfId="18" applyNumberFormat="1" applyFont="1" applyFill="1" applyBorder="1" applyAlignment="1">
      <alignment horizontal="center" vertical="center"/>
    </xf>
    <xf numFmtId="0" fontId="21" fillId="0" borderId="26" xfId="18" applyNumberFormat="1" applyFont="1" applyFill="1" applyBorder="1" applyAlignment="1">
      <alignment horizontal="center" vertical="center"/>
    </xf>
    <xf numFmtId="0" fontId="21" fillId="0" borderId="13" xfId="18" applyNumberFormat="1" applyFont="1" applyFill="1" applyBorder="1" applyAlignment="1">
      <alignment horizontal="center" vertical="center"/>
    </xf>
    <xf numFmtId="0" fontId="21" fillId="0" borderId="11" xfId="18" applyNumberFormat="1" applyFont="1" applyFill="1" applyBorder="1" applyAlignment="1">
      <alignment horizontal="center" vertical="center"/>
    </xf>
    <xf numFmtId="9" fontId="21" fillId="0" borderId="26" xfId="1" applyFont="1" applyFill="1" applyBorder="1" applyAlignment="1">
      <alignment horizontal="center" vertical="center" wrapText="1"/>
    </xf>
    <xf numFmtId="9" fontId="21" fillId="0" borderId="13" xfId="1" applyFont="1" applyFill="1" applyBorder="1" applyAlignment="1">
      <alignment horizontal="center" vertical="center" wrapText="1"/>
    </xf>
    <xf numFmtId="9" fontId="21" fillId="0" borderId="11" xfId="1" applyFont="1" applyFill="1" applyBorder="1" applyAlignment="1">
      <alignment horizontal="center" vertical="center" wrapText="1"/>
    </xf>
    <xf numFmtId="0" fontId="21" fillId="0" borderId="9" xfId="18" applyNumberFormat="1" applyFont="1" applyFill="1" applyBorder="1" applyAlignment="1">
      <alignment horizontal="center" vertical="center"/>
    </xf>
    <xf numFmtId="171" fontId="31" fillId="0" borderId="9" xfId="0" applyNumberFormat="1" applyFont="1" applyBorder="1" applyAlignment="1">
      <alignment horizontal="center" vertical="center"/>
    </xf>
    <xf numFmtId="0" fontId="41" fillId="4" borderId="9" xfId="0" applyFont="1" applyFill="1" applyBorder="1" applyAlignment="1">
      <alignment horizontal="center" vertical="top" wrapText="1"/>
    </xf>
    <xf numFmtId="9" fontId="21" fillId="0" borderId="26" xfId="0" applyNumberFormat="1" applyFont="1" applyBorder="1" applyAlignment="1">
      <alignment horizontal="center" vertical="center" wrapText="1"/>
    </xf>
    <xf numFmtId="9" fontId="21" fillId="0" borderId="13" xfId="0" applyNumberFormat="1" applyFont="1" applyBorder="1" applyAlignment="1">
      <alignment horizontal="center" vertical="center" wrapText="1"/>
    </xf>
    <xf numFmtId="9" fontId="21" fillId="0" borderId="11" xfId="0" applyNumberFormat="1" applyFont="1" applyBorder="1" applyAlignment="1">
      <alignment horizontal="center" vertical="center" wrapText="1"/>
    </xf>
    <xf numFmtId="0" fontId="35" fillId="0" borderId="9" xfId="1" applyNumberFormat="1" applyFont="1" applyFill="1" applyBorder="1" applyAlignment="1">
      <alignment horizontal="center" vertical="center" wrapText="1"/>
    </xf>
    <xf numFmtId="177" fontId="31" fillId="0" borderId="26" xfId="18" applyNumberFormat="1" applyFont="1" applyFill="1" applyBorder="1" applyAlignment="1">
      <alignment horizontal="center" vertical="center"/>
    </xf>
    <xf numFmtId="177" fontId="31" fillId="0" borderId="13" xfId="18" applyNumberFormat="1" applyFont="1" applyFill="1" applyBorder="1" applyAlignment="1">
      <alignment horizontal="center" vertical="center"/>
    </xf>
    <xf numFmtId="177" fontId="31" fillId="0" borderId="11" xfId="18" applyNumberFormat="1" applyFont="1" applyFill="1" applyBorder="1" applyAlignment="1">
      <alignment horizontal="center" vertical="center"/>
    </xf>
    <xf numFmtId="9" fontId="31" fillId="0" borderId="26" xfId="0" applyNumberFormat="1" applyFont="1" applyBorder="1" applyAlignment="1">
      <alignment horizontal="center" vertical="center"/>
    </xf>
    <xf numFmtId="9" fontId="31" fillId="0" borderId="13" xfId="0" applyNumberFormat="1" applyFont="1" applyBorder="1" applyAlignment="1">
      <alignment horizontal="center" vertical="center"/>
    </xf>
    <xf numFmtId="9" fontId="31" fillId="0" borderId="11" xfId="0" applyNumberFormat="1" applyFont="1" applyBorder="1" applyAlignment="1">
      <alignment horizontal="center" vertical="center"/>
    </xf>
    <xf numFmtId="175" fontId="31" fillId="0" borderId="26" xfId="0" applyNumberFormat="1" applyFont="1" applyBorder="1" applyAlignment="1">
      <alignment horizontal="center" vertical="center"/>
    </xf>
    <xf numFmtId="175" fontId="31" fillId="0" borderId="13" xfId="0" applyNumberFormat="1" applyFont="1" applyBorder="1" applyAlignment="1">
      <alignment horizontal="center" vertical="center"/>
    </xf>
    <xf numFmtId="175" fontId="31" fillId="0" borderId="11" xfId="0" applyNumberFormat="1" applyFont="1" applyBorder="1" applyAlignment="1">
      <alignment horizontal="center" vertical="center"/>
    </xf>
    <xf numFmtId="176" fontId="31" fillId="0" borderId="26" xfId="18" applyNumberFormat="1" applyFont="1" applyFill="1" applyBorder="1" applyAlignment="1">
      <alignment horizontal="center" vertical="center"/>
    </xf>
    <xf numFmtId="176" fontId="31" fillId="0" borderId="13" xfId="18" applyNumberFormat="1" applyFont="1" applyFill="1" applyBorder="1" applyAlignment="1">
      <alignment horizontal="center" vertical="center"/>
    </xf>
    <xf numFmtId="176" fontId="31" fillId="0" borderId="11" xfId="18" applyNumberFormat="1" applyFont="1" applyFill="1" applyBorder="1" applyAlignment="1">
      <alignment horizontal="center" vertical="center"/>
    </xf>
    <xf numFmtId="9" fontId="17" fillId="0" borderId="26" xfId="0" applyNumberFormat="1" applyFont="1" applyBorder="1" applyAlignment="1">
      <alignment horizontal="center" vertical="center" wrapText="1"/>
    </xf>
    <xf numFmtId="9" fontId="17" fillId="0" borderId="13" xfId="0" applyNumberFormat="1" applyFont="1" applyBorder="1" applyAlignment="1">
      <alignment horizontal="center" vertical="center"/>
    </xf>
    <xf numFmtId="9" fontId="17" fillId="0" borderId="11" xfId="0" applyNumberFormat="1" applyFont="1" applyBorder="1" applyAlignment="1">
      <alignment horizontal="center" vertical="center"/>
    </xf>
    <xf numFmtId="170" fontId="31" fillId="0" borderId="26" xfId="0" applyNumberFormat="1" applyFont="1" applyBorder="1" applyAlignment="1">
      <alignment horizontal="center" vertical="center"/>
    </xf>
    <xf numFmtId="170" fontId="31" fillId="0" borderId="13" xfId="0" applyNumberFormat="1" applyFont="1" applyBorder="1" applyAlignment="1">
      <alignment horizontal="center" vertical="center"/>
    </xf>
    <xf numFmtId="170" fontId="31" fillId="0" borderId="11" xfId="0" applyNumberFormat="1" applyFont="1" applyBorder="1" applyAlignment="1">
      <alignment horizontal="center" vertical="center"/>
    </xf>
    <xf numFmtId="174" fontId="31" fillId="0" borderId="26" xfId="18" applyNumberFormat="1" applyFont="1" applyFill="1" applyBorder="1" applyAlignment="1">
      <alignment horizontal="center" vertical="center"/>
    </xf>
    <xf numFmtId="174" fontId="31" fillId="0" borderId="13" xfId="18" applyNumberFormat="1" applyFont="1" applyFill="1" applyBorder="1" applyAlignment="1">
      <alignment horizontal="center" vertical="center"/>
    </xf>
    <xf numFmtId="174" fontId="31" fillId="0" borderId="11" xfId="18" applyNumberFormat="1" applyFont="1" applyFill="1" applyBorder="1" applyAlignment="1">
      <alignment horizontal="center" vertical="center"/>
    </xf>
    <xf numFmtId="10" fontId="17" fillId="0" borderId="9" xfId="1" applyNumberFormat="1" applyFont="1" applyFill="1" applyBorder="1" applyAlignment="1">
      <alignment horizontal="center" vertical="center"/>
    </xf>
    <xf numFmtId="10" fontId="31" fillId="0" borderId="9" xfId="0" applyNumberFormat="1" applyFont="1" applyBorder="1" applyAlignment="1">
      <alignment horizontal="center" vertical="center"/>
    </xf>
    <xf numFmtId="10" fontId="17" fillId="0" borderId="9" xfId="0" applyNumberFormat="1" applyFont="1" applyBorder="1" applyAlignment="1">
      <alignment horizontal="center" vertical="center"/>
    </xf>
    <xf numFmtId="10" fontId="35" fillId="0" borderId="9" xfId="0" applyNumberFormat="1" applyFont="1" applyBorder="1" applyAlignment="1">
      <alignment horizontal="center" vertical="center"/>
    </xf>
    <xf numFmtId="179" fontId="31" fillId="0" borderId="9" xfId="0" applyNumberFormat="1" applyFont="1" applyBorder="1" applyAlignment="1">
      <alignment horizontal="center" vertical="center"/>
    </xf>
    <xf numFmtId="0" fontId="17" fillId="0" borderId="13" xfId="0" applyFont="1" applyBorder="1" applyAlignment="1">
      <alignment horizontal="left" vertical="center" wrapText="1"/>
    </xf>
    <xf numFmtId="10" fontId="21" fillId="0" borderId="9" xfId="0" applyNumberFormat="1" applyFont="1" applyBorder="1" applyAlignment="1">
      <alignment horizontal="center" vertical="center"/>
    </xf>
    <xf numFmtId="10" fontId="17" fillId="0" borderId="9" xfId="0" applyNumberFormat="1" applyFont="1" applyBorder="1" applyAlignment="1">
      <alignment horizontal="center" vertical="center" wrapText="1"/>
    </xf>
    <xf numFmtId="10" fontId="31" fillId="0" borderId="9" xfId="0" applyNumberFormat="1" applyFont="1" applyBorder="1" applyAlignment="1">
      <alignment horizontal="center" vertical="center" wrapText="1"/>
    </xf>
    <xf numFmtId="168" fontId="35" fillId="0" borderId="9" xfId="0" applyNumberFormat="1" applyFont="1" applyBorder="1" applyAlignment="1">
      <alignment horizontal="center" vertical="center"/>
    </xf>
    <xf numFmtId="9" fontId="17" fillId="0" borderId="13" xfId="0" applyNumberFormat="1" applyFont="1" applyBorder="1" applyAlignment="1">
      <alignment horizontal="center" vertical="center" wrapText="1"/>
    </xf>
    <xf numFmtId="9" fontId="17" fillId="0" borderId="11" xfId="0" applyNumberFormat="1" applyFont="1" applyBorder="1" applyAlignment="1">
      <alignment horizontal="center" vertical="center" wrapText="1"/>
    </xf>
    <xf numFmtId="1" fontId="17" fillId="0" borderId="9" xfId="0" applyNumberFormat="1" applyFont="1" applyBorder="1" applyAlignment="1">
      <alignment horizontal="center" vertical="center"/>
    </xf>
    <xf numFmtId="173" fontId="35" fillId="0" borderId="9" xfId="18" applyNumberFormat="1" applyFont="1" applyFill="1" applyBorder="1" applyAlignment="1">
      <alignment horizontal="center" vertical="center"/>
    </xf>
    <xf numFmtId="0" fontId="35" fillId="0" borderId="9" xfId="0" applyFont="1" applyBorder="1" applyAlignment="1">
      <alignment horizontal="left" vertical="center" wrapText="1" readingOrder="1"/>
    </xf>
    <xf numFmtId="3" fontId="21" fillId="0" borderId="9" xfId="0" applyNumberFormat="1" applyFont="1" applyBorder="1" applyAlignment="1">
      <alignment horizontal="center" vertical="center"/>
    </xf>
    <xf numFmtId="178" fontId="31" fillId="0" borderId="26" xfId="0" applyNumberFormat="1" applyFont="1" applyBorder="1" applyAlignment="1">
      <alignment horizontal="center" vertical="center"/>
    </xf>
    <xf numFmtId="178" fontId="31" fillId="0" borderId="13" xfId="0" applyNumberFormat="1" applyFont="1" applyBorder="1" applyAlignment="1">
      <alignment horizontal="center" vertical="center"/>
    </xf>
    <xf numFmtId="178" fontId="31" fillId="0" borderId="11" xfId="0" applyNumberFormat="1" applyFont="1" applyBorder="1" applyAlignment="1">
      <alignment horizontal="center" vertical="center"/>
    </xf>
    <xf numFmtId="178" fontId="17" fillId="0" borderId="9" xfId="0" applyNumberFormat="1" applyFont="1" applyBorder="1" applyAlignment="1">
      <alignment horizontal="center" vertical="center"/>
    </xf>
    <xf numFmtId="3" fontId="31" fillId="0" borderId="9" xfId="0" applyNumberFormat="1" applyFont="1" applyBorder="1" applyAlignment="1">
      <alignment horizontal="center" vertical="center"/>
    </xf>
    <xf numFmtId="3" fontId="17" fillId="0" borderId="9" xfId="0" applyNumberFormat="1" applyFont="1" applyBorder="1" applyAlignment="1">
      <alignment horizontal="center" vertical="center"/>
    </xf>
    <xf numFmtId="178" fontId="31" fillId="0" borderId="9" xfId="0" applyNumberFormat="1" applyFont="1" applyBorder="1" applyAlignment="1">
      <alignment horizontal="center" vertical="center"/>
    </xf>
    <xf numFmtId="3" fontId="17" fillId="0" borderId="9" xfId="1" applyNumberFormat="1" applyFont="1" applyFill="1" applyBorder="1" applyAlignment="1">
      <alignment horizontal="center" vertical="center"/>
    </xf>
    <xf numFmtId="0" fontId="44" fillId="3" borderId="9" xfId="19" applyFont="1" applyFill="1" applyBorder="1" applyAlignment="1">
      <alignment horizontal="center" vertical="center"/>
    </xf>
    <xf numFmtId="0" fontId="42" fillId="0" borderId="9" xfId="0" applyFont="1" applyBorder="1" applyAlignment="1">
      <alignment horizontal="center" vertical="center" wrapText="1"/>
    </xf>
    <xf numFmtId="178" fontId="17" fillId="0" borderId="26" xfId="0" applyNumberFormat="1" applyFont="1" applyBorder="1" applyAlignment="1">
      <alignment horizontal="center" vertical="center"/>
    </xf>
    <xf numFmtId="178" fontId="17" fillId="0" borderId="13" xfId="0" applyNumberFormat="1" applyFont="1" applyBorder="1" applyAlignment="1">
      <alignment horizontal="center" vertical="center"/>
    </xf>
    <xf numFmtId="178" fontId="17" fillId="0" borderId="11" xfId="0" applyNumberFormat="1" applyFont="1" applyBorder="1" applyAlignment="1">
      <alignment horizontal="center" vertical="center"/>
    </xf>
    <xf numFmtId="0" fontId="21" fillId="0" borderId="9" xfId="4" applyFont="1" applyBorder="1" applyAlignment="1">
      <alignment horizontal="center" vertical="center" wrapText="1"/>
    </xf>
    <xf numFmtId="0" fontId="34" fillId="0" borderId="0" xfId="0" applyFont="1" applyAlignment="1">
      <alignment horizontal="center"/>
    </xf>
    <xf numFmtId="0" fontId="21" fillId="0" borderId="9" xfId="4" applyFont="1" applyBorder="1" applyAlignment="1">
      <alignment horizontal="center" vertical="center"/>
    </xf>
    <xf numFmtId="168" fontId="5" fillId="0" borderId="9" xfId="1" applyNumberFormat="1" applyFont="1" applyFill="1" applyBorder="1" applyAlignment="1">
      <alignment horizontal="center" vertical="center"/>
    </xf>
    <xf numFmtId="0" fontId="17" fillId="0" borderId="9" xfId="4" applyFont="1" applyBorder="1" applyAlignment="1">
      <alignment horizontal="left" vertical="center" wrapText="1"/>
    </xf>
    <xf numFmtId="0" fontId="5" fillId="0" borderId="9" xfId="4" applyFont="1" applyBorder="1" applyAlignment="1">
      <alignment horizontal="left" vertical="center" wrapText="1"/>
    </xf>
    <xf numFmtId="0" fontId="15" fillId="0" borderId="9" xfId="4" applyFont="1" applyBorder="1" applyAlignment="1">
      <alignment horizontal="left" vertical="center" wrapText="1"/>
    </xf>
    <xf numFmtId="0" fontId="17" fillId="0" borderId="9" xfId="1" applyNumberFormat="1" applyFont="1" applyFill="1" applyBorder="1" applyAlignment="1">
      <alignment horizontal="left" vertical="center" wrapText="1"/>
    </xf>
    <xf numFmtId="168" fontId="17" fillId="0" borderId="9" xfId="4" applyNumberFormat="1" applyFont="1" applyBorder="1" applyAlignment="1">
      <alignment horizontal="center" vertical="center" wrapText="1"/>
    </xf>
    <xf numFmtId="168" fontId="17" fillId="0" borderId="9" xfId="1" applyNumberFormat="1" applyFont="1" applyFill="1" applyBorder="1" applyAlignment="1">
      <alignment horizontal="center" vertical="center" wrapText="1"/>
    </xf>
    <xf numFmtId="17" fontId="17" fillId="0" borderId="9" xfId="0" quotePrefix="1" applyNumberFormat="1" applyFont="1" applyBorder="1" applyAlignment="1">
      <alignment horizontal="center" vertical="center" wrapText="1"/>
    </xf>
    <xf numFmtId="0" fontId="17" fillId="0" borderId="9" xfId="1" applyNumberFormat="1" applyFont="1" applyFill="1" applyBorder="1" applyAlignment="1">
      <alignment horizontal="center" vertical="center" wrapText="1"/>
    </xf>
    <xf numFmtId="9" fontId="0" fillId="0" borderId="9" xfId="1" applyFont="1" applyFill="1" applyBorder="1" applyAlignment="1">
      <alignment horizontal="center" vertical="center" wrapText="1"/>
    </xf>
    <xf numFmtId="0" fontId="33" fillId="0" borderId="9" xfId="0" applyFont="1" applyBorder="1" applyAlignment="1">
      <alignment horizontal="left" vertical="center" wrapText="1"/>
    </xf>
    <xf numFmtId="168" fontId="17" fillId="0" borderId="9" xfId="0" applyNumberFormat="1" applyFont="1" applyBorder="1" applyAlignment="1">
      <alignment horizontal="center" vertical="center"/>
    </xf>
    <xf numFmtId="168" fontId="5" fillId="0" borderId="9" xfId="4" applyNumberFormat="1" applyFont="1" applyBorder="1" applyAlignment="1">
      <alignment horizontal="center" vertical="center" wrapText="1"/>
    </xf>
    <xf numFmtId="9" fontId="5" fillId="0" borderId="9" xfId="4" applyNumberFormat="1" applyFont="1" applyBorder="1" applyAlignment="1">
      <alignment horizontal="center" vertical="center" wrapText="1"/>
    </xf>
    <xf numFmtId="0" fontId="9" fillId="0" borderId="1" xfId="15" applyFont="1" applyBorder="1" applyAlignment="1">
      <alignment horizontal="center" vertical="center"/>
    </xf>
    <xf numFmtId="0" fontId="9" fillId="0" borderId="4" xfId="15" applyFont="1" applyBorder="1" applyAlignment="1">
      <alignment horizontal="center" vertical="center"/>
    </xf>
    <xf numFmtId="0" fontId="16" fillId="0" borderId="9" xfId="0" applyFont="1" applyBorder="1" applyAlignment="1">
      <alignment horizontal="left" vertical="center" wrapText="1" readingOrder="1"/>
    </xf>
    <xf numFmtId="0" fontId="0" fillId="0" borderId="9" xfId="4" applyFont="1" applyBorder="1" applyAlignment="1">
      <alignment horizontal="left" vertical="center" wrapText="1"/>
    </xf>
    <xf numFmtId="0" fontId="5" fillId="0" borderId="9" xfId="0" applyFont="1" applyBorder="1" applyAlignment="1">
      <alignment horizontal="left" vertical="center" wrapText="1"/>
    </xf>
    <xf numFmtId="0" fontId="0" fillId="0" borderId="9" xfId="4" applyFont="1" applyBorder="1" applyAlignment="1">
      <alignment horizontal="left" vertical="top" wrapText="1"/>
    </xf>
    <xf numFmtId="0" fontId="15" fillId="0" borderId="26" xfId="4" applyFont="1" applyBorder="1" applyAlignment="1">
      <alignment horizontal="center" vertical="center" wrapText="1"/>
    </xf>
    <xf numFmtId="0" fontId="15" fillId="0" borderId="13"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26" xfId="4" applyFont="1" applyBorder="1" applyAlignment="1">
      <alignment horizontal="left" vertical="center" wrapText="1"/>
    </xf>
    <xf numFmtId="0" fontId="15" fillId="0" borderId="11" xfId="4" applyFont="1" applyBorder="1" applyAlignment="1">
      <alignment horizontal="left" vertical="center" wrapText="1"/>
    </xf>
    <xf numFmtId="9" fontId="5" fillId="0" borderId="10" xfId="1" applyFont="1" applyFill="1" applyBorder="1" applyAlignment="1">
      <alignment horizontal="center" vertical="center" wrapText="1"/>
    </xf>
    <xf numFmtId="9" fontId="5" fillId="0" borderId="11" xfId="1" applyFont="1" applyFill="1" applyBorder="1" applyAlignment="1">
      <alignment horizontal="center" vertical="center" wrapText="1"/>
    </xf>
    <xf numFmtId="168" fontId="5" fillId="0" borderId="10" xfId="0" applyNumberFormat="1" applyFont="1" applyBorder="1" applyAlignment="1">
      <alignment horizontal="left" vertical="center" wrapText="1"/>
    </xf>
    <xf numFmtId="168" fontId="5" fillId="0" borderId="11" xfId="0" applyNumberFormat="1" applyFont="1" applyBorder="1" applyAlignment="1">
      <alignment horizontal="left" vertical="center" wrapText="1"/>
    </xf>
    <xf numFmtId="9" fontId="5" fillId="0" borderId="10" xfId="1" quotePrefix="1" applyFont="1" applyFill="1" applyBorder="1" applyAlignment="1">
      <alignment horizontal="center" vertical="center" wrapText="1"/>
    </xf>
    <xf numFmtId="0" fontId="5" fillId="0" borderId="10" xfId="4" applyFont="1" applyBorder="1" applyAlignment="1">
      <alignment horizontal="left" vertical="center" wrapText="1"/>
    </xf>
    <xf numFmtId="0" fontId="5" fillId="0" borderId="11" xfId="4" applyFont="1" applyBorder="1" applyAlignment="1">
      <alignment horizontal="left" vertical="center" wrapText="1"/>
    </xf>
    <xf numFmtId="0" fontId="17" fillId="0" borderId="10" xfId="4" applyFont="1" applyBorder="1" applyAlignment="1">
      <alignment horizontal="left" vertical="center" wrapText="1"/>
    </xf>
    <xf numFmtId="0" fontId="17" fillId="0" borderId="11" xfId="4" applyFont="1" applyBorder="1" applyAlignment="1">
      <alignment horizontal="left" vertical="center" wrapText="1"/>
    </xf>
    <xf numFmtId="0" fontId="5" fillId="0" borderId="10" xfId="4" quotePrefix="1" applyFont="1" applyBorder="1" applyAlignment="1">
      <alignment horizontal="left" vertical="center" wrapText="1"/>
    </xf>
    <xf numFmtId="0" fontId="5" fillId="0" borderId="11" xfId="4" quotePrefix="1" applyFont="1" applyBorder="1" applyAlignment="1">
      <alignment horizontal="left" vertical="center" wrapText="1"/>
    </xf>
    <xf numFmtId="9" fontId="5" fillId="0" borderId="11" xfId="1" quotePrefix="1" applyFont="1" applyFill="1" applyBorder="1" applyAlignment="1">
      <alignment horizontal="center" vertical="center" wrapText="1"/>
    </xf>
    <xf numFmtId="168" fontId="17" fillId="0" borderId="10" xfId="0" applyNumberFormat="1" applyFont="1" applyBorder="1" applyAlignment="1">
      <alignment horizontal="left" vertical="center" wrapText="1"/>
    </xf>
    <xf numFmtId="168" fontId="17" fillId="0" borderId="11" xfId="0" applyNumberFormat="1" applyFont="1" applyBorder="1" applyAlignment="1">
      <alignment horizontal="left" vertical="center" wrapText="1"/>
    </xf>
    <xf numFmtId="170" fontId="30" fillId="0" borderId="10" xfId="0" applyNumberFormat="1" applyFont="1" applyBorder="1" applyAlignment="1">
      <alignment horizontal="center" vertical="center"/>
    </xf>
    <xf numFmtId="170" fontId="30" fillId="0" borderId="13" xfId="0" applyNumberFormat="1" applyFont="1" applyBorder="1" applyAlignment="1">
      <alignment horizontal="center" vertical="center"/>
    </xf>
    <xf numFmtId="170" fontId="30" fillId="0" borderId="11" xfId="0" applyNumberFormat="1" applyFont="1" applyBorder="1" applyAlignment="1">
      <alignment horizontal="center" vertical="center"/>
    </xf>
    <xf numFmtId="0" fontId="17" fillId="0" borderId="13" xfId="4" applyFont="1" applyBorder="1" applyAlignment="1">
      <alignment horizontal="left" vertical="center" wrapText="1"/>
    </xf>
    <xf numFmtId="169" fontId="5" fillId="0" borderId="10" xfId="1" applyNumberFormat="1" applyFont="1" applyFill="1" applyBorder="1" applyAlignment="1">
      <alignment horizontal="center" vertical="center" wrapText="1"/>
    </xf>
    <xf numFmtId="169" fontId="5" fillId="0" borderId="13" xfId="1" applyNumberFormat="1" applyFont="1" applyFill="1" applyBorder="1" applyAlignment="1">
      <alignment horizontal="center" vertical="center" wrapText="1"/>
    </xf>
    <xf numFmtId="169" fontId="5" fillId="0" borderId="11" xfId="1" applyNumberFormat="1" applyFont="1" applyFill="1" applyBorder="1" applyAlignment="1">
      <alignment horizontal="center" vertical="center" wrapText="1"/>
    </xf>
    <xf numFmtId="0" fontId="15" fillId="0" borderId="10" xfId="4" applyFont="1" applyBorder="1" applyAlignment="1">
      <alignment horizontal="left" vertical="center" wrapText="1"/>
    </xf>
    <xf numFmtId="17" fontId="5" fillId="0" borderId="10" xfId="0" applyNumberFormat="1" applyFont="1" applyBorder="1" applyAlignment="1">
      <alignment horizontal="left" vertical="center" wrapText="1"/>
    </xf>
    <xf numFmtId="17" fontId="5" fillId="0" borderId="11" xfId="0" quotePrefix="1" applyNumberFormat="1" applyFont="1" applyBorder="1" applyAlignment="1">
      <alignment horizontal="left" vertical="center" wrapText="1"/>
    </xf>
    <xf numFmtId="0" fontId="5" fillId="0" borderId="10" xfId="4" quotePrefix="1" applyFont="1" applyBorder="1" applyAlignment="1">
      <alignment horizontal="center" vertical="center" wrapText="1"/>
    </xf>
    <xf numFmtId="0" fontId="5" fillId="0" borderId="11" xfId="4" quotePrefix="1" applyFont="1" applyBorder="1" applyAlignment="1">
      <alignment horizontal="center" vertical="center" wrapText="1"/>
    </xf>
    <xf numFmtId="9" fontId="5" fillId="0" borderId="10" xfId="0" applyNumberFormat="1" applyFont="1" applyBorder="1" applyAlignment="1">
      <alignment horizontal="center" vertical="center" wrapText="1"/>
    </xf>
    <xf numFmtId="9" fontId="5" fillId="0" borderId="11" xfId="0" applyNumberFormat="1" applyFont="1" applyBorder="1" applyAlignment="1">
      <alignment horizontal="center" vertical="center" wrapText="1"/>
    </xf>
    <xf numFmtId="0" fontId="15" fillId="0" borderId="10" xfId="4" applyFont="1" applyBorder="1" applyAlignment="1">
      <alignment vertical="center" wrapText="1"/>
    </xf>
    <xf numFmtId="0" fontId="15" fillId="0" borderId="13" xfId="4" applyFont="1" applyBorder="1" applyAlignment="1">
      <alignment vertical="center" wrapText="1"/>
    </xf>
    <xf numFmtId="0" fontId="15" fillId="0" borderId="11" xfId="4" applyFont="1" applyBorder="1" applyAlignment="1">
      <alignment vertical="center" wrapText="1"/>
    </xf>
    <xf numFmtId="0" fontId="15" fillId="0" borderId="10" xfId="4" applyFont="1" applyBorder="1" applyAlignment="1">
      <alignment horizontal="center" vertical="center" wrapText="1"/>
    </xf>
    <xf numFmtId="3" fontId="5" fillId="0" borderId="10"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9" fontId="5" fillId="0" borderId="10" xfId="1" applyFont="1" applyFill="1" applyBorder="1" applyAlignment="1">
      <alignment horizontal="left" vertical="center" wrapText="1"/>
    </xf>
    <xf numFmtId="9" fontId="5" fillId="0" borderId="13" xfId="1" applyFont="1" applyFill="1" applyBorder="1" applyAlignment="1">
      <alignment horizontal="left" vertical="center" wrapText="1"/>
    </xf>
    <xf numFmtId="9" fontId="5" fillId="0" borderId="11" xfId="1" applyFont="1" applyFill="1" applyBorder="1" applyAlignment="1">
      <alignment horizontal="left" vertical="center" wrapText="1"/>
    </xf>
    <xf numFmtId="169" fontId="15" fillId="0" borderId="10" xfId="4" applyNumberFormat="1" applyFont="1" applyBorder="1" applyAlignment="1">
      <alignment horizontal="right" vertical="center" wrapText="1"/>
    </xf>
    <xf numFmtId="169" fontId="15" fillId="0" borderId="13" xfId="4" applyNumberFormat="1" applyFont="1" applyBorder="1" applyAlignment="1">
      <alignment horizontal="right" vertical="center" wrapText="1"/>
    </xf>
    <xf numFmtId="169" fontId="15" fillId="0" borderId="11" xfId="4" applyNumberFormat="1" applyFont="1" applyBorder="1" applyAlignment="1">
      <alignment horizontal="right" vertical="center" wrapText="1"/>
    </xf>
    <xf numFmtId="9" fontId="0" fillId="0" borderId="10" xfId="0" applyNumberFormat="1" applyBorder="1" applyAlignment="1">
      <alignment horizontal="left" vertical="center" wrapText="1"/>
    </xf>
    <xf numFmtId="9" fontId="0" fillId="0" borderId="11" xfId="0" applyNumberFormat="1" applyBorder="1" applyAlignment="1">
      <alignment horizontal="left" vertical="center" wrapText="1"/>
    </xf>
    <xf numFmtId="9" fontId="5" fillId="0" borderId="10" xfId="1" applyFont="1" applyFill="1" applyBorder="1" applyAlignment="1">
      <alignment horizontal="center" vertical="center"/>
    </xf>
    <xf numFmtId="9" fontId="5" fillId="0" borderId="11" xfId="1" applyFont="1" applyFill="1" applyBorder="1" applyAlignment="1">
      <alignment horizontal="center" vertical="center"/>
    </xf>
    <xf numFmtId="9" fontId="5" fillId="0" borderId="13" xfId="1" applyFont="1" applyFill="1" applyBorder="1" applyAlignment="1">
      <alignment horizontal="center" vertical="center" wrapText="1"/>
    </xf>
    <xf numFmtId="9" fontId="5" fillId="0" borderId="10" xfId="0" applyNumberFormat="1" applyFont="1" applyBorder="1" applyAlignment="1">
      <alignment horizontal="left" vertical="center" wrapText="1"/>
    </xf>
    <xf numFmtId="9" fontId="5" fillId="0" borderId="11" xfId="0" applyNumberFormat="1" applyFont="1" applyBorder="1" applyAlignment="1">
      <alignment horizontal="left" vertical="center" wrapText="1"/>
    </xf>
    <xf numFmtId="9" fontId="0" fillId="0" borderId="9" xfId="0" applyNumberFormat="1" applyBorder="1" applyAlignment="1">
      <alignment horizontal="left" vertical="center" wrapText="1"/>
    </xf>
    <xf numFmtId="9" fontId="5" fillId="0" borderId="9" xfId="0" applyNumberFormat="1" applyFont="1" applyBorder="1" applyAlignment="1">
      <alignment horizontal="left" vertical="center" wrapText="1"/>
    </xf>
    <xf numFmtId="0" fontId="15" fillId="0" borderId="13" xfId="4" applyFont="1" applyBorder="1" applyAlignment="1">
      <alignment horizontal="left" vertical="center" wrapText="1"/>
    </xf>
    <xf numFmtId="172" fontId="5" fillId="0" borderId="10" xfId="4" applyNumberFormat="1" applyFont="1" applyBorder="1" applyAlignment="1">
      <alignment horizontal="center" vertical="center" wrapText="1"/>
    </xf>
    <xf numFmtId="172" fontId="5" fillId="0" borderId="13" xfId="4" applyNumberFormat="1" applyFont="1" applyBorder="1" applyAlignment="1">
      <alignment horizontal="center" vertical="center" wrapText="1"/>
    </xf>
    <xf numFmtId="172" fontId="5" fillId="0" borderId="11" xfId="4" applyNumberFormat="1" applyFont="1" applyBorder="1" applyAlignment="1">
      <alignment horizontal="center" vertical="center" wrapText="1"/>
    </xf>
    <xf numFmtId="0" fontId="5" fillId="0" borderId="10" xfId="4" applyFont="1" applyBorder="1" applyAlignment="1">
      <alignment horizontal="center" vertical="center" wrapText="1"/>
    </xf>
    <xf numFmtId="0" fontId="5" fillId="0" borderId="11" xfId="4" applyFont="1" applyBorder="1" applyAlignment="1">
      <alignment horizontal="center" vertical="center" wrapText="1"/>
    </xf>
    <xf numFmtId="169" fontId="5" fillId="0" borderId="10" xfId="4" applyNumberFormat="1" applyFont="1" applyBorder="1" applyAlignment="1">
      <alignment horizontal="center" vertical="center" wrapText="1"/>
    </xf>
    <xf numFmtId="169" fontId="5" fillId="0" borderId="11" xfId="4" applyNumberFormat="1" applyFont="1" applyBorder="1" applyAlignment="1">
      <alignment horizontal="center" vertical="center" wrapText="1"/>
    </xf>
    <xf numFmtId="168" fontId="17" fillId="0" borderId="10" xfId="4" applyNumberFormat="1" applyFont="1" applyBorder="1" applyAlignment="1">
      <alignment horizontal="center" vertical="center" wrapText="1"/>
    </xf>
    <xf numFmtId="168" fontId="17" fillId="0" borderId="11" xfId="4" applyNumberFormat="1" applyFont="1" applyBorder="1" applyAlignment="1">
      <alignment horizontal="center" vertical="center" wrapText="1"/>
    </xf>
    <xf numFmtId="0" fontId="17" fillId="0" borderId="15" xfId="4" applyFont="1" applyBorder="1" applyAlignment="1">
      <alignment horizontal="center" vertical="center" wrapText="1"/>
    </xf>
    <xf numFmtId="0" fontId="17" fillId="0" borderId="16" xfId="4" applyFont="1" applyBorder="1" applyAlignment="1">
      <alignment horizontal="center" vertical="center" wrapText="1"/>
    </xf>
    <xf numFmtId="0" fontId="17" fillId="0" borderId="10" xfId="0" applyFont="1" applyBorder="1" applyAlignment="1">
      <alignment horizontal="center" vertical="center" wrapText="1" readingOrder="1"/>
    </xf>
    <xf numFmtId="0" fontId="17" fillId="0" borderId="13" xfId="0" applyFont="1" applyBorder="1" applyAlignment="1">
      <alignment horizontal="center" vertical="center" wrapText="1" readingOrder="1"/>
    </xf>
    <xf numFmtId="0" fontId="17" fillId="0" borderId="11" xfId="0" applyFont="1" applyBorder="1" applyAlignment="1">
      <alignment horizontal="center" vertical="center" wrapText="1" readingOrder="1"/>
    </xf>
    <xf numFmtId="0" fontId="5" fillId="0" borderId="13" xfId="4" applyFont="1" applyBorder="1" applyAlignment="1">
      <alignment horizontal="left" vertical="center" wrapText="1"/>
    </xf>
    <xf numFmtId="9" fontId="5" fillId="0" borderId="10" xfId="4" applyNumberFormat="1" applyFont="1" applyBorder="1" applyAlignment="1">
      <alignment horizontal="center" vertical="center" wrapText="1"/>
    </xf>
    <xf numFmtId="9" fontId="5" fillId="0" borderId="13" xfId="4" applyNumberFormat="1" applyFont="1" applyBorder="1" applyAlignment="1">
      <alignment horizontal="center" vertical="center" wrapText="1"/>
    </xf>
    <xf numFmtId="9" fontId="5" fillId="0" borderId="11" xfId="4" applyNumberFormat="1" applyFont="1" applyBorder="1" applyAlignment="1">
      <alignment horizontal="center" vertical="center" wrapText="1"/>
    </xf>
    <xf numFmtId="0" fontId="15" fillId="0" borderId="10" xfId="4" quotePrefix="1" applyFont="1" applyBorder="1" applyAlignment="1">
      <alignment vertical="center" wrapText="1"/>
    </xf>
    <xf numFmtId="169" fontId="15" fillId="0" borderId="10" xfId="4" applyNumberFormat="1" applyFont="1" applyBorder="1" applyAlignment="1">
      <alignment vertical="center" wrapText="1"/>
    </xf>
    <xf numFmtId="169" fontId="15" fillId="0" borderId="13" xfId="4" applyNumberFormat="1" applyFont="1" applyBorder="1" applyAlignment="1">
      <alignment vertical="center" wrapText="1"/>
    </xf>
    <xf numFmtId="169" fontId="15" fillId="0" borderId="11" xfId="4" applyNumberFormat="1" applyFont="1" applyBorder="1" applyAlignment="1">
      <alignment vertical="center" wrapText="1"/>
    </xf>
    <xf numFmtId="17" fontId="5" fillId="0" borderId="10" xfId="1" quotePrefix="1" applyNumberFormat="1" applyFont="1" applyFill="1" applyBorder="1" applyAlignment="1">
      <alignment horizontal="center" vertical="center" wrapText="1"/>
    </xf>
    <xf numFmtId="168" fontId="17" fillId="0" borderId="13" xfId="4" applyNumberFormat="1" applyFont="1" applyBorder="1" applyAlignment="1">
      <alignment horizontal="center" vertical="center" wrapText="1"/>
    </xf>
    <xf numFmtId="0" fontId="5" fillId="0" borderId="13" xfId="4" applyFont="1" applyBorder="1" applyAlignment="1">
      <alignment horizontal="center" vertical="center" wrapText="1"/>
    </xf>
    <xf numFmtId="169" fontId="5" fillId="0" borderId="13" xfId="4" applyNumberFormat="1" applyFont="1" applyBorder="1" applyAlignment="1">
      <alignment horizontal="center" vertical="center" wrapText="1"/>
    </xf>
    <xf numFmtId="0" fontId="14" fillId="0" borderId="8" xfId="4" applyFont="1" applyBorder="1" applyAlignment="1">
      <alignment horizontal="center" vertical="center" wrapText="1"/>
    </xf>
    <xf numFmtId="0" fontId="14" fillId="0" borderId="11" xfId="4" applyFont="1" applyBorder="1" applyAlignment="1">
      <alignment horizontal="center" vertical="center" wrapText="1"/>
    </xf>
    <xf numFmtId="0" fontId="15" fillId="0" borderId="15" xfId="4" applyFont="1" applyBorder="1" applyAlignment="1">
      <alignment horizontal="center" vertical="center" wrapText="1"/>
    </xf>
    <xf numFmtId="168" fontId="5" fillId="0" borderId="10" xfId="0" applyNumberFormat="1" applyFont="1" applyBorder="1" applyAlignment="1">
      <alignment horizontal="center" vertical="center" wrapText="1"/>
    </xf>
    <xf numFmtId="168" fontId="5" fillId="0" borderId="11" xfId="0" applyNumberFormat="1" applyFont="1" applyBorder="1" applyAlignment="1">
      <alignment horizontal="center" vertical="center" wrapText="1"/>
    </xf>
    <xf numFmtId="168" fontId="17" fillId="0" borderId="10" xfId="1" applyNumberFormat="1" applyFont="1" applyFill="1" applyBorder="1" applyAlignment="1">
      <alignment horizontal="center" vertical="center" wrapText="1"/>
    </xf>
    <xf numFmtId="168" fontId="17" fillId="0" borderId="13" xfId="1" applyNumberFormat="1" applyFont="1" applyFill="1" applyBorder="1" applyAlignment="1">
      <alignment horizontal="center" vertical="center" wrapText="1"/>
    </xf>
    <xf numFmtId="168" fontId="17" fillId="0" borderId="11" xfId="1" applyNumberFormat="1" applyFont="1" applyFill="1" applyBorder="1" applyAlignment="1">
      <alignment horizontal="center" vertical="center" wrapText="1"/>
    </xf>
    <xf numFmtId="0" fontId="5" fillId="0" borderId="10" xfId="1" applyNumberFormat="1" applyFont="1" applyFill="1" applyBorder="1" applyAlignment="1">
      <alignment horizontal="center" vertical="center" wrapText="1"/>
    </xf>
    <xf numFmtId="0" fontId="5" fillId="0" borderId="13" xfId="1" applyNumberFormat="1" applyFont="1" applyFill="1" applyBorder="1" applyAlignment="1">
      <alignment horizontal="center" vertical="center" wrapText="1"/>
    </xf>
    <xf numFmtId="0" fontId="5" fillId="0" borderId="11" xfId="1" applyNumberFormat="1" applyFont="1" applyFill="1" applyBorder="1" applyAlignment="1">
      <alignment horizontal="center" vertical="center" wrapText="1"/>
    </xf>
    <xf numFmtId="0" fontId="25" fillId="0" borderId="18" xfId="4" applyFont="1" applyBorder="1" applyAlignment="1">
      <alignment horizontal="center" vertical="center" wrapText="1"/>
    </xf>
    <xf numFmtId="0" fontId="25" fillId="0" borderId="19" xfId="4" applyFont="1" applyBorder="1" applyAlignment="1">
      <alignment horizontal="center" vertical="center" wrapText="1"/>
    </xf>
    <xf numFmtId="0" fontId="29" fillId="0" borderId="22" xfId="15" applyFont="1" applyBorder="1" applyAlignment="1">
      <alignment horizontal="center" vertical="center" wrapText="1"/>
    </xf>
    <xf numFmtId="0" fontId="29" fillId="0" borderId="24" xfId="15" applyFont="1" applyBorder="1" applyAlignment="1">
      <alignment horizontal="center" vertical="center" wrapText="1"/>
    </xf>
    <xf numFmtId="0" fontId="15" fillId="0" borderId="12" xfId="4" applyFont="1" applyBorder="1" applyAlignment="1">
      <alignment horizontal="center" vertical="center" wrapText="1"/>
    </xf>
    <xf numFmtId="0" fontId="15" fillId="0" borderId="14" xfId="4"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4" applyFont="1" applyBorder="1" applyAlignment="1">
      <alignment horizontal="left" vertical="top" wrapText="1"/>
    </xf>
    <xf numFmtId="0" fontId="5" fillId="0" borderId="11" xfId="4" applyFont="1" applyBorder="1" applyAlignment="1">
      <alignment horizontal="left" vertical="top" wrapText="1"/>
    </xf>
    <xf numFmtId="0" fontId="12" fillId="0" borderId="1" xfId="15" applyFont="1" applyBorder="1" applyAlignment="1">
      <alignment horizontal="center" vertical="center" wrapText="1"/>
    </xf>
    <xf numFmtId="0" fontId="12" fillId="0" borderId="14" xfId="15" applyFont="1" applyBorder="1" applyAlignment="1">
      <alignment horizontal="center" vertical="center" wrapText="1"/>
    </xf>
    <xf numFmtId="0" fontId="12" fillId="0" borderId="8" xfId="15" applyFont="1" applyBorder="1" applyAlignment="1">
      <alignment horizontal="center" vertical="center" wrapText="1"/>
    </xf>
    <xf numFmtId="0" fontId="12" fillId="0" borderId="11" xfId="15" applyFont="1" applyBorder="1" applyAlignment="1">
      <alignment horizontal="center" vertical="center" wrapText="1"/>
    </xf>
    <xf numFmtId="0" fontId="21" fillId="0" borderId="8" xfId="15" applyFont="1" applyBorder="1" applyAlignment="1">
      <alignment horizontal="center" vertical="center" wrapText="1"/>
    </xf>
    <xf numFmtId="0" fontId="21" fillId="0" borderId="11" xfId="15" applyFont="1" applyBorder="1" applyAlignment="1">
      <alignment horizontal="center" vertical="center" wrapText="1"/>
    </xf>
    <xf numFmtId="0" fontId="12" fillId="0" borderId="22" xfId="15" applyFont="1" applyBorder="1" applyAlignment="1">
      <alignment horizontal="center" vertical="center" wrapText="1"/>
    </xf>
    <xf numFmtId="0" fontId="12" fillId="0" borderId="23" xfId="15" applyFont="1" applyBorder="1" applyAlignment="1">
      <alignment horizontal="center" vertical="center" wrapText="1"/>
    </xf>
    <xf numFmtId="0" fontId="12" fillId="0" borderId="24" xfId="15" applyFont="1" applyBorder="1" applyAlignment="1">
      <alignment horizontal="center" vertical="center" wrapText="1"/>
    </xf>
    <xf numFmtId="175" fontId="21" fillId="0" borderId="9" xfId="0" applyNumberFormat="1" applyFont="1" applyBorder="1" applyAlignment="1">
      <alignment horizontal="right" vertical="center"/>
    </xf>
    <xf numFmtId="9" fontId="21" fillId="0" borderId="9" xfId="1" applyFont="1" applyFill="1" applyBorder="1" applyAlignment="1">
      <alignment horizontal="center" vertical="center"/>
    </xf>
    <xf numFmtId="170" fontId="21" fillId="0" borderId="9" xfId="0" applyNumberFormat="1" applyFont="1" applyBorder="1" applyAlignment="1">
      <alignment vertical="center"/>
    </xf>
    <xf numFmtId="170" fontId="21" fillId="0" borderId="9" xfId="0" applyNumberFormat="1" applyFont="1" applyBorder="1" applyAlignment="1">
      <alignment horizontal="right" vertical="center"/>
    </xf>
    <xf numFmtId="0" fontId="17" fillId="0" borderId="70" xfId="0" applyFont="1" applyBorder="1" applyAlignment="1">
      <alignment horizontal="center" vertical="center"/>
    </xf>
    <xf numFmtId="0" fontId="31" fillId="0" borderId="38" xfId="0" applyFont="1" applyBorder="1" applyAlignment="1">
      <alignment horizontal="center" vertical="center"/>
    </xf>
    <xf numFmtId="0" fontId="31" fillId="0" borderId="71" xfId="0" applyFont="1" applyBorder="1" applyAlignment="1">
      <alignment horizontal="center" vertical="center"/>
    </xf>
    <xf numFmtId="0" fontId="17" fillId="0" borderId="72" xfId="0" applyFont="1" applyBorder="1" applyAlignment="1">
      <alignment horizontal="center" vertical="center"/>
    </xf>
    <xf numFmtId="0" fontId="17" fillId="0" borderId="79" xfId="0" applyFont="1" applyBorder="1" applyAlignment="1">
      <alignment horizontal="center" vertical="center"/>
    </xf>
    <xf numFmtId="0" fontId="17" fillId="0" borderId="76" xfId="0" applyFont="1" applyBorder="1" applyAlignment="1">
      <alignment horizontal="center" vertical="center"/>
    </xf>
    <xf numFmtId="0" fontId="31" fillId="0" borderId="77" xfId="0" applyFont="1" applyBorder="1" applyAlignment="1">
      <alignment horizontal="center" vertical="center"/>
    </xf>
    <xf numFmtId="0" fontId="31" fillId="0" borderId="78" xfId="0" applyFont="1" applyBorder="1" applyAlignment="1">
      <alignment horizontal="center" vertical="center"/>
    </xf>
    <xf numFmtId="0" fontId="31" fillId="0" borderId="57" xfId="0" applyFont="1" applyBorder="1" applyAlignment="1">
      <alignment horizontal="center" vertical="center"/>
    </xf>
    <xf numFmtId="0" fontId="31" fillId="0" borderId="29" xfId="0" applyFont="1" applyBorder="1" applyAlignment="1">
      <alignment horizontal="center" vertical="center"/>
    </xf>
    <xf numFmtId="0" fontId="31" fillId="0" borderId="28" xfId="0" applyFont="1" applyBorder="1" applyAlignment="1">
      <alignment horizontal="center" vertical="center"/>
    </xf>
    <xf numFmtId="0" fontId="31" fillId="0" borderId="30" xfId="0" applyFont="1" applyBorder="1" applyAlignment="1">
      <alignment horizontal="center" vertical="center"/>
    </xf>
    <xf numFmtId="0" fontId="17" fillId="0" borderId="38" xfId="0" applyFont="1" applyBorder="1" applyAlignment="1">
      <alignment horizontal="center" vertical="center"/>
    </xf>
    <xf numFmtId="0" fontId="17" fillId="0" borderId="71" xfId="0" applyFont="1" applyBorder="1" applyAlignment="1">
      <alignment horizontal="center" vertical="center"/>
    </xf>
    <xf numFmtId="0" fontId="31" fillId="0" borderId="29"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32" xfId="0" applyFont="1" applyBorder="1" applyAlignment="1">
      <alignment horizontal="center" vertical="center"/>
    </xf>
    <xf numFmtId="0" fontId="31" fillId="0" borderId="28" xfId="0" applyFont="1" applyBorder="1" applyAlignment="1">
      <alignment horizontal="center"/>
    </xf>
    <xf numFmtId="0" fontId="31" fillId="0" borderId="30" xfId="0" applyFont="1" applyBorder="1" applyAlignment="1">
      <alignment horizontal="center"/>
    </xf>
    <xf numFmtId="0" fontId="31" fillId="0" borderId="32" xfId="0" applyFont="1" applyBorder="1" applyAlignment="1">
      <alignment horizontal="center" vertical="center" wrapText="1"/>
    </xf>
    <xf numFmtId="0" fontId="17" fillId="0" borderId="49" xfId="0" applyFont="1" applyBorder="1" applyAlignment="1">
      <alignment horizontal="left" vertical="center" wrapText="1"/>
    </xf>
    <xf numFmtId="0" fontId="31" fillId="0" borderId="57" xfId="0" applyFont="1" applyBorder="1" applyAlignment="1">
      <alignment horizontal="center"/>
    </xf>
    <xf numFmtId="0" fontId="31" fillId="0" borderId="29" xfId="0" applyFont="1" applyBorder="1" applyAlignment="1">
      <alignment horizontal="center"/>
    </xf>
    <xf numFmtId="0" fontId="17" fillId="0" borderId="60" xfId="0" applyFont="1" applyBorder="1" applyAlignment="1">
      <alignment horizontal="center" vertical="center" wrapText="1"/>
    </xf>
    <xf numFmtId="0" fontId="17" fillId="0" borderId="27" xfId="0" applyFont="1" applyBorder="1" applyAlignment="1">
      <alignment horizontal="center" vertical="center" wrapText="1"/>
    </xf>
    <xf numFmtId="9" fontId="31" fillId="0" borderId="54" xfId="0" applyNumberFormat="1" applyFont="1" applyBorder="1" applyAlignment="1">
      <alignment horizontal="center" vertical="center" wrapText="1"/>
    </xf>
    <xf numFmtId="0" fontId="31" fillId="0" borderId="61"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65"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73" xfId="0" applyFont="1" applyBorder="1" applyAlignment="1">
      <alignment horizontal="center" vertical="center"/>
    </xf>
    <xf numFmtId="0" fontId="17" fillId="0" borderId="55" xfId="0" applyFont="1" applyBorder="1" applyAlignment="1">
      <alignment horizontal="center" vertical="center"/>
    </xf>
    <xf numFmtId="0" fontId="17" fillId="0" borderId="74" xfId="0" applyFont="1" applyBorder="1" applyAlignment="1">
      <alignment horizontal="center" vertical="center"/>
    </xf>
    <xf numFmtId="0" fontId="17" fillId="0" borderId="75" xfId="0" applyFont="1" applyBorder="1" applyAlignment="1">
      <alignment horizontal="center" vertical="center"/>
    </xf>
    <xf numFmtId="0" fontId="31" fillId="0" borderId="60" xfId="0" applyFont="1" applyBorder="1" applyAlignment="1">
      <alignment horizontal="center" vertical="center"/>
    </xf>
    <xf numFmtId="0" fontId="31" fillId="0" borderId="27" xfId="0" applyFont="1" applyBorder="1" applyAlignment="1">
      <alignment horizontal="center" vertical="center"/>
    </xf>
    <xf numFmtId="0" fontId="31" fillId="0" borderId="54" xfId="0" applyFont="1" applyBorder="1" applyAlignment="1">
      <alignment horizontal="center" vertical="center"/>
    </xf>
    <xf numFmtId="0" fontId="31" fillId="0" borderId="61" xfId="0" applyFont="1" applyBorder="1" applyAlignment="1">
      <alignment horizontal="center" vertical="center"/>
    </xf>
    <xf numFmtId="0" fontId="31" fillId="0" borderId="51" xfId="0" applyFont="1" applyBorder="1" applyAlignment="1">
      <alignment horizontal="center" vertical="center"/>
    </xf>
    <xf numFmtId="0" fontId="31" fillId="0" borderId="65" xfId="0" applyFont="1" applyBorder="1" applyAlignment="1">
      <alignment horizontal="center" vertical="center"/>
    </xf>
    <xf numFmtId="0" fontId="31" fillId="0" borderId="62" xfId="0" applyFont="1" applyBorder="1" applyAlignment="1">
      <alignment horizontal="center" vertical="center"/>
    </xf>
    <xf numFmtId="0" fontId="31" fillId="0" borderId="66" xfId="0" applyFont="1" applyBorder="1" applyAlignment="1">
      <alignment horizontal="center" vertical="center"/>
    </xf>
    <xf numFmtId="9" fontId="17" fillId="0" borderId="70" xfId="0" applyNumberFormat="1" applyFont="1" applyBorder="1" applyAlignment="1">
      <alignment horizontal="center" vertical="center"/>
    </xf>
    <xf numFmtId="9" fontId="17" fillId="0" borderId="38" xfId="0" applyNumberFormat="1" applyFont="1" applyBorder="1" applyAlignment="1">
      <alignment horizontal="center" vertical="center"/>
    </xf>
    <xf numFmtId="9" fontId="17" fillId="0" borderId="71" xfId="0" applyNumberFormat="1" applyFont="1" applyBorder="1" applyAlignment="1">
      <alignment horizontal="center" vertical="center"/>
    </xf>
    <xf numFmtId="9" fontId="17" fillId="0" borderId="72" xfId="0" applyNumberFormat="1" applyFont="1" applyBorder="1" applyAlignment="1">
      <alignment horizontal="center" vertical="center"/>
    </xf>
    <xf numFmtId="9" fontId="31" fillId="0" borderId="38" xfId="0" applyNumberFormat="1" applyFont="1" applyBorder="1" applyAlignment="1">
      <alignment horizontal="center" vertical="center"/>
    </xf>
    <xf numFmtId="9" fontId="31" fillId="0" borderId="71" xfId="0" applyNumberFormat="1" applyFont="1" applyBorder="1" applyAlignment="1">
      <alignment horizontal="center" vertical="center"/>
    </xf>
    <xf numFmtId="0" fontId="17" fillId="0" borderId="49" xfId="0" applyFont="1" applyBorder="1" applyAlignment="1">
      <alignment horizontal="left" vertical="center"/>
    </xf>
    <xf numFmtId="0" fontId="31" fillId="0" borderId="55" xfId="0" applyFont="1" applyBorder="1" applyAlignment="1">
      <alignment horizontal="center" vertical="center"/>
    </xf>
    <xf numFmtId="0" fontId="31" fillId="0" borderId="74" xfId="0" applyFont="1" applyBorder="1" applyAlignment="1">
      <alignment horizontal="center" vertical="center"/>
    </xf>
    <xf numFmtId="17" fontId="17" fillId="0" borderId="70" xfId="0" applyNumberFormat="1" applyFont="1" applyBorder="1" applyAlignment="1">
      <alignment horizontal="center" vertical="center"/>
    </xf>
    <xf numFmtId="17" fontId="31" fillId="0" borderId="38" xfId="0" applyNumberFormat="1" applyFont="1" applyBorder="1" applyAlignment="1">
      <alignment horizontal="center" vertical="center"/>
    </xf>
    <xf numFmtId="17" fontId="31" fillId="0" borderId="71" xfId="0" applyNumberFormat="1" applyFont="1" applyBorder="1" applyAlignment="1">
      <alignment horizontal="center" vertical="center"/>
    </xf>
    <xf numFmtId="17" fontId="17" fillId="0" borderId="72" xfId="0" applyNumberFormat="1" applyFont="1" applyBorder="1" applyAlignment="1">
      <alignment horizontal="center" vertical="center"/>
    </xf>
    <xf numFmtId="0" fontId="31" fillId="0" borderId="54"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70" xfId="0" applyFont="1" applyBorder="1" applyAlignment="1">
      <alignment horizontal="center" vertical="center"/>
    </xf>
    <xf numFmtId="0" fontId="31" fillId="0" borderId="72" xfId="0" applyFont="1" applyBorder="1" applyAlignment="1">
      <alignment horizontal="center" vertical="center"/>
    </xf>
    <xf numFmtId="0" fontId="31" fillId="0" borderId="60" xfId="0" applyFont="1" applyBorder="1" applyAlignment="1">
      <alignment horizontal="center" vertical="center" wrapText="1"/>
    </xf>
    <xf numFmtId="0" fontId="31" fillId="0" borderId="0" xfId="0" applyFont="1" applyAlignment="1">
      <alignment horizontal="center" vertical="center" wrapText="1"/>
    </xf>
    <xf numFmtId="0" fontId="31" fillId="0" borderId="27" xfId="0" applyFont="1" applyBorder="1" applyAlignment="1">
      <alignment horizontal="center" vertical="center" wrapText="1"/>
    </xf>
    <xf numFmtId="0" fontId="31" fillId="0" borderId="62" xfId="0" applyFont="1" applyBorder="1" applyAlignment="1">
      <alignment horizontal="center" vertical="center" wrapText="1"/>
    </xf>
    <xf numFmtId="0" fontId="31" fillId="0" borderId="63" xfId="0" applyFont="1" applyBorder="1" applyAlignment="1">
      <alignment horizontal="center" vertical="center" wrapText="1"/>
    </xf>
    <xf numFmtId="0" fontId="31" fillId="0" borderId="66" xfId="0" applyFont="1" applyBorder="1" applyAlignment="1">
      <alignment horizontal="center" vertical="center" wrapText="1"/>
    </xf>
    <xf numFmtId="0" fontId="31" fillId="0" borderId="63" xfId="0" applyFont="1" applyBorder="1" applyAlignment="1">
      <alignment horizontal="center" vertical="center"/>
    </xf>
    <xf numFmtId="0" fontId="31" fillId="0" borderId="0" xfId="0" applyFont="1" applyAlignment="1">
      <alignment horizontal="center" vertical="center"/>
    </xf>
    <xf numFmtId="170" fontId="31" fillId="0" borderId="26" xfId="0" applyNumberFormat="1" applyFont="1" applyBorder="1" applyAlignment="1">
      <alignment vertical="center"/>
    </xf>
    <xf numFmtId="170" fontId="31" fillId="0" borderId="13" xfId="0" applyNumberFormat="1" applyFont="1" applyBorder="1" applyAlignment="1">
      <alignment vertical="center"/>
    </xf>
    <xf numFmtId="170" fontId="31" fillId="0" borderId="50" xfId="0" applyNumberFormat="1" applyFont="1" applyBorder="1" applyAlignment="1">
      <alignment vertical="center"/>
    </xf>
    <xf numFmtId="170" fontId="31" fillId="0" borderId="26" xfId="0" applyNumberFormat="1" applyFont="1" applyBorder="1" applyAlignment="1">
      <alignment horizontal="right" vertical="center"/>
    </xf>
    <xf numFmtId="170" fontId="31" fillId="0" borderId="13" xfId="0" applyNumberFormat="1" applyFont="1" applyBorder="1" applyAlignment="1">
      <alignment horizontal="right" vertical="center"/>
    </xf>
    <xf numFmtId="170" fontId="31" fillId="0" borderId="50" xfId="0" applyNumberFormat="1" applyFont="1" applyBorder="1" applyAlignment="1">
      <alignment horizontal="right" vertical="center"/>
    </xf>
    <xf numFmtId="9" fontId="31" fillId="0" borderId="68" xfId="1" applyFont="1" applyFill="1" applyBorder="1" applyAlignment="1">
      <alignment horizontal="center" vertical="center"/>
    </xf>
    <xf numFmtId="9" fontId="31" fillId="0" borderId="67" xfId="1" applyFont="1" applyFill="1" applyBorder="1" applyAlignment="1">
      <alignment horizontal="center" vertical="center"/>
    </xf>
    <xf numFmtId="9" fontId="31" fillId="0" borderId="69" xfId="1" applyFont="1" applyFill="1" applyBorder="1" applyAlignment="1">
      <alignment horizontal="center" vertical="center"/>
    </xf>
    <xf numFmtId="9" fontId="31" fillId="0" borderId="12" xfId="0" applyNumberFormat="1" applyFont="1" applyBorder="1" applyAlignment="1">
      <alignment horizontal="center" vertical="center"/>
    </xf>
    <xf numFmtId="0" fontId="31" fillId="0" borderId="47" xfId="0" applyFont="1" applyBorder="1" applyAlignment="1">
      <alignment horizontal="center" vertical="center"/>
    </xf>
    <xf numFmtId="0" fontId="31" fillId="0" borderId="56" xfId="0" applyFont="1" applyBorder="1" applyAlignment="1">
      <alignment horizontal="center" vertical="center"/>
    </xf>
    <xf numFmtId="9" fontId="31" fillId="0" borderId="59" xfId="0" applyNumberFormat="1" applyFont="1" applyBorder="1" applyAlignment="1">
      <alignment horizontal="center" vertical="center"/>
    </xf>
    <xf numFmtId="0" fontId="31" fillId="0" borderId="58" xfId="0" applyFont="1" applyBorder="1" applyAlignment="1">
      <alignment horizontal="center" vertical="center"/>
    </xf>
    <xf numFmtId="0" fontId="31" fillId="0" borderId="64" xfId="0" applyFont="1" applyBorder="1" applyAlignment="1">
      <alignment horizontal="center" vertical="center"/>
    </xf>
    <xf numFmtId="169" fontId="31" fillId="0" borderId="26" xfId="0" applyNumberFormat="1" applyFont="1" applyBorder="1" applyAlignment="1">
      <alignment horizontal="right" vertical="center"/>
    </xf>
    <xf numFmtId="169" fontId="31" fillId="0" borderId="13" xfId="0" applyNumberFormat="1" applyFont="1" applyBorder="1" applyAlignment="1">
      <alignment horizontal="right" vertical="center"/>
    </xf>
    <xf numFmtId="169" fontId="31" fillId="0" borderId="50" xfId="0" applyNumberFormat="1" applyFont="1" applyBorder="1" applyAlignment="1">
      <alignment horizontal="right" vertical="center"/>
    </xf>
    <xf numFmtId="175" fontId="31" fillId="0" borderId="26" xfId="0" applyNumberFormat="1" applyFont="1" applyBorder="1" applyAlignment="1">
      <alignment horizontal="right" vertical="center"/>
    </xf>
    <xf numFmtId="175" fontId="31" fillId="0" borderId="13" xfId="0" applyNumberFormat="1" applyFont="1" applyBorder="1" applyAlignment="1">
      <alignment horizontal="right" vertical="center"/>
    </xf>
    <xf numFmtId="175" fontId="31" fillId="0" borderId="50" xfId="0" applyNumberFormat="1" applyFont="1" applyBorder="1" applyAlignment="1">
      <alignment horizontal="right" vertical="center"/>
    </xf>
    <xf numFmtId="176" fontId="31" fillId="0" borderId="50" xfId="18" applyNumberFormat="1" applyFont="1" applyFill="1" applyBorder="1" applyAlignment="1">
      <alignment horizontal="center" vertical="center"/>
    </xf>
    <xf numFmtId="177" fontId="31" fillId="0" borderId="54" xfId="18" applyNumberFormat="1" applyFont="1" applyFill="1" applyBorder="1" applyAlignment="1">
      <alignment horizontal="center" vertical="center"/>
    </xf>
    <xf numFmtId="177" fontId="31" fillId="0" borderId="42" xfId="18" applyNumberFormat="1" applyFont="1" applyFill="1" applyBorder="1" applyAlignment="1">
      <alignment horizontal="center" vertical="center"/>
    </xf>
    <xf numFmtId="177" fontId="31" fillId="0" borderId="51" xfId="18" applyNumberFormat="1" applyFont="1" applyFill="1" applyBorder="1" applyAlignment="1">
      <alignment horizontal="center" vertical="center"/>
    </xf>
    <xf numFmtId="0" fontId="31" fillId="0" borderId="52" xfId="0" applyFont="1" applyBorder="1" applyAlignment="1">
      <alignment horizontal="center" vertical="center"/>
    </xf>
    <xf numFmtId="0" fontId="31" fillId="0" borderId="33" xfId="0" applyFont="1" applyBorder="1" applyAlignment="1">
      <alignment horizontal="center" vertical="center"/>
    </xf>
    <xf numFmtId="171" fontId="31" fillId="0" borderId="26" xfId="0" applyNumberFormat="1" applyFont="1" applyBorder="1" applyAlignment="1">
      <alignment horizontal="right" vertical="center"/>
    </xf>
    <xf numFmtId="171" fontId="31" fillId="0" borderId="13" xfId="0" applyNumberFormat="1" applyFont="1" applyBorder="1" applyAlignment="1">
      <alignment horizontal="right" vertical="center"/>
    </xf>
    <xf numFmtId="171" fontId="31" fillId="0" borderId="50" xfId="0" applyNumberFormat="1" applyFont="1" applyBorder="1" applyAlignment="1">
      <alignment horizontal="right" vertical="center"/>
    </xf>
    <xf numFmtId="10" fontId="31" fillId="0" borderId="13" xfId="0" applyNumberFormat="1" applyFont="1" applyBorder="1" applyAlignment="1">
      <alignment horizontal="center" vertical="center"/>
    </xf>
    <xf numFmtId="10" fontId="31" fillId="0" borderId="67" xfId="0" applyNumberFormat="1" applyFont="1" applyBorder="1" applyAlignment="1">
      <alignment horizontal="center" vertical="center"/>
    </xf>
    <xf numFmtId="0" fontId="31" fillId="0" borderId="31" xfId="0" applyFont="1" applyBorder="1" applyAlignment="1">
      <alignment horizontal="center" vertical="center"/>
    </xf>
    <xf numFmtId="9" fontId="31" fillId="0" borderId="60" xfId="0" applyNumberFormat="1" applyFont="1" applyBorder="1" applyAlignment="1">
      <alignment horizontal="center" vertical="center"/>
    </xf>
    <xf numFmtId="9" fontId="31" fillId="0" borderId="61" xfId="0" applyNumberFormat="1" applyFont="1" applyBorder="1" applyAlignment="1">
      <alignment horizontal="center" vertical="center"/>
    </xf>
    <xf numFmtId="9" fontId="31" fillId="0" borderId="0" xfId="0" applyNumberFormat="1" applyFont="1" applyAlignment="1">
      <alignment horizontal="center" vertical="center"/>
    </xf>
    <xf numFmtId="9" fontId="31" fillId="0" borderId="48" xfId="0" applyNumberFormat="1" applyFont="1" applyBorder="1" applyAlignment="1">
      <alignment horizontal="center" vertical="center"/>
    </xf>
    <xf numFmtId="9" fontId="31" fillId="0" borderId="27" xfId="0" applyNumberFormat="1" applyFont="1" applyBorder="1" applyAlignment="1">
      <alignment horizontal="center" vertical="center"/>
    </xf>
    <xf numFmtId="9" fontId="31" fillId="0" borderId="65" xfId="0" applyNumberFormat="1" applyFont="1" applyBorder="1" applyAlignment="1">
      <alignment horizontal="center" vertical="center"/>
    </xf>
    <xf numFmtId="9" fontId="31" fillId="0" borderId="47" xfId="0" applyNumberFormat="1" applyFont="1" applyBorder="1" applyAlignment="1">
      <alignment horizontal="center" vertical="center"/>
    </xf>
    <xf numFmtId="0" fontId="31" fillId="0" borderId="12" xfId="0" applyFont="1" applyBorder="1" applyAlignment="1">
      <alignment horizontal="center" vertical="center"/>
    </xf>
    <xf numFmtId="0" fontId="31" fillId="0" borderId="26" xfId="0" applyFont="1" applyBorder="1" applyAlignment="1">
      <alignment horizontal="center" vertical="center"/>
    </xf>
    <xf numFmtId="0" fontId="31" fillId="0" borderId="13" xfId="0" applyFont="1" applyBorder="1" applyAlignment="1">
      <alignment horizontal="center" vertical="center"/>
    </xf>
    <xf numFmtId="0" fontId="31" fillId="0" borderId="50" xfId="0" applyFont="1" applyBorder="1" applyAlignment="1">
      <alignment horizontal="center" vertical="center"/>
    </xf>
    <xf numFmtId="10" fontId="31" fillId="0" borderId="26" xfId="0" applyNumberFormat="1" applyFont="1" applyBorder="1" applyAlignment="1">
      <alignment horizontal="center" vertical="center"/>
    </xf>
    <xf numFmtId="10" fontId="31" fillId="0" borderId="68" xfId="0" applyNumberFormat="1" applyFont="1" applyBorder="1" applyAlignment="1">
      <alignment horizontal="center" vertical="center"/>
    </xf>
    <xf numFmtId="10" fontId="31" fillId="0" borderId="50" xfId="0" applyNumberFormat="1" applyFont="1" applyBorder="1" applyAlignment="1">
      <alignment horizontal="center" vertical="center"/>
    </xf>
    <xf numFmtId="10" fontId="31" fillId="0" borderId="69" xfId="0" applyNumberFormat="1" applyFont="1" applyBorder="1" applyAlignment="1">
      <alignment horizontal="center" vertical="center"/>
    </xf>
    <xf numFmtId="0" fontId="31" fillId="0" borderId="31" xfId="0" applyFont="1" applyBorder="1" applyAlignment="1">
      <alignment horizontal="center"/>
    </xf>
    <xf numFmtId="0" fontId="31" fillId="0" borderId="52" xfId="0" applyFont="1" applyBorder="1" applyAlignment="1">
      <alignment horizontal="center"/>
    </xf>
    <xf numFmtId="10" fontId="31" fillId="0" borderId="60" xfId="0" applyNumberFormat="1" applyFont="1" applyBorder="1" applyAlignment="1">
      <alignment horizontal="center" vertical="center"/>
    </xf>
    <xf numFmtId="10" fontId="31" fillId="0" borderId="61" xfId="0" applyNumberFormat="1" applyFont="1" applyBorder="1" applyAlignment="1">
      <alignment horizontal="center" vertical="center"/>
    </xf>
    <xf numFmtId="10" fontId="31" fillId="0" borderId="0" xfId="0" applyNumberFormat="1" applyFont="1" applyAlignment="1">
      <alignment horizontal="center" vertical="center"/>
    </xf>
    <xf numFmtId="10" fontId="31" fillId="0" borderId="48" xfId="0" applyNumberFormat="1" applyFont="1" applyBorder="1" applyAlignment="1">
      <alignment horizontal="center" vertical="center"/>
    </xf>
    <xf numFmtId="10" fontId="31" fillId="0" borderId="27" xfId="0" applyNumberFormat="1" applyFont="1" applyBorder="1" applyAlignment="1">
      <alignment horizontal="center" vertical="center"/>
    </xf>
    <xf numFmtId="10" fontId="31" fillId="0" borderId="65" xfId="0" applyNumberFormat="1" applyFont="1" applyBorder="1" applyAlignment="1">
      <alignment horizontal="center" vertical="center"/>
    </xf>
    <xf numFmtId="10" fontId="17" fillId="0" borderId="62" xfId="0" applyNumberFormat="1" applyFont="1" applyBorder="1" applyAlignment="1">
      <alignment horizontal="center" vertical="center"/>
    </xf>
    <xf numFmtId="10" fontId="17" fillId="0" borderId="59" xfId="0" applyNumberFormat="1" applyFont="1" applyBorder="1" applyAlignment="1">
      <alignment horizontal="center" vertical="center"/>
    </xf>
    <xf numFmtId="10" fontId="17" fillId="0" borderId="63" xfId="0" applyNumberFormat="1" applyFont="1" applyBorder="1" applyAlignment="1">
      <alignment horizontal="center" vertical="center"/>
    </xf>
    <xf numFmtId="10" fontId="17" fillId="0" borderId="58" xfId="0" applyNumberFormat="1" applyFont="1" applyBorder="1" applyAlignment="1">
      <alignment horizontal="center" vertical="center"/>
    </xf>
    <xf numFmtId="10" fontId="17" fillId="0" borderId="66" xfId="0" applyNumberFormat="1" applyFont="1" applyBorder="1" applyAlignment="1">
      <alignment horizontal="center" vertical="center"/>
    </xf>
    <xf numFmtId="10" fontId="17" fillId="0" borderId="64" xfId="0" applyNumberFormat="1" applyFont="1" applyBorder="1" applyAlignment="1">
      <alignment horizontal="center" vertical="center"/>
    </xf>
    <xf numFmtId="10" fontId="31" fillId="0" borderId="47" xfId="0" applyNumberFormat="1" applyFont="1" applyBorder="1" applyAlignment="1">
      <alignment horizontal="center" vertical="center"/>
    </xf>
    <xf numFmtId="9" fontId="31" fillId="0" borderId="62" xfId="0" applyNumberFormat="1" applyFont="1" applyBorder="1" applyAlignment="1">
      <alignment horizontal="center" vertical="center"/>
    </xf>
    <xf numFmtId="9" fontId="31" fillId="0" borderId="63" xfId="0" applyNumberFormat="1" applyFont="1" applyBorder="1" applyAlignment="1">
      <alignment horizontal="center" vertical="center"/>
    </xf>
    <xf numFmtId="9" fontId="31" fillId="0" borderId="66" xfId="0" applyNumberFormat="1" applyFont="1" applyBorder="1" applyAlignment="1">
      <alignment horizontal="center" vertical="center"/>
    </xf>
    <xf numFmtId="0" fontId="17" fillId="0" borderId="62" xfId="0" applyFont="1" applyBorder="1" applyAlignment="1">
      <alignment horizontal="center" vertical="center"/>
    </xf>
    <xf numFmtId="0" fontId="17" fillId="0" borderId="59" xfId="0" applyFont="1" applyBorder="1" applyAlignment="1">
      <alignment horizontal="center" vertical="center"/>
    </xf>
    <xf numFmtId="0" fontId="17" fillId="0" borderId="63" xfId="0" applyFont="1" applyBorder="1" applyAlignment="1">
      <alignment horizontal="center" vertical="center"/>
    </xf>
    <xf numFmtId="0" fontId="17" fillId="0" borderId="58" xfId="0" applyFont="1" applyBorder="1" applyAlignment="1">
      <alignment horizontal="center" vertical="center"/>
    </xf>
    <xf numFmtId="0" fontId="17" fillId="0" borderId="66" xfId="0" applyFont="1" applyBorder="1" applyAlignment="1">
      <alignment horizontal="center" vertical="center"/>
    </xf>
    <xf numFmtId="0" fontId="17" fillId="0" borderId="64" xfId="0" applyFont="1" applyBorder="1" applyAlignment="1">
      <alignment horizontal="center" vertical="center"/>
    </xf>
    <xf numFmtId="0" fontId="31" fillId="0" borderId="48" xfId="0" applyFont="1" applyBorder="1" applyAlignment="1">
      <alignment horizontal="center" vertical="center"/>
    </xf>
    <xf numFmtId="0" fontId="31" fillId="0" borderId="42" xfId="0" applyFont="1" applyBorder="1" applyAlignment="1">
      <alignment horizontal="center" vertical="center"/>
    </xf>
    <xf numFmtId="0" fontId="31" fillId="0" borderId="59"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0" xfId="0" applyFont="1" applyAlignment="1">
      <alignment horizontal="center" vertical="center"/>
    </xf>
    <xf numFmtId="0" fontId="17" fillId="0" borderId="48" xfId="0" applyFont="1" applyBorder="1" applyAlignment="1">
      <alignment horizontal="center" vertical="center"/>
    </xf>
    <xf numFmtId="0" fontId="17" fillId="0" borderId="27" xfId="0" applyFont="1" applyBorder="1" applyAlignment="1">
      <alignment horizontal="center" vertical="center"/>
    </xf>
    <xf numFmtId="0" fontId="17" fillId="0" borderId="65" xfId="0" applyFont="1" applyBorder="1" applyAlignment="1">
      <alignment horizontal="center" vertical="center"/>
    </xf>
    <xf numFmtId="10" fontId="31" fillId="0" borderId="59" xfId="0" applyNumberFormat="1" applyFont="1" applyBorder="1" applyAlignment="1">
      <alignment horizontal="center" vertical="center"/>
    </xf>
    <xf numFmtId="10" fontId="31" fillId="0" borderId="58" xfId="0" applyNumberFormat="1" applyFont="1" applyBorder="1" applyAlignment="1">
      <alignment horizontal="center" vertical="center"/>
    </xf>
    <xf numFmtId="10" fontId="31" fillId="0" borderId="64" xfId="0" applyNumberFormat="1" applyFont="1" applyBorder="1" applyAlignment="1">
      <alignment horizontal="center" vertical="center"/>
    </xf>
    <xf numFmtId="3" fontId="31" fillId="0" borderId="42" xfId="0" applyNumberFormat="1" applyFont="1" applyBorder="1" applyAlignment="1">
      <alignment horizontal="center" vertical="center"/>
    </xf>
    <xf numFmtId="0" fontId="31" fillId="0" borderId="32" xfId="0" applyFont="1" applyBorder="1" applyAlignment="1">
      <alignment horizontal="center"/>
    </xf>
    <xf numFmtId="9" fontId="31" fillId="0" borderId="20" xfId="0" applyNumberFormat="1" applyFont="1" applyBorder="1" applyAlignment="1">
      <alignment horizontal="center" vertical="center"/>
    </xf>
    <xf numFmtId="0" fontId="31" fillId="0" borderId="20" xfId="0" applyFont="1" applyBorder="1" applyAlignment="1">
      <alignment horizontal="center" vertical="center"/>
    </xf>
    <xf numFmtId="0" fontId="31" fillId="0" borderId="39" xfId="0" applyFont="1" applyBorder="1" applyAlignment="1">
      <alignment horizontal="center" vertical="center"/>
    </xf>
    <xf numFmtId="9" fontId="31" fillId="0" borderId="56" xfId="0" applyNumberFormat="1" applyFont="1" applyBorder="1" applyAlignment="1">
      <alignment horizontal="center" vertical="center"/>
    </xf>
    <xf numFmtId="3" fontId="31" fillId="0" borderId="0" xfId="0" applyNumberFormat="1" applyFont="1" applyAlignment="1">
      <alignment horizontal="center" vertical="center"/>
    </xf>
    <xf numFmtId="3" fontId="17" fillId="0" borderId="26" xfId="0" applyNumberFormat="1" applyFont="1" applyBorder="1" applyAlignment="1">
      <alignment horizontal="center" vertical="center"/>
    </xf>
    <xf numFmtId="3" fontId="17" fillId="0" borderId="13" xfId="0" applyNumberFormat="1" applyFont="1" applyBorder="1" applyAlignment="1">
      <alignment horizontal="center" vertical="center"/>
    </xf>
    <xf numFmtId="3" fontId="17" fillId="0" borderId="50" xfId="0" applyNumberFormat="1" applyFont="1" applyBorder="1" applyAlignment="1">
      <alignment horizontal="center" vertical="center"/>
    </xf>
    <xf numFmtId="9" fontId="17" fillId="0" borderId="15"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40" xfId="0" applyFont="1" applyBorder="1" applyAlignment="1">
      <alignment horizontal="center" vertical="center"/>
    </xf>
    <xf numFmtId="9" fontId="31" fillId="0" borderId="36" xfId="0" applyNumberFormat="1" applyFont="1" applyBorder="1" applyAlignment="1">
      <alignment horizontal="center" vertical="center"/>
    </xf>
    <xf numFmtId="9" fontId="31" fillId="0" borderId="44" xfId="0" applyNumberFormat="1" applyFont="1" applyBorder="1" applyAlignment="1">
      <alignment horizontal="center" vertical="center"/>
    </xf>
    <xf numFmtId="3" fontId="17" fillId="0" borderId="43" xfId="1" applyNumberFormat="1" applyFont="1" applyFill="1" applyBorder="1" applyAlignment="1">
      <alignment horizontal="center" vertical="center"/>
    </xf>
    <xf numFmtId="3" fontId="17" fillId="0" borderId="13" xfId="1" applyNumberFormat="1" applyFont="1" applyFill="1" applyBorder="1" applyAlignment="1">
      <alignment horizontal="center" vertical="center"/>
    </xf>
    <xf numFmtId="3" fontId="17" fillId="0" borderId="50" xfId="1" applyNumberFormat="1" applyFont="1" applyFill="1" applyBorder="1" applyAlignment="1">
      <alignment horizontal="center" vertical="center"/>
    </xf>
    <xf numFmtId="3" fontId="17" fillId="0" borderId="43" xfId="0" applyNumberFormat="1" applyFont="1" applyBorder="1" applyAlignment="1">
      <alignment horizontal="center" vertical="center"/>
    </xf>
    <xf numFmtId="9" fontId="31" fillId="0" borderId="19" xfId="0" applyNumberFormat="1" applyFont="1" applyBorder="1" applyAlignment="1">
      <alignment horizontal="center" vertical="center"/>
    </xf>
    <xf numFmtId="9" fontId="17" fillId="0" borderId="14" xfId="0" applyNumberFormat="1" applyFont="1" applyBorder="1" applyAlignment="1">
      <alignment horizontal="center" vertical="center"/>
    </xf>
    <xf numFmtId="0" fontId="31" fillId="0" borderId="34" xfId="0" applyFont="1" applyBorder="1" applyAlignment="1">
      <alignment horizontal="center"/>
    </xf>
    <xf numFmtId="0" fontId="31" fillId="0" borderId="35" xfId="0" applyFont="1" applyBorder="1" applyAlignment="1">
      <alignment horizontal="center"/>
    </xf>
    <xf numFmtId="0" fontId="31" fillId="0" borderId="36" xfId="0" applyFont="1" applyBorder="1" applyAlignment="1">
      <alignment horizontal="center"/>
    </xf>
    <xf numFmtId="0" fontId="31" fillId="0" borderId="37" xfId="0" applyFont="1" applyBorder="1" applyAlignment="1">
      <alignment horizontal="center" vertical="center"/>
    </xf>
    <xf numFmtId="0" fontId="31" fillId="0" borderId="41" xfId="0" applyFont="1" applyBorder="1" applyAlignment="1">
      <alignment horizontal="center" vertical="center"/>
    </xf>
    <xf numFmtId="9" fontId="17" fillId="0" borderId="87" xfId="0" applyNumberFormat="1" applyFont="1" applyBorder="1" applyAlignment="1">
      <alignment horizontal="center" vertical="center"/>
    </xf>
    <xf numFmtId="0" fontId="17" fillId="0" borderId="88" xfId="0" applyFont="1" applyBorder="1" applyAlignment="1">
      <alignment horizontal="center" vertical="center"/>
    </xf>
    <xf numFmtId="0" fontId="17" fillId="0" borderId="86" xfId="0" applyFont="1" applyBorder="1" applyAlignment="1">
      <alignment horizontal="center" vertical="center"/>
    </xf>
    <xf numFmtId="3" fontId="17" fillId="0" borderId="45" xfId="0" applyNumberFormat="1" applyFont="1" applyBorder="1" applyAlignment="1">
      <alignment horizontal="center" vertical="center"/>
    </xf>
    <xf numFmtId="3" fontId="17" fillId="0" borderId="42" xfId="0" applyNumberFormat="1" applyFont="1" applyBorder="1" applyAlignment="1">
      <alignment horizontal="center" vertical="center"/>
    </xf>
    <xf numFmtId="0" fontId="17" fillId="0" borderId="46" xfId="0" applyFont="1" applyBorder="1" applyAlignment="1">
      <alignment horizontal="left" vertical="center"/>
    </xf>
    <xf numFmtId="9" fontId="17" fillId="0" borderId="88" xfId="0" applyNumberFormat="1" applyFont="1" applyBorder="1" applyAlignment="1">
      <alignment horizontal="center" vertical="center"/>
    </xf>
    <xf numFmtId="3" fontId="31" fillId="0" borderId="45" xfId="0" applyNumberFormat="1" applyFont="1" applyBorder="1" applyAlignment="1">
      <alignment horizontal="center" vertical="center"/>
    </xf>
    <xf numFmtId="3" fontId="31" fillId="0" borderId="43" xfId="0" applyNumberFormat="1" applyFont="1" applyBorder="1" applyAlignment="1">
      <alignment horizontal="center" vertical="center"/>
    </xf>
    <xf numFmtId="3" fontId="31" fillId="0" borderId="13" xfId="0" applyNumberFormat="1" applyFont="1" applyBorder="1" applyAlignment="1">
      <alignment horizontal="center" vertical="center"/>
    </xf>
    <xf numFmtId="0" fontId="34" fillId="0" borderId="27" xfId="0" applyFont="1" applyBorder="1" applyAlignment="1">
      <alignment horizontal="center"/>
    </xf>
    <xf numFmtId="0" fontId="31" fillId="0" borderId="33" xfId="0" applyFont="1" applyBorder="1" applyAlignment="1">
      <alignment horizontal="center"/>
    </xf>
    <xf numFmtId="0" fontId="17" fillId="2" borderId="9" xfId="0" applyFont="1" applyFill="1" applyBorder="1" applyAlignment="1">
      <alignment horizontal="left" vertical="center"/>
    </xf>
    <xf numFmtId="176" fontId="31" fillId="2" borderId="9" xfId="18" applyNumberFormat="1" applyFont="1" applyFill="1" applyBorder="1" applyAlignment="1">
      <alignment horizontal="center" vertical="center"/>
    </xf>
    <xf numFmtId="9" fontId="31" fillId="2" borderId="9" xfId="1" applyFont="1" applyFill="1" applyBorder="1" applyAlignment="1">
      <alignment horizontal="center" vertical="center"/>
    </xf>
    <xf numFmtId="175" fontId="31" fillId="2" borderId="9" xfId="0" applyNumberFormat="1" applyFont="1" applyFill="1" applyBorder="1" applyAlignment="1">
      <alignment horizontal="right" vertical="center"/>
    </xf>
    <xf numFmtId="0" fontId="17" fillId="2" borderId="9" xfId="0" applyFont="1" applyFill="1" applyBorder="1" applyAlignment="1">
      <alignment horizontal="left" vertical="center" wrapText="1"/>
    </xf>
    <xf numFmtId="176" fontId="31" fillId="2" borderId="26" xfId="18" applyNumberFormat="1" applyFont="1" applyFill="1" applyBorder="1" applyAlignment="1">
      <alignment horizontal="center" vertical="center"/>
    </xf>
    <xf numFmtId="176" fontId="31" fillId="2" borderId="13" xfId="18" applyNumberFormat="1" applyFont="1" applyFill="1" applyBorder="1" applyAlignment="1">
      <alignment horizontal="center" vertical="center"/>
    </xf>
    <xf numFmtId="176" fontId="31" fillId="2" borderId="11" xfId="18" applyNumberFormat="1" applyFont="1" applyFill="1" applyBorder="1" applyAlignment="1">
      <alignment horizontal="center" vertical="center"/>
    </xf>
    <xf numFmtId="170" fontId="31" fillId="2" borderId="9" xfId="0" applyNumberFormat="1" applyFont="1" applyFill="1" applyBorder="1" applyAlignment="1">
      <alignment horizontal="right" vertical="center"/>
    </xf>
    <xf numFmtId="9" fontId="31" fillId="2" borderId="9" xfId="0" applyNumberFormat="1" applyFont="1" applyFill="1" applyBorder="1" applyAlignment="1">
      <alignment horizontal="center" vertical="center" wrapText="1"/>
    </xf>
    <xf numFmtId="0" fontId="31" fillId="2" borderId="9" xfId="0" applyFont="1" applyFill="1" applyBorder="1" applyAlignment="1">
      <alignment horizontal="center" vertical="center" wrapText="1"/>
    </xf>
    <xf numFmtId="0" fontId="17" fillId="2" borderId="9" xfId="0" applyFont="1" applyFill="1" applyBorder="1" applyAlignment="1">
      <alignment horizontal="center" vertical="center"/>
    </xf>
  </cellXfs>
  <cellStyles count="41">
    <cellStyle name="Comma [0] 2" xfId="24" xr:uid="{00000000-0005-0000-0000-000000000000}"/>
    <cellStyle name="Comma [0] 2 2" xfId="37" xr:uid="{00000000-0005-0000-0000-000001000000}"/>
    <cellStyle name="Comma 2" xfId="6" xr:uid="{00000000-0005-0000-0000-000002000000}"/>
    <cellStyle name="Comma 2 2" xfId="18" xr:uid="{00000000-0005-0000-0000-000003000000}"/>
    <cellStyle name="Comma 2 2 4" xfId="25" xr:uid="{00000000-0005-0000-0000-000004000000}"/>
    <cellStyle name="Currency [0]" xfId="21" builtinId="7"/>
    <cellStyle name="Currency [0] 2" xfId="7" xr:uid="{00000000-0005-0000-0000-000006000000}"/>
    <cellStyle name="Excel Built-in Normal" xfId="4" xr:uid="{00000000-0005-0000-0000-000007000000}"/>
    <cellStyle name="Excel Built-in Normal 1" xfId="23" xr:uid="{00000000-0005-0000-0000-000008000000}"/>
    <cellStyle name="Excel Built-in Normal 2" xfId="22" xr:uid="{00000000-0005-0000-0000-000009000000}"/>
    <cellStyle name="Normal" xfId="0" builtinId="0"/>
    <cellStyle name="Normal 2" xfId="3" xr:uid="{00000000-0005-0000-0000-00000B000000}"/>
    <cellStyle name="Normal 2 2" xfId="16" xr:uid="{00000000-0005-0000-0000-00000C000000}"/>
    <cellStyle name="Normal 3" xfId="17" xr:uid="{00000000-0005-0000-0000-00000D000000}"/>
    <cellStyle name="Normal 3 2" xfId="35" xr:uid="{00000000-0005-0000-0000-00000E000000}"/>
    <cellStyle name="Normal 4" xfId="8" xr:uid="{00000000-0005-0000-0000-00000F000000}"/>
    <cellStyle name="Normal 4 2" xfId="9" xr:uid="{00000000-0005-0000-0000-000010000000}"/>
    <cellStyle name="Normal 4 2 2" xfId="2" xr:uid="{00000000-0005-0000-0000-000011000000}"/>
    <cellStyle name="Normal 4 2 2 2" xfId="15" xr:uid="{00000000-0005-0000-0000-000012000000}"/>
    <cellStyle name="Normal 4 2 2 2 2" xfId="19" xr:uid="{00000000-0005-0000-0000-000013000000}"/>
    <cellStyle name="Normal 4 2 2 2 2 2" xfId="36" xr:uid="{00000000-0005-0000-0000-000014000000}"/>
    <cellStyle name="Normal 4 2 2 2 3" xfId="34" xr:uid="{00000000-0005-0000-0000-000015000000}"/>
    <cellStyle name="Normal 4 2 2 3" xfId="26" xr:uid="{00000000-0005-0000-0000-000016000000}"/>
    <cellStyle name="Normal 4 2 3" xfId="14" xr:uid="{00000000-0005-0000-0000-000017000000}"/>
    <cellStyle name="Normal 4 2 3 2" xfId="33" xr:uid="{00000000-0005-0000-0000-000018000000}"/>
    <cellStyle name="Normal 4 2 4" xfId="28" xr:uid="{00000000-0005-0000-0000-000019000000}"/>
    <cellStyle name="Normal 4 3" xfId="10" xr:uid="{00000000-0005-0000-0000-00001A000000}"/>
    <cellStyle name="Normal 4 3 2" xfId="29" xr:uid="{00000000-0005-0000-0000-00001B000000}"/>
    <cellStyle name="Normal 4 4" xfId="13" xr:uid="{00000000-0005-0000-0000-00001C000000}"/>
    <cellStyle name="Normal 4 4 2" xfId="32" xr:uid="{00000000-0005-0000-0000-00001D000000}"/>
    <cellStyle name="Normal 4 5" xfId="27" xr:uid="{00000000-0005-0000-0000-00001E000000}"/>
    <cellStyle name="Normal 5" xfId="11" xr:uid="{00000000-0005-0000-0000-00001F000000}"/>
    <cellStyle name="Normal 5 2" xfId="30" xr:uid="{00000000-0005-0000-0000-000020000000}"/>
    <cellStyle name="Normal 6" xfId="20" xr:uid="{00000000-0005-0000-0000-000021000000}"/>
    <cellStyle name="Normal 7" xfId="38" xr:uid="{00000000-0005-0000-0000-000022000000}"/>
    <cellStyle name="Normal 8" xfId="40" xr:uid="{00000000-0005-0000-0000-000023000000}"/>
    <cellStyle name="Percent" xfId="1" builtinId="5"/>
    <cellStyle name="Percent 2" xfId="12" xr:uid="{00000000-0005-0000-0000-000025000000}"/>
    <cellStyle name="Percent 2 2" xfId="5" xr:uid="{00000000-0005-0000-0000-000026000000}"/>
    <cellStyle name="Percent 2 3" xfId="31" xr:uid="{00000000-0005-0000-0000-000027000000}"/>
    <cellStyle name="Percent 3" xfId="39" xr:uid="{00000000-0005-0000-0000-000028000000}"/>
  </cellStyles>
  <dxfs count="54">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OPEN &amp; CLOSED COMPARE</a:t>
            </a:r>
            <a:endParaRPr lang="id-ID">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id-ID"/>
        </a:p>
      </c:txPr>
    </c:title>
    <c:autoTitleDeleted val="0"/>
    <c:plotArea>
      <c:layout/>
      <c:barChart>
        <c:barDir val="bar"/>
        <c:grouping val="clustered"/>
        <c:varyColors val="0"/>
        <c:ser>
          <c:idx val="0"/>
          <c:order val="0"/>
          <c:tx>
            <c:strRef>
              <c:f>'5S-K3 JAN - NOV 2023'!$C$4</c:f>
              <c:strCache>
                <c:ptCount val="1"/>
                <c:pt idx="0">
                  <c:v>OPEN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id-I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'5S-K3 JAN - NOV 2023'!$B$5:$B$7</c:f>
              <c:strCache>
                <c:ptCount val="3"/>
                <c:pt idx="0">
                  <c:v>DADAN RAKHMAT S</c:v>
                </c:pt>
                <c:pt idx="1">
                  <c:v>ANITA NITA</c:v>
                </c:pt>
                <c:pt idx="2">
                  <c:v>RUBY KAUKABIT TA'LIEM</c:v>
                </c:pt>
              </c:strCache>
            </c:strRef>
          </c:cat>
          <c:val>
            <c:numRef>
              <c:f>'5S-K3 JAN - NOV 2023'!$C$5:$C$7</c:f>
              <c:numCache>
                <c:formatCode>General</c:formatCode>
                <c:ptCount val="3"/>
                <c:pt idx="0">
                  <c:v>84</c:v>
                </c:pt>
                <c:pt idx="1">
                  <c:v>1</c:v>
                </c:pt>
                <c:pt idx="2">
                  <c:v>0</c:v>
                </c:pt>
              </c:numCache>
            </c:numRef>
          </c:val>
          <c:extLst>
            <c:ext xmlns:c16="http://schemas.microsoft.com/office/drawing/2014/chart" uri="{C3380CC4-5D6E-409C-BE32-E72D297353CC}">
              <c16:uniqueId val="{00000000-36FE-4018-89FD-E866588BF73E}"/>
            </c:ext>
          </c:extLst>
        </c:ser>
        <c:ser>
          <c:idx val="1"/>
          <c:order val="1"/>
          <c:tx>
            <c:strRef>
              <c:f>'5S-K3 JAN - NOV 2023'!$D$4</c:f>
              <c:strCache>
                <c:ptCount val="1"/>
                <c:pt idx="0">
                  <c:v>CLOSED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id-I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'5S-K3 JAN - NOV 2023'!$B$5:$B$7</c:f>
              <c:strCache>
                <c:ptCount val="3"/>
                <c:pt idx="0">
                  <c:v>DADAN RAKHMAT S</c:v>
                </c:pt>
                <c:pt idx="1">
                  <c:v>ANITA NITA</c:v>
                </c:pt>
                <c:pt idx="2">
                  <c:v>RUBY KAUKABIT TA'LIEM</c:v>
                </c:pt>
              </c:strCache>
            </c:strRef>
          </c:cat>
          <c:val>
            <c:numRef>
              <c:f>'5S-K3 JAN - NOV 2023'!$D$5:$D$7</c:f>
              <c:numCache>
                <c:formatCode>General</c:formatCode>
                <c:ptCount val="3"/>
                <c:pt idx="0">
                  <c:v>19</c:v>
                </c:pt>
                <c:pt idx="1">
                  <c:v>28</c:v>
                </c:pt>
                <c:pt idx="2">
                  <c:v>3</c:v>
                </c:pt>
              </c:numCache>
            </c:numRef>
          </c:val>
          <c:extLst>
            <c:ext xmlns:c16="http://schemas.microsoft.com/office/drawing/2014/chart" uri="{C3380CC4-5D6E-409C-BE32-E72D297353CC}">
              <c16:uniqueId val="{00000001-36FE-4018-89FD-E866588BF73E}"/>
            </c:ext>
          </c:extLst>
        </c:ser>
        <c:dLbls>
          <c:showLegendKey val="0"/>
          <c:showVal val="0"/>
          <c:showCatName val="0"/>
          <c:showSerName val="0"/>
          <c:showPercent val="0"/>
          <c:showBubbleSize val="0"/>
        </c:dLbls>
        <c:gapWidth val="247"/>
        <c:axId val="213368768"/>
        <c:axId val="213370432"/>
      </c:barChart>
      <c:catAx>
        <c:axId val="21336876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id-ID"/>
          </a:p>
        </c:txPr>
        <c:crossAx val="213370432"/>
        <c:crosses val="autoZero"/>
        <c:auto val="1"/>
        <c:lblAlgn val="ctr"/>
        <c:lblOffset val="100"/>
        <c:noMultiLvlLbl val="0"/>
      </c:catAx>
      <c:valAx>
        <c:axId val="213370432"/>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id-ID"/>
          </a:p>
        </c:txPr>
        <c:crossAx val="213368768"/>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id-ID"/>
        </a:p>
      </c:txPr>
    </c:legend>
    <c:plotVisOnly val="1"/>
    <c:dispBlanksAs val="gap"/>
    <c:showDLblsOverMax val="0"/>
  </c:chart>
  <c:spPr>
    <a:solidFill>
      <a:schemeClr val="lt1"/>
    </a:solidFill>
    <a:ln w="9525" cap="flat" cmpd="sng" algn="ctr">
      <a:noFill/>
      <a:round/>
    </a:ln>
    <a:effectLst/>
  </c:spPr>
  <c:txPr>
    <a:bodyPr/>
    <a:lstStyle/>
    <a:p>
      <a:pPr>
        <a:defRPr/>
      </a:pPr>
      <a:endParaRPr lang="id-I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j-lt"/>
                <a:ea typeface="+mn-ea"/>
                <a:cs typeface="+mn-cs"/>
              </a:defRPr>
            </a:pPr>
            <a:r>
              <a:rPr lang="en-US"/>
              <a:t>POPULASI OPEN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j-lt"/>
              <a:ea typeface="+mn-ea"/>
              <a:cs typeface="+mn-cs"/>
            </a:defRPr>
          </a:pPr>
          <a:endParaRPr lang="id-ID"/>
        </a:p>
      </c:txPr>
    </c:title>
    <c:autoTitleDeleted val="0"/>
    <c:plotArea>
      <c:layout/>
      <c:pieChart>
        <c:varyColors val="1"/>
        <c:ser>
          <c:idx val="0"/>
          <c:order val="0"/>
          <c:tx>
            <c:strRef>
              <c:f>'5S-K3 JAN - NOV 2023'!$C$4</c:f>
              <c:strCache>
                <c:ptCount val="1"/>
                <c:pt idx="0">
                  <c:v>OPEN</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1E0-4813-A421-530BBD8F234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1E0-4813-A421-530BBD8F234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1E0-4813-A421-530BBD8F2348}"/>
              </c:ext>
            </c:extLst>
          </c:dPt>
          <c:dLbls>
            <c:dLbl>
              <c:idx val="0"/>
              <c:layout>
                <c:manualLayout>
                  <c:x val="8.5557755642145777E-3"/>
                  <c:y val="-0.203432199806866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1E0-4813-A421-530BBD8F2348}"/>
                </c:ext>
              </c:extLst>
            </c:dLbl>
            <c:dLbl>
              <c:idx val="2"/>
              <c:layout>
                <c:manualLayout>
                  <c:x val="-0.15135277009292758"/>
                  <c:y val="2.878142830400002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1E0-4813-A421-530BBD8F2348}"/>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000" b="1" i="0" u="none" strike="noStrike" kern="1200" baseline="0">
                    <a:solidFill>
                      <a:schemeClr val="lt1"/>
                    </a:solidFill>
                    <a:latin typeface="+mj-lt"/>
                    <a:ea typeface="+mn-ea"/>
                    <a:cs typeface="+mn-cs"/>
                  </a:defRPr>
                </a:pPr>
                <a:endParaRPr lang="id-ID"/>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'5S-K3 JAN - NOV 2023'!$B$5:$B$7</c:f>
              <c:strCache>
                <c:ptCount val="3"/>
                <c:pt idx="0">
                  <c:v>DADAN RAKHMAT S</c:v>
                </c:pt>
                <c:pt idx="1">
                  <c:v>ANITA NITA</c:v>
                </c:pt>
                <c:pt idx="2">
                  <c:v>RUBY KAUKABIT TA'LIEM</c:v>
                </c:pt>
              </c:strCache>
            </c:strRef>
          </c:cat>
          <c:val>
            <c:numRef>
              <c:f>'5S-K3 JAN - NOV 2023'!$C$5:$C$7</c:f>
              <c:numCache>
                <c:formatCode>General</c:formatCode>
                <c:ptCount val="3"/>
                <c:pt idx="0">
                  <c:v>84</c:v>
                </c:pt>
                <c:pt idx="1">
                  <c:v>1</c:v>
                </c:pt>
                <c:pt idx="2">
                  <c:v>0</c:v>
                </c:pt>
              </c:numCache>
            </c:numRef>
          </c:val>
          <c:extLst>
            <c:ext xmlns:c16="http://schemas.microsoft.com/office/drawing/2014/chart" uri="{C3380CC4-5D6E-409C-BE32-E72D297353CC}">
              <c16:uniqueId val="{00000006-C1E0-4813-A421-530BBD8F234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j-lt"/>
              <a:ea typeface="+mn-ea"/>
              <a:cs typeface="+mn-cs"/>
            </a:defRPr>
          </a:pPr>
          <a:endParaRPr lang="id-ID"/>
        </a:p>
      </c:txPr>
    </c:legend>
    <c:plotVisOnly val="1"/>
    <c:dispBlanksAs val="gap"/>
    <c:showDLblsOverMax val="0"/>
  </c:chart>
  <c:spPr>
    <a:noFill/>
    <a:ln w="9525" cap="flat" cmpd="sng" algn="ctr">
      <a:noFill/>
      <a:round/>
    </a:ln>
    <a:effectLst/>
  </c:spPr>
  <c:txPr>
    <a:bodyPr/>
    <a:lstStyle/>
    <a:p>
      <a:pPr>
        <a:defRPr>
          <a:latin typeface="+mj-lt"/>
        </a:defRPr>
      </a:pPr>
      <a:endParaRPr lang="id-ID"/>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j-lt"/>
                <a:ea typeface="+mn-ea"/>
                <a:cs typeface="+mn-cs"/>
              </a:defRPr>
            </a:pPr>
            <a:r>
              <a:rPr lang="en-US"/>
              <a:t>POPULASI CLOSED</a:t>
            </a:r>
          </a:p>
        </c:rich>
      </c:tx>
      <c:layout>
        <c:manualLayout>
          <c:xMode val="edge"/>
          <c:yMode val="edge"/>
          <c:x val="0.18580130867790745"/>
          <c:y val="2.7777714836005211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j-lt"/>
              <a:ea typeface="+mn-ea"/>
              <a:cs typeface="+mn-cs"/>
            </a:defRPr>
          </a:pPr>
          <a:endParaRPr lang="id-ID"/>
        </a:p>
      </c:txPr>
    </c:title>
    <c:autoTitleDeleted val="0"/>
    <c:plotArea>
      <c:layout/>
      <c:pieChart>
        <c:varyColors val="1"/>
        <c:ser>
          <c:idx val="0"/>
          <c:order val="0"/>
          <c:tx>
            <c:strRef>
              <c:f>'5S-K3 JAN - NOV 2023'!$D$4</c:f>
              <c:strCache>
                <c:ptCount val="1"/>
                <c:pt idx="0">
                  <c:v>CLOSED</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61D-4CA1-AA90-7D8A366E0A0F}"/>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61D-4CA1-AA90-7D8A366E0A0F}"/>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61D-4CA1-AA90-7D8A366E0A0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000" b="1" i="0" u="none" strike="noStrike" kern="1200" baseline="0">
                    <a:solidFill>
                      <a:schemeClr val="lt1"/>
                    </a:solidFill>
                    <a:latin typeface="+mj-lt"/>
                    <a:ea typeface="+mn-ea"/>
                    <a:cs typeface="+mn-cs"/>
                  </a:defRPr>
                </a:pPr>
                <a:endParaRPr lang="id-ID"/>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'5S-K3 JAN - NOV 2023'!$B$5:$B$7</c:f>
              <c:strCache>
                <c:ptCount val="3"/>
                <c:pt idx="0">
                  <c:v>DADAN RAKHMAT S</c:v>
                </c:pt>
                <c:pt idx="1">
                  <c:v>ANITA NITA</c:v>
                </c:pt>
                <c:pt idx="2">
                  <c:v>RUBY KAUKABIT TA'LIEM</c:v>
                </c:pt>
              </c:strCache>
            </c:strRef>
          </c:cat>
          <c:val>
            <c:numRef>
              <c:f>'5S-K3 JAN - NOV 2023'!$D$5:$D$7</c:f>
              <c:numCache>
                <c:formatCode>General</c:formatCode>
                <c:ptCount val="3"/>
                <c:pt idx="0">
                  <c:v>19</c:v>
                </c:pt>
                <c:pt idx="1">
                  <c:v>28</c:v>
                </c:pt>
                <c:pt idx="2">
                  <c:v>3</c:v>
                </c:pt>
              </c:numCache>
            </c:numRef>
          </c:val>
          <c:extLst>
            <c:ext xmlns:c16="http://schemas.microsoft.com/office/drawing/2014/chart" uri="{C3380CC4-5D6E-409C-BE32-E72D297353CC}">
              <c16:uniqueId val="{00000006-261D-4CA1-AA90-7D8A366E0A0F}"/>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j-lt"/>
              <a:ea typeface="+mn-ea"/>
              <a:cs typeface="+mn-cs"/>
            </a:defRPr>
          </a:pPr>
          <a:endParaRPr lang="id-ID"/>
        </a:p>
      </c:txPr>
    </c:legend>
    <c:plotVisOnly val="1"/>
    <c:dispBlanksAs val="gap"/>
    <c:showDLblsOverMax val="0"/>
  </c:chart>
  <c:spPr>
    <a:noFill/>
    <a:ln w="9525" cap="flat" cmpd="sng" algn="ctr">
      <a:noFill/>
      <a:round/>
    </a:ln>
    <a:effectLst/>
  </c:spPr>
  <c:txPr>
    <a:bodyPr/>
    <a:lstStyle/>
    <a:p>
      <a:pPr>
        <a:defRPr>
          <a:latin typeface="+mj-lt"/>
        </a:defRPr>
      </a:pPr>
      <a:endParaRPr lang="id-ID"/>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38100</xdr:colOff>
      <xdr:row>7</xdr:row>
      <xdr:rowOff>80962</xdr:rowOff>
    </xdr:from>
    <xdr:to>
      <xdr:col>2</xdr:col>
      <xdr:colOff>1733550</xdr:colOff>
      <xdr:row>22</xdr:row>
      <xdr:rowOff>47625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161924</xdr:colOff>
      <xdr:row>7</xdr:row>
      <xdr:rowOff>80962</xdr:rowOff>
    </xdr:from>
    <xdr:to>
      <xdr:col>5</xdr:col>
      <xdr:colOff>9525</xdr:colOff>
      <xdr:row>22</xdr:row>
      <xdr:rowOff>38100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485774</xdr:colOff>
      <xdr:row>7</xdr:row>
      <xdr:rowOff>85724</xdr:rowOff>
    </xdr:from>
    <xdr:to>
      <xdr:col>8</xdr:col>
      <xdr:colOff>1000125</xdr:colOff>
      <xdr:row>22</xdr:row>
      <xdr:rowOff>38099</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8"/>
  <sheetViews>
    <sheetView zoomScaleNormal="100" workbookViewId="0">
      <pane xSplit="8" ySplit="5" topLeftCell="Y6" activePane="bottomRight" state="frozen"/>
      <selection pane="topRight" activeCell="I1" sqref="I1"/>
      <selection pane="bottomLeft" activeCell="A7" sqref="A7"/>
      <selection pane="bottomRight" activeCell="Y32" sqref="Y32"/>
    </sheetView>
  </sheetViews>
  <sheetFormatPr defaultColWidth="9.109375" defaultRowHeight="14.4" x14ac:dyDescent="0.3"/>
  <cols>
    <col min="1" max="1" width="3.5546875" style="5" customWidth="1"/>
    <col min="2" max="2" width="18.6640625" style="256" customWidth="1"/>
    <col min="3" max="3" width="16.6640625" style="159" hidden="1" customWidth="1"/>
    <col min="4" max="4" width="26.6640625" style="15" customWidth="1"/>
    <col min="5" max="5" width="8.109375" style="15" hidden="1" customWidth="1"/>
    <col min="6" max="6" width="34.5546875" style="113" customWidth="1"/>
    <col min="7" max="7" width="10.109375" style="114" hidden="1" customWidth="1"/>
    <col min="8" max="8" width="19.5546875" style="113" customWidth="1"/>
    <col min="9" max="9" width="79.33203125" style="158" hidden="1" customWidth="1"/>
    <col min="10" max="10" width="33" style="20" hidden="1" customWidth="1"/>
    <col min="11" max="11" width="19.88671875" style="15" hidden="1" customWidth="1"/>
    <col min="12" max="12" width="3.5546875" style="15" hidden="1" customWidth="1"/>
    <col min="13" max="13" width="18.5546875" style="15" hidden="1" customWidth="1"/>
    <col min="14" max="14" width="76.109375" style="5" hidden="1" customWidth="1"/>
    <col min="15" max="15" width="16.5546875" style="15" hidden="1" customWidth="1"/>
    <col min="16" max="16" width="2.109375" style="5" customWidth="1"/>
    <col min="17" max="17" width="22.5546875" style="15" customWidth="1"/>
    <col min="18" max="18" width="24.44140625" style="15" customWidth="1"/>
    <col min="19" max="19" width="24.109375" style="15" customWidth="1"/>
    <col min="20" max="20" width="23.109375" style="15" customWidth="1"/>
    <col min="21" max="21" width="23.88671875" style="15" customWidth="1"/>
    <col min="22" max="22" width="23.109375" style="15" customWidth="1"/>
    <col min="23" max="23" width="2.6640625" style="15" customWidth="1"/>
    <col min="24" max="24" width="18.44140625" style="15" customWidth="1"/>
    <col min="25" max="25" width="101.5546875" style="5" customWidth="1"/>
    <col min="26" max="26" width="18.44140625" style="15" customWidth="1"/>
    <col min="27" max="16384" width="9.109375" style="5"/>
  </cols>
  <sheetData>
    <row r="1" spans="1:26" ht="15" thickBot="1" x14ac:dyDescent="0.35">
      <c r="B1" s="254"/>
      <c r="C1" s="157"/>
      <c r="D1" s="7"/>
      <c r="E1" s="7"/>
      <c r="F1" s="8"/>
      <c r="G1" s="9"/>
      <c r="H1" s="8"/>
      <c r="I1" s="157"/>
      <c r="J1" s="11"/>
    </row>
    <row r="2" spans="1:26" ht="24" customHeight="1" thickTop="1" x14ac:dyDescent="0.3">
      <c r="B2" s="958"/>
      <c r="C2" s="960" t="s">
        <v>488</v>
      </c>
      <c r="D2" s="961"/>
      <c r="E2" s="961"/>
      <c r="F2" s="961"/>
      <c r="G2" s="961"/>
      <c r="H2" s="961"/>
      <c r="I2" s="961"/>
      <c r="J2" s="962"/>
    </row>
    <row r="3" spans="1:26" ht="24" customHeight="1" thickBot="1" x14ac:dyDescent="0.35">
      <c r="A3" s="13"/>
      <c r="B3" s="959"/>
      <c r="C3" s="963" t="s">
        <v>1005</v>
      </c>
      <c r="D3" s="964"/>
      <c r="E3" s="964"/>
      <c r="F3" s="964"/>
      <c r="G3" s="964"/>
      <c r="H3" s="964"/>
      <c r="I3" s="964"/>
      <c r="J3" s="965"/>
    </row>
    <row r="4" spans="1:26" ht="15.6" thickTop="1" thickBot="1" x14ac:dyDescent="0.3">
      <c r="B4" s="276"/>
      <c r="C4" s="277"/>
      <c r="D4" s="278"/>
      <c r="E4" s="278"/>
      <c r="F4" s="279"/>
      <c r="G4" s="280"/>
      <c r="H4" s="279"/>
      <c r="I4" s="277"/>
      <c r="J4" s="281"/>
      <c r="Q4" s="797" t="s">
        <v>885</v>
      </c>
      <c r="R4" s="797" t="s">
        <v>816</v>
      </c>
      <c r="S4" s="797" t="s">
        <v>1117</v>
      </c>
      <c r="T4" s="797" t="s">
        <v>1182</v>
      </c>
      <c r="U4" s="797" t="s">
        <v>1278</v>
      </c>
      <c r="V4" s="797" t="s">
        <v>1339</v>
      </c>
      <c r="W4" s="801"/>
      <c r="X4" s="797"/>
      <c r="Y4" s="800"/>
      <c r="Z4" s="800"/>
    </row>
    <row r="5" spans="1:26" ht="27" thickTop="1" x14ac:dyDescent="0.3">
      <c r="B5" s="171" t="s">
        <v>2</v>
      </c>
      <c r="C5" s="162"/>
      <c r="D5" s="162" t="s">
        <v>3</v>
      </c>
      <c r="E5" s="162" t="s">
        <v>437</v>
      </c>
      <c r="F5" s="162" t="s">
        <v>4</v>
      </c>
      <c r="G5" s="172" t="s">
        <v>33</v>
      </c>
      <c r="H5" s="162" t="s">
        <v>5</v>
      </c>
      <c r="I5" s="271" t="s">
        <v>6</v>
      </c>
      <c r="J5" s="272" t="s">
        <v>22</v>
      </c>
      <c r="K5" s="489" t="s">
        <v>531</v>
      </c>
      <c r="L5" s="497"/>
      <c r="M5" s="486" t="s">
        <v>539</v>
      </c>
      <c r="N5" s="474" t="s">
        <v>540</v>
      </c>
      <c r="O5" s="475" t="s">
        <v>543</v>
      </c>
      <c r="Q5" s="499" t="s">
        <v>541</v>
      </c>
      <c r="R5" s="499" t="s">
        <v>1033</v>
      </c>
      <c r="S5" s="499" t="s">
        <v>1118</v>
      </c>
      <c r="T5" s="499" t="s">
        <v>1183</v>
      </c>
      <c r="U5" s="499" t="s">
        <v>1279</v>
      </c>
      <c r="V5" s="809" t="s">
        <v>1341</v>
      </c>
      <c r="W5" s="802"/>
      <c r="X5" s="499" t="s">
        <v>1342</v>
      </c>
      <c r="Y5" s="890" t="s">
        <v>1343</v>
      </c>
      <c r="Z5" s="500" t="s">
        <v>543</v>
      </c>
    </row>
    <row r="6" spans="1:26" ht="56.25" customHeight="1" x14ac:dyDescent="0.3">
      <c r="B6" s="966" t="s">
        <v>520</v>
      </c>
      <c r="C6" s="967" t="s">
        <v>23</v>
      </c>
      <c r="D6" s="968" t="s">
        <v>74</v>
      </c>
      <c r="E6" s="245" t="s">
        <v>436</v>
      </c>
      <c r="F6" s="244" t="s">
        <v>31</v>
      </c>
      <c r="G6" s="65">
        <v>0.05</v>
      </c>
      <c r="H6" s="247" t="s">
        <v>788</v>
      </c>
      <c r="I6" s="35" t="s">
        <v>76</v>
      </c>
      <c r="J6" s="36" t="s">
        <v>61</v>
      </c>
      <c r="K6" s="490" t="s">
        <v>533</v>
      </c>
      <c r="L6" s="498"/>
      <c r="M6" s="492">
        <v>0.16</v>
      </c>
      <c r="N6" s="477" t="s">
        <v>549</v>
      </c>
      <c r="O6" s="509" t="s">
        <v>544</v>
      </c>
      <c r="Q6" s="503">
        <v>0.2</v>
      </c>
      <c r="R6" s="503">
        <v>0.23</v>
      </c>
      <c r="S6" s="503">
        <v>0.3</v>
      </c>
      <c r="T6" s="503">
        <v>0.33</v>
      </c>
      <c r="U6" s="503">
        <v>0.5</v>
      </c>
      <c r="V6" s="812">
        <v>0.68</v>
      </c>
      <c r="W6" s="803"/>
      <c r="X6" s="503">
        <f>MAX(Q6:V6)</f>
        <v>0.68</v>
      </c>
      <c r="Y6" s="891" t="s">
        <v>1601</v>
      </c>
      <c r="Z6" s="156" t="s">
        <v>544</v>
      </c>
    </row>
    <row r="7" spans="1:26" ht="44.25" customHeight="1" x14ac:dyDescent="0.3">
      <c r="B7" s="966"/>
      <c r="C7" s="967"/>
      <c r="D7" s="968"/>
      <c r="E7" s="245" t="s">
        <v>438</v>
      </c>
      <c r="F7" s="245" t="s">
        <v>267</v>
      </c>
      <c r="G7" s="65">
        <v>0.05</v>
      </c>
      <c r="H7" s="247" t="s">
        <v>482</v>
      </c>
      <c r="I7" s="40" t="s">
        <v>481</v>
      </c>
      <c r="J7" s="36" t="s">
        <v>61</v>
      </c>
      <c r="K7" s="490" t="s">
        <v>535</v>
      </c>
      <c r="L7" s="498"/>
      <c r="M7" s="492">
        <v>1.58</v>
      </c>
      <c r="N7" s="479" t="s">
        <v>550</v>
      </c>
      <c r="O7" s="509" t="s">
        <v>545</v>
      </c>
      <c r="Q7" s="503" t="s">
        <v>1602</v>
      </c>
      <c r="R7" s="503" t="s">
        <v>1603</v>
      </c>
      <c r="S7" s="503" t="s">
        <v>1604</v>
      </c>
      <c r="T7" s="503" t="s">
        <v>1605</v>
      </c>
      <c r="U7" s="503" t="s">
        <v>1606</v>
      </c>
      <c r="V7" s="812" t="s">
        <v>1607</v>
      </c>
      <c r="W7" s="803"/>
      <c r="X7" s="503">
        <v>0.66</v>
      </c>
      <c r="Y7" s="891" t="s">
        <v>1591</v>
      </c>
      <c r="Z7" s="156" t="s">
        <v>544</v>
      </c>
    </row>
    <row r="8" spans="1:26" x14ac:dyDescent="0.3">
      <c r="B8" s="966"/>
      <c r="C8" s="967" t="s">
        <v>24</v>
      </c>
      <c r="D8" s="968" t="s">
        <v>77</v>
      </c>
      <c r="E8" s="245" t="s">
        <v>436</v>
      </c>
      <c r="F8" s="246" t="s">
        <v>38</v>
      </c>
      <c r="G8" s="65">
        <v>0.05</v>
      </c>
      <c r="H8" s="247" t="s">
        <v>483</v>
      </c>
      <c r="I8" s="40" t="s">
        <v>79</v>
      </c>
      <c r="J8" s="36" t="s">
        <v>61</v>
      </c>
      <c r="K8" s="490" t="s">
        <v>534</v>
      </c>
      <c r="L8" s="498"/>
      <c r="M8" s="492">
        <v>1</v>
      </c>
      <c r="N8" s="480" t="s">
        <v>75</v>
      </c>
      <c r="O8" s="509" t="s">
        <v>544</v>
      </c>
      <c r="Q8" s="818">
        <v>1</v>
      </c>
      <c r="R8" s="818">
        <v>1</v>
      </c>
      <c r="S8" s="799">
        <v>1</v>
      </c>
      <c r="T8" s="799">
        <v>1</v>
      </c>
      <c r="U8" s="799">
        <v>1</v>
      </c>
      <c r="V8" s="819">
        <v>1</v>
      </c>
      <c r="W8" s="804"/>
      <c r="X8" s="799">
        <f>AVERAGE(Q8:V8)</f>
        <v>1</v>
      </c>
      <c r="Y8" s="891" t="s">
        <v>1318</v>
      </c>
      <c r="Z8" s="156" t="s">
        <v>544</v>
      </c>
    </row>
    <row r="9" spans="1:26" ht="60" customHeight="1" x14ac:dyDescent="0.3">
      <c r="B9" s="966"/>
      <c r="C9" s="967"/>
      <c r="D9" s="968"/>
      <c r="E9" s="245" t="s">
        <v>438</v>
      </c>
      <c r="F9" s="246" t="s">
        <v>439</v>
      </c>
      <c r="G9" s="65">
        <v>0.05</v>
      </c>
      <c r="H9" s="247" t="s">
        <v>482</v>
      </c>
      <c r="I9" s="40" t="s">
        <v>484</v>
      </c>
      <c r="J9" s="36" t="s">
        <v>61</v>
      </c>
      <c r="K9" s="490" t="s">
        <v>535</v>
      </c>
      <c r="L9" s="498"/>
      <c r="M9" s="492">
        <v>1.05</v>
      </c>
      <c r="N9" s="479" t="s">
        <v>550</v>
      </c>
      <c r="O9" s="509" t="s">
        <v>545</v>
      </c>
      <c r="Q9" s="503" t="s">
        <v>1608</v>
      </c>
      <c r="R9" s="503" t="s">
        <v>1609</v>
      </c>
      <c r="S9" s="503" t="s">
        <v>1610</v>
      </c>
      <c r="T9" s="503" t="s">
        <v>1611</v>
      </c>
      <c r="U9" s="503" t="s">
        <v>1612</v>
      </c>
      <c r="V9" s="812" t="s">
        <v>1613</v>
      </c>
      <c r="W9" s="803"/>
      <c r="X9" s="503">
        <v>1.21</v>
      </c>
      <c r="Y9" s="891" t="s">
        <v>1592</v>
      </c>
      <c r="Z9" s="156" t="s">
        <v>545</v>
      </c>
    </row>
    <row r="10" spans="1:26" ht="86.4" x14ac:dyDescent="0.3">
      <c r="B10" s="259" t="s">
        <v>521</v>
      </c>
      <c r="C10" s="257" t="s">
        <v>25</v>
      </c>
      <c r="D10" s="80" t="s">
        <v>81</v>
      </c>
      <c r="E10" s="84" t="s">
        <v>480</v>
      </c>
      <c r="F10" s="246" t="s">
        <v>522</v>
      </c>
      <c r="G10" s="65">
        <v>0.1</v>
      </c>
      <c r="H10" s="248" t="s">
        <v>485</v>
      </c>
      <c r="I10" s="40" t="s">
        <v>486</v>
      </c>
      <c r="J10" s="36" t="s">
        <v>42</v>
      </c>
      <c r="K10" s="490" t="s">
        <v>535</v>
      </c>
      <c r="L10" s="498"/>
      <c r="M10" s="493" t="s">
        <v>547</v>
      </c>
      <c r="N10" s="479" t="s">
        <v>551</v>
      </c>
      <c r="O10" s="509" t="s">
        <v>545</v>
      </c>
      <c r="Q10" s="476" t="s">
        <v>1096</v>
      </c>
      <c r="R10" s="476" t="s">
        <v>1096</v>
      </c>
      <c r="S10" s="476" t="s">
        <v>1096</v>
      </c>
      <c r="T10" s="476" t="s">
        <v>1096</v>
      </c>
      <c r="U10" s="476" t="s">
        <v>1096</v>
      </c>
      <c r="V10" s="810" t="s">
        <v>1096</v>
      </c>
      <c r="X10" s="476" t="s">
        <v>1096</v>
      </c>
      <c r="Y10" s="891" t="s">
        <v>1614</v>
      </c>
      <c r="Z10" s="156" t="s">
        <v>544</v>
      </c>
    </row>
    <row r="11" spans="1:26" ht="29.25" customHeight="1" x14ac:dyDescent="0.3">
      <c r="B11" s="966" t="s">
        <v>442</v>
      </c>
      <c r="C11" s="969" t="s">
        <v>26</v>
      </c>
      <c r="D11" s="969" t="s">
        <v>490</v>
      </c>
      <c r="E11" s="257" t="s">
        <v>436</v>
      </c>
      <c r="F11" s="244" t="s">
        <v>36</v>
      </c>
      <c r="G11" s="65">
        <v>0.02</v>
      </c>
      <c r="H11" s="252" t="s">
        <v>497</v>
      </c>
      <c r="I11" s="40" t="s">
        <v>489</v>
      </c>
      <c r="J11" s="36" t="s">
        <v>62</v>
      </c>
      <c r="K11" s="490" t="s">
        <v>534</v>
      </c>
      <c r="L11" s="498"/>
      <c r="M11" s="487" t="s">
        <v>497</v>
      </c>
      <c r="N11" s="482" t="s">
        <v>548</v>
      </c>
      <c r="O11" s="509" t="s">
        <v>544</v>
      </c>
      <c r="Q11" s="476" t="s">
        <v>497</v>
      </c>
      <c r="R11" s="476" t="s">
        <v>497</v>
      </c>
      <c r="S11" s="476" t="s">
        <v>497</v>
      </c>
      <c r="T11" s="476" t="s">
        <v>497</v>
      </c>
      <c r="U11" s="476" t="s">
        <v>497</v>
      </c>
      <c r="V11" s="810" t="s">
        <v>497</v>
      </c>
      <c r="X11" s="476" t="s">
        <v>497</v>
      </c>
      <c r="Y11" s="891" t="s">
        <v>794</v>
      </c>
      <c r="Z11" s="156" t="s">
        <v>544</v>
      </c>
    </row>
    <row r="12" spans="1:26" ht="72" x14ac:dyDescent="0.3">
      <c r="B12" s="966"/>
      <c r="C12" s="969"/>
      <c r="D12" s="969"/>
      <c r="E12" s="257" t="s">
        <v>438</v>
      </c>
      <c r="F12" s="243" t="s">
        <v>296</v>
      </c>
      <c r="G12" s="65">
        <v>0.03</v>
      </c>
      <c r="H12" s="263" t="s">
        <v>496</v>
      </c>
      <c r="I12" s="40" t="s">
        <v>492</v>
      </c>
      <c r="J12" s="36" t="s">
        <v>62</v>
      </c>
      <c r="K12" s="490" t="s">
        <v>535</v>
      </c>
      <c r="L12" s="498"/>
      <c r="M12" s="494">
        <v>2.0999999999999999E-3</v>
      </c>
      <c r="N12" s="479" t="s">
        <v>552</v>
      </c>
      <c r="O12" s="509" t="s">
        <v>544</v>
      </c>
      <c r="Q12" s="672">
        <v>2.8999999999999998E-3</v>
      </c>
      <c r="R12" s="672">
        <v>2.3E-3</v>
      </c>
      <c r="S12" s="672">
        <v>3.0999999999999999E-3</v>
      </c>
      <c r="T12" s="672">
        <v>4.7000000000000002E-3</v>
      </c>
      <c r="U12" s="672">
        <v>2.5000000000000001E-3</v>
      </c>
      <c r="V12" s="829">
        <v>2.7000000000000001E-3</v>
      </c>
      <c r="W12" s="805"/>
      <c r="X12" s="830">
        <f>AVERAGE(Q12:V12)</f>
        <v>3.0333333333333336E-3</v>
      </c>
      <c r="Y12" s="892" t="s">
        <v>1267</v>
      </c>
      <c r="Z12" s="769" t="s">
        <v>544</v>
      </c>
    </row>
    <row r="13" spans="1:26" ht="66" x14ac:dyDescent="0.3">
      <c r="B13" s="966"/>
      <c r="C13" s="969" t="s">
        <v>27</v>
      </c>
      <c r="D13" s="969" t="s">
        <v>87</v>
      </c>
      <c r="E13" s="257" t="s">
        <v>436</v>
      </c>
      <c r="F13" s="244" t="s">
        <v>67</v>
      </c>
      <c r="G13" s="65">
        <v>0.05</v>
      </c>
      <c r="H13" s="47" t="s">
        <v>498</v>
      </c>
      <c r="I13" s="40" t="s">
        <v>491</v>
      </c>
      <c r="J13" s="36" t="s">
        <v>41</v>
      </c>
      <c r="K13" s="490" t="s">
        <v>534</v>
      </c>
      <c r="L13" s="498"/>
      <c r="M13" s="487" t="s">
        <v>553</v>
      </c>
      <c r="N13" s="477" t="s">
        <v>554</v>
      </c>
      <c r="O13" s="509" t="s">
        <v>545</v>
      </c>
      <c r="Q13" s="476" t="s">
        <v>248</v>
      </c>
      <c r="R13" s="476" t="s">
        <v>248</v>
      </c>
      <c r="S13" s="476" t="s">
        <v>248</v>
      </c>
      <c r="T13" s="476" t="s">
        <v>248</v>
      </c>
      <c r="U13" s="476" t="s">
        <v>248</v>
      </c>
      <c r="V13" s="810" t="s">
        <v>1356</v>
      </c>
      <c r="X13" s="476" t="s">
        <v>1356</v>
      </c>
      <c r="Y13" s="891" t="s">
        <v>1769</v>
      </c>
      <c r="Z13" s="798" t="s">
        <v>544</v>
      </c>
    </row>
    <row r="14" spans="1:26" ht="57.6" x14ac:dyDescent="0.3">
      <c r="B14" s="966"/>
      <c r="C14" s="969"/>
      <c r="D14" s="969"/>
      <c r="E14" s="257" t="s">
        <v>436</v>
      </c>
      <c r="F14" s="244" t="s">
        <v>189</v>
      </c>
      <c r="G14" s="65">
        <v>0.02</v>
      </c>
      <c r="H14" s="49" t="s">
        <v>190</v>
      </c>
      <c r="I14" s="35" t="s">
        <v>88</v>
      </c>
      <c r="J14" s="36" t="s">
        <v>68</v>
      </c>
      <c r="K14" s="490" t="s">
        <v>534</v>
      </c>
      <c r="L14" s="498"/>
      <c r="M14" s="493" t="s">
        <v>190</v>
      </c>
      <c r="N14" s="477" t="s">
        <v>192</v>
      </c>
      <c r="O14" s="509" t="s">
        <v>544</v>
      </c>
      <c r="Q14" s="505" t="s">
        <v>190</v>
      </c>
      <c r="R14" s="505" t="s">
        <v>190</v>
      </c>
      <c r="S14" s="505" t="s">
        <v>190</v>
      </c>
      <c r="T14" s="505" t="s">
        <v>190</v>
      </c>
      <c r="U14" s="505" t="s">
        <v>190</v>
      </c>
      <c r="V14" s="811" t="s">
        <v>190</v>
      </c>
      <c r="W14" s="158"/>
      <c r="X14" s="505" t="s">
        <v>190</v>
      </c>
      <c r="Y14" s="891" t="s">
        <v>192</v>
      </c>
      <c r="Z14" s="481" t="s">
        <v>544</v>
      </c>
    </row>
    <row r="15" spans="1:26" ht="75.75" customHeight="1" x14ac:dyDescent="0.3">
      <c r="B15" s="966"/>
      <c r="C15" s="969"/>
      <c r="D15" s="969"/>
      <c r="E15" s="257" t="s">
        <v>438</v>
      </c>
      <c r="F15" s="82" t="s">
        <v>307</v>
      </c>
      <c r="G15" s="65">
        <v>0.03</v>
      </c>
      <c r="H15" s="262" t="s">
        <v>495</v>
      </c>
      <c r="I15" s="40" t="s">
        <v>493</v>
      </c>
      <c r="J15" s="36" t="s">
        <v>529</v>
      </c>
      <c r="K15" s="490" t="s">
        <v>535</v>
      </c>
      <c r="L15" s="498"/>
      <c r="M15" s="494">
        <v>5.4000000000000003E-3</v>
      </c>
      <c r="N15" s="479" t="s">
        <v>786</v>
      </c>
      <c r="O15" s="509" t="s">
        <v>544</v>
      </c>
      <c r="Q15" s="672">
        <v>4.3E-3</v>
      </c>
      <c r="R15" s="672">
        <v>3.5500000000000002E-3</v>
      </c>
      <c r="S15" s="672">
        <v>4.7000000000000002E-3</v>
      </c>
      <c r="T15" s="672">
        <v>4.0000000000000001E-3</v>
      </c>
      <c r="U15" s="672">
        <v>2.8500000000000001E-3</v>
      </c>
      <c r="V15" s="831">
        <v>3.5000000000000001E-3</v>
      </c>
      <c r="W15" s="158"/>
      <c r="X15" s="672">
        <f>AVERAGE(Q15:V15)</f>
        <v>3.8166666666666666E-3</v>
      </c>
      <c r="Y15" s="891" t="s">
        <v>1414</v>
      </c>
      <c r="Z15" s="156" t="s">
        <v>544</v>
      </c>
    </row>
    <row r="16" spans="1:26" ht="28.8" x14ac:dyDescent="0.3">
      <c r="B16" s="966"/>
      <c r="C16" s="969"/>
      <c r="D16" s="969" t="s">
        <v>89</v>
      </c>
      <c r="E16" s="257" t="s">
        <v>436</v>
      </c>
      <c r="F16" s="244" t="s">
        <v>40</v>
      </c>
      <c r="G16" s="65">
        <v>2.5000000000000001E-2</v>
      </c>
      <c r="H16" s="253" t="s">
        <v>499</v>
      </c>
      <c r="I16" s="273" t="s">
        <v>494</v>
      </c>
      <c r="J16" s="54" t="s">
        <v>43</v>
      </c>
      <c r="K16" s="490" t="s">
        <v>534</v>
      </c>
      <c r="L16" s="498"/>
      <c r="M16" s="495" t="s">
        <v>75</v>
      </c>
      <c r="N16" s="480" t="s">
        <v>75</v>
      </c>
      <c r="O16" s="510" t="s">
        <v>75</v>
      </c>
      <c r="Q16" s="476" t="s">
        <v>799</v>
      </c>
      <c r="R16" s="476" t="s">
        <v>799</v>
      </c>
      <c r="S16" s="476" t="s">
        <v>799</v>
      </c>
      <c r="T16" s="476" t="s">
        <v>799</v>
      </c>
      <c r="U16" s="476" t="s">
        <v>799</v>
      </c>
      <c r="V16" s="810" t="s">
        <v>1743</v>
      </c>
      <c r="X16" s="476" t="s">
        <v>106</v>
      </c>
      <c r="Y16" s="502" t="s">
        <v>1742</v>
      </c>
      <c r="Z16" s="156" t="s">
        <v>545</v>
      </c>
    </row>
    <row r="17" spans="2:26" ht="35.25" customHeight="1" x14ac:dyDescent="0.3">
      <c r="B17" s="966"/>
      <c r="C17" s="969"/>
      <c r="D17" s="969"/>
      <c r="E17" s="257" t="s">
        <v>438</v>
      </c>
      <c r="F17" s="244" t="s">
        <v>523</v>
      </c>
      <c r="G17" s="65">
        <v>2.5000000000000001E-2</v>
      </c>
      <c r="H17" s="47" t="s">
        <v>500</v>
      </c>
      <c r="I17" s="273" t="s">
        <v>501</v>
      </c>
      <c r="J17" s="54" t="s">
        <v>43</v>
      </c>
      <c r="K17" s="490" t="s">
        <v>535</v>
      </c>
      <c r="L17" s="498"/>
      <c r="M17" s="494">
        <v>0.99119999999999997</v>
      </c>
      <c r="N17" s="479" t="s">
        <v>786</v>
      </c>
      <c r="O17" s="509" t="s">
        <v>544</v>
      </c>
      <c r="Q17" s="506">
        <v>0.99570000000000003</v>
      </c>
      <c r="R17" s="506">
        <v>0.99644999999999995</v>
      </c>
      <c r="S17" s="506">
        <v>0.99529999999999996</v>
      </c>
      <c r="T17" s="506">
        <v>0.996</v>
      </c>
      <c r="U17" s="506">
        <f>100%-0.285%</f>
        <v>0.99714999999999998</v>
      </c>
      <c r="V17" s="832">
        <v>0.99650000000000005</v>
      </c>
      <c r="W17" s="806"/>
      <c r="X17" s="672">
        <f>AVERAGE(Q17:V17)</f>
        <v>0.99618333333333331</v>
      </c>
      <c r="Y17" s="891" t="s">
        <v>1309</v>
      </c>
      <c r="Z17" s="156" t="s">
        <v>544</v>
      </c>
    </row>
    <row r="18" spans="2:26" ht="115.2" x14ac:dyDescent="0.3">
      <c r="B18" s="966"/>
      <c r="C18" s="967" t="s">
        <v>28</v>
      </c>
      <c r="D18" s="257" t="s">
        <v>8</v>
      </c>
      <c r="E18" s="257" t="s">
        <v>480</v>
      </c>
      <c r="F18" s="261" t="s">
        <v>93</v>
      </c>
      <c r="G18" s="260">
        <v>2.5000000000000001E-2</v>
      </c>
      <c r="H18" s="257" t="s">
        <v>1097</v>
      </c>
      <c r="I18" s="57" t="s">
        <v>502</v>
      </c>
      <c r="J18" s="58" t="s">
        <v>97</v>
      </c>
      <c r="K18" s="490" t="s">
        <v>536</v>
      </c>
      <c r="L18" s="498"/>
      <c r="M18" s="493" t="s">
        <v>555</v>
      </c>
      <c r="N18" s="477" t="s">
        <v>732</v>
      </c>
      <c r="O18" s="509" t="s">
        <v>545</v>
      </c>
      <c r="Q18" s="851">
        <v>2.0765339372553201E-2</v>
      </c>
      <c r="R18" s="851">
        <v>2.2184873949579832E-2</v>
      </c>
      <c r="S18" s="851">
        <v>1.5444167942617836E-2</v>
      </c>
      <c r="T18" s="851">
        <v>1.4433171148744641E-2</v>
      </c>
      <c r="U18" s="851">
        <v>1.8061515101085945E-2</v>
      </c>
      <c r="V18" s="852">
        <v>1.66049145299145E-2</v>
      </c>
      <c r="W18" s="158"/>
      <c r="X18" s="851">
        <f>AVERAGE(Q18:V18)</f>
        <v>1.791566367408266E-2</v>
      </c>
      <c r="Y18" s="891" t="s">
        <v>1415</v>
      </c>
      <c r="Z18" s="156" t="s">
        <v>545</v>
      </c>
    </row>
    <row r="19" spans="2:26" ht="92.4" x14ac:dyDescent="0.3">
      <c r="B19" s="966"/>
      <c r="C19" s="967"/>
      <c r="D19" s="257" t="s">
        <v>9</v>
      </c>
      <c r="E19" s="257" t="s">
        <v>480</v>
      </c>
      <c r="F19" s="258" t="s">
        <v>104</v>
      </c>
      <c r="G19" s="152">
        <v>2.5000000000000001E-2</v>
      </c>
      <c r="H19" s="257" t="s">
        <v>1098</v>
      </c>
      <c r="I19" s="57" t="s">
        <v>503</v>
      </c>
      <c r="J19" s="58" t="s">
        <v>97</v>
      </c>
      <c r="K19" s="490" t="s">
        <v>536</v>
      </c>
      <c r="L19" s="498"/>
      <c r="M19" s="493" t="s">
        <v>766</v>
      </c>
      <c r="N19" s="477" t="s">
        <v>737</v>
      </c>
      <c r="O19" s="509" t="s">
        <v>544</v>
      </c>
      <c r="Q19" s="851">
        <v>3.84240318800119E-3</v>
      </c>
      <c r="R19" s="851">
        <v>3.8747806815033706E-3</v>
      </c>
      <c r="S19" s="851">
        <v>2.7473703873791724E-3</v>
      </c>
      <c r="T19" s="851">
        <v>2.5967664172292836E-3</v>
      </c>
      <c r="U19" s="851">
        <v>3.2471389594141888E-3</v>
      </c>
      <c r="V19" s="852">
        <v>2.99401709401709E-3</v>
      </c>
      <c r="W19" s="158"/>
      <c r="X19" s="851">
        <f>AVERAGE(Q19:V19)</f>
        <v>3.2170794545907165E-3</v>
      </c>
      <c r="Y19" s="891" t="s">
        <v>1416</v>
      </c>
      <c r="Z19" s="156" t="s">
        <v>544</v>
      </c>
    </row>
    <row r="20" spans="2:26" ht="92.4" x14ac:dyDescent="0.3">
      <c r="B20" s="966"/>
      <c r="C20" s="967"/>
      <c r="D20" s="257" t="s">
        <v>10</v>
      </c>
      <c r="E20" s="257" t="s">
        <v>480</v>
      </c>
      <c r="F20" s="258" t="s">
        <v>110</v>
      </c>
      <c r="G20" s="152">
        <v>2.5000000000000001E-2</v>
      </c>
      <c r="H20" s="257" t="s">
        <v>1099</v>
      </c>
      <c r="I20" s="57" t="s">
        <v>524</v>
      </c>
      <c r="J20" s="58" t="s">
        <v>97</v>
      </c>
      <c r="K20" s="490" t="s">
        <v>536</v>
      </c>
      <c r="L20" s="498"/>
      <c r="M20" s="493" t="s">
        <v>767</v>
      </c>
      <c r="N20" s="477" t="s">
        <v>738</v>
      </c>
      <c r="O20" s="509" t="s">
        <v>544</v>
      </c>
      <c r="Q20" s="851">
        <v>7.54974754974755E-2</v>
      </c>
      <c r="R20" s="851">
        <v>6.7503924646781788E-2</v>
      </c>
      <c r="S20" s="851">
        <v>6.0769651650556263E-2</v>
      </c>
      <c r="T20" s="851">
        <v>4.6090597065590468E-2</v>
      </c>
      <c r="U20" s="851">
        <v>7.3878627968337732E-2</v>
      </c>
      <c r="V20" s="852">
        <v>7.6111111111111102E-2</v>
      </c>
      <c r="W20" s="158"/>
      <c r="X20" s="851">
        <f>AVERAGE(Q20:V20)</f>
        <v>6.6641897989975482E-2</v>
      </c>
      <c r="Y20" s="891" t="s">
        <v>1417</v>
      </c>
      <c r="Z20" s="156" t="s">
        <v>544</v>
      </c>
    </row>
    <row r="21" spans="2:26" ht="92.4" x14ac:dyDescent="0.3">
      <c r="B21" s="966"/>
      <c r="C21" s="967"/>
      <c r="D21" s="257" t="s">
        <v>11</v>
      </c>
      <c r="E21" s="257" t="s">
        <v>480</v>
      </c>
      <c r="F21" s="258" t="s">
        <v>115</v>
      </c>
      <c r="G21" s="152">
        <v>2.5000000000000001E-2</v>
      </c>
      <c r="H21" s="257" t="s">
        <v>1100</v>
      </c>
      <c r="I21" s="57" t="s">
        <v>504</v>
      </c>
      <c r="J21" s="58" t="s">
        <v>97</v>
      </c>
      <c r="K21" s="490" t="s">
        <v>536</v>
      </c>
      <c r="L21" s="498"/>
      <c r="M21" s="493" t="s">
        <v>768</v>
      </c>
      <c r="N21" s="477" t="s">
        <v>739</v>
      </c>
      <c r="O21" s="509" t="s">
        <v>544</v>
      </c>
      <c r="Q21" s="851">
        <v>1.0929610929610901E-4</v>
      </c>
      <c r="R21" s="851">
        <v>9.911656970480501E-5</v>
      </c>
      <c r="S21" s="851">
        <v>7.1858471639613353E-5</v>
      </c>
      <c r="T21" s="851">
        <v>8.3858233068054665E-5</v>
      </c>
      <c r="U21" s="851">
        <v>1.1358987281728974E-4</v>
      </c>
      <c r="V21" s="852">
        <v>7.8632478632478597E-5</v>
      </c>
      <c r="W21" s="158"/>
      <c r="X21" s="851">
        <f>AVERAGE(Q21:V21)</f>
        <v>9.2725289193058393E-5</v>
      </c>
      <c r="Y21" s="891" t="s">
        <v>1418</v>
      </c>
      <c r="Z21" s="156" t="s">
        <v>545</v>
      </c>
    </row>
    <row r="22" spans="2:26" ht="43.2" x14ac:dyDescent="0.3">
      <c r="B22" s="966"/>
      <c r="C22" s="967"/>
      <c r="D22" s="257" t="s">
        <v>12</v>
      </c>
      <c r="E22" s="257" t="s">
        <v>480</v>
      </c>
      <c r="F22" s="258" t="s">
        <v>119</v>
      </c>
      <c r="G22" s="152">
        <v>2.5000000000000001E-2</v>
      </c>
      <c r="H22" s="257" t="s">
        <v>120</v>
      </c>
      <c r="I22" s="57" t="s">
        <v>505</v>
      </c>
      <c r="J22" s="58" t="s">
        <v>97</v>
      </c>
      <c r="K22" s="490" t="s">
        <v>532</v>
      </c>
      <c r="L22" s="498"/>
      <c r="M22" s="493" t="s">
        <v>370</v>
      </c>
      <c r="N22" s="482" t="s">
        <v>370</v>
      </c>
      <c r="O22" s="509" t="s">
        <v>544</v>
      </c>
      <c r="Q22" s="476" t="s">
        <v>372</v>
      </c>
      <c r="R22" s="476" t="s">
        <v>372</v>
      </c>
      <c r="S22" s="476" t="s">
        <v>372</v>
      </c>
      <c r="T22" s="476" t="s">
        <v>372</v>
      </c>
      <c r="U22" s="476" t="s">
        <v>372</v>
      </c>
      <c r="V22" s="810" t="s">
        <v>372</v>
      </c>
      <c r="X22" s="476" t="s">
        <v>372</v>
      </c>
      <c r="Y22" s="891" t="s">
        <v>1741</v>
      </c>
      <c r="Z22" s="769" t="s">
        <v>544</v>
      </c>
    </row>
    <row r="23" spans="2:26" ht="43.2" x14ac:dyDescent="0.3">
      <c r="B23" s="966"/>
      <c r="C23" s="969" t="s">
        <v>44</v>
      </c>
      <c r="D23" s="257" t="s">
        <v>378</v>
      </c>
      <c r="E23" s="257" t="s">
        <v>480</v>
      </c>
      <c r="F23" s="82" t="s">
        <v>379</v>
      </c>
      <c r="G23" s="152">
        <v>4.4999999999999998E-2</v>
      </c>
      <c r="H23" s="146" t="s">
        <v>509</v>
      </c>
      <c r="I23" s="89" t="s">
        <v>506</v>
      </c>
      <c r="J23" s="54" t="s">
        <v>63</v>
      </c>
      <c r="K23" s="490" t="s">
        <v>534</v>
      </c>
      <c r="L23" s="498"/>
      <c r="M23" s="487" t="s">
        <v>382</v>
      </c>
      <c r="N23" s="477" t="s">
        <v>640</v>
      </c>
      <c r="O23" s="510" t="s">
        <v>75</v>
      </c>
      <c r="Q23" s="505" t="s">
        <v>800</v>
      </c>
      <c r="R23" s="505" t="s">
        <v>800</v>
      </c>
      <c r="S23" s="505" t="s">
        <v>800</v>
      </c>
      <c r="T23" s="505" t="s">
        <v>800</v>
      </c>
      <c r="U23" s="505" t="s">
        <v>800</v>
      </c>
      <c r="V23" s="811" t="s">
        <v>800</v>
      </c>
      <c r="W23" s="158"/>
      <c r="X23" s="542" t="s">
        <v>75</v>
      </c>
      <c r="Y23" s="891" t="s">
        <v>1346</v>
      </c>
      <c r="Z23" s="769" t="s">
        <v>545</v>
      </c>
    </row>
    <row r="24" spans="2:26" ht="43.2" x14ac:dyDescent="0.3">
      <c r="B24" s="966"/>
      <c r="C24" s="969"/>
      <c r="D24" s="82" t="s">
        <v>388</v>
      </c>
      <c r="E24" s="156" t="s">
        <v>438</v>
      </c>
      <c r="F24" s="82" t="s">
        <v>389</v>
      </c>
      <c r="G24" s="152">
        <v>0.02</v>
      </c>
      <c r="H24" s="146" t="s">
        <v>510</v>
      </c>
      <c r="I24" s="81" t="s">
        <v>507</v>
      </c>
      <c r="J24" s="54" t="s">
        <v>63</v>
      </c>
      <c r="K24" s="490" t="s">
        <v>534</v>
      </c>
      <c r="L24" s="498"/>
      <c r="M24" s="493" t="s">
        <v>769</v>
      </c>
      <c r="N24" s="480" t="s">
        <v>75</v>
      </c>
      <c r="O24" s="509" t="s">
        <v>544</v>
      </c>
      <c r="Q24" s="476" t="s">
        <v>802</v>
      </c>
      <c r="R24" s="476" t="s">
        <v>802</v>
      </c>
      <c r="S24" s="476" t="s">
        <v>802</v>
      </c>
      <c r="T24" s="476" t="s">
        <v>802</v>
      </c>
      <c r="U24" s="476" t="s">
        <v>802</v>
      </c>
      <c r="V24" s="810" t="s">
        <v>802</v>
      </c>
      <c r="X24" s="476" t="s">
        <v>802</v>
      </c>
      <c r="Y24" s="893" t="s">
        <v>801</v>
      </c>
      <c r="Z24" s="156" t="s">
        <v>544</v>
      </c>
    </row>
    <row r="25" spans="2:26" ht="28.8" x14ac:dyDescent="0.3">
      <c r="B25" s="966"/>
      <c r="C25" s="969"/>
      <c r="D25" s="970" t="s">
        <v>444</v>
      </c>
      <c r="E25" s="156" t="s">
        <v>438</v>
      </c>
      <c r="F25" s="82" t="s">
        <v>400</v>
      </c>
      <c r="G25" s="152">
        <v>0.02</v>
      </c>
      <c r="H25" s="146" t="s">
        <v>511</v>
      </c>
      <c r="I25" s="81" t="s">
        <v>508</v>
      </c>
      <c r="J25" s="282" t="s">
        <v>530</v>
      </c>
      <c r="K25" s="490" t="s">
        <v>534</v>
      </c>
      <c r="L25" s="498"/>
      <c r="M25" s="487" t="s">
        <v>770</v>
      </c>
      <c r="N25" s="480" t="s">
        <v>75</v>
      </c>
      <c r="O25" s="510" t="s">
        <v>75</v>
      </c>
      <c r="Q25" s="476" t="s">
        <v>803</v>
      </c>
      <c r="R25" s="476" t="s">
        <v>803</v>
      </c>
      <c r="S25" s="476" t="s">
        <v>803</v>
      </c>
      <c r="T25" s="476" t="s">
        <v>803</v>
      </c>
      <c r="U25" s="476" t="s">
        <v>803</v>
      </c>
      <c r="V25" s="810" t="s">
        <v>803</v>
      </c>
      <c r="X25" s="476" t="s">
        <v>803</v>
      </c>
      <c r="Y25" s="893" t="s">
        <v>403</v>
      </c>
      <c r="Z25" s="156" t="s">
        <v>544</v>
      </c>
    </row>
    <row r="26" spans="2:26" ht="72" customHeight="1" x14ac:dyDescent="0.3">
      <c r="B26" s="966"/>
      <c r="C26" s="969"/>
      <c r="D26" s="971"/>
      <c r="E26" s="144" t="s">
        <v>436</v>
      </c>
      <c r="F26" s="244" t="s">
        <v>45</v>
      </c>
      <c r="G26" s="65">
        <v>0.02</v>
      </c>
      <c r="H26" s="249" t="s">
        <v>512</v>
      </c>
      <c r="I26" s="40" t="s">
        <v>525</v>
      </c>
      <c r="J26" s="54" t="s">
        <v>64</v>
      </c>
      <c r="K26" s="490" t="s">
        <v>537</v>
      </c>
      <c r="L26" s="498"/>
      <c r="M26" s="495" t="s">
        <v>75</v>
      </c>
      <c r="N26" s="480" t="s">
        <v>75</v>
      </c>
      <c r="O26" s="510" t="s">
        <v>75</v>
      </c>
      <c r="Q26" s="505" t="s">
        <v>1170</v>
      </c>
      <c r="R26" s="505" t="s">
        <v>1170</v>
      </c>
      <c r="S26" s="505" t="s">
        <v>1170</v>
      </c>
      <c r="T26" s="505" t="s">
        <v>1170</v>
      </c>
      <c r="U26" s="505" t="s">
        <v>1170</v>
      </c>
      <c r="V26" s="811" t="s">
        <v>1170</v>
      </c>
      <c r="W26" s="158"/>
      <c r="X26" s="505" t="s">
        <v>1353</v>
      </c>
      <c r="Y26" s="891" t="s">
        <v>1354</v>
      </c>
      <c r="Z26" s="156" t="s">
        <v>545</v>
      </c>
    </row>
    <row r="27" spans="2:26" ht="66" x14ac:dyDescent="0.3">
      <c r="B27" s="966"/>
      <c r="C27" s="969"/>
      <c r="D27" s="972"/>
      <c r="E27" s="144" t="s">
        <v>436</v>
      </c>
      <c r="F27" s="244" t="s">
        <v>66</v>
      </c>
      <c r="G27" s="65">
        <v>0.02</v>
      </c>
      <c r="H27" s="473" t="s">
        <v>203</v>
      </c>
      <c r="I27" s="40" t="s">
        <v>526</v>
      </c>
      <c r="J27" s="54" t="s">
        <v>65</v>
      </c>
      <c r="K27" s="490" t="s">
        <v>537</v>
      </c>
      <c r="L27" s="498"/>
      <c r="M27" s="493" t="s">
        <v>772</v>
      </c>
      <c r="N27" s="477" t="s">
        <v>771</v>
      </c>
      <c r="O27" s="509" t="s">
        <v>544</v>
      </c>
      <c r="Q27" s="505" t="s">
        <v>1170</v>
      </c>
      <c r="R27" s="505" t="s">
        <v>1170</v>
      </c>
      <c r="S27" s="505" t="s">
        <v>1170</v>
      </c>
      <c r="T27" s="505" t="s">
        <v>1170</v>
      </c>
      <c r="U27" s="505" t="s">
        <v>1170</v>
      </c>
      <c r="V27" s="811" t="s">
        <v>1170</v>
      </c>
      <c r="W27" s="158"/>
      <c r="X27" s="505" t="s">
        <v>1347</v>
      </c>
      <c r="Y27" s="891" t="s">
        <v>1355</v>
      </c>
      <c r="Z27" s="156" t="s">
        <v>545</v>
      </c>
    </row>
    <row r="28" spans="2:26" ht="39.6" x14ac:dyDescent="0.3">
      <c r="B28" s="973" t="s">
        <v>443</v>
      </c>
      <c r="C28" s="975" t="s">
        <v>29</v>
      </c>
      <c r="D28" s="976" t="s">
        <v>46</v>
      </c>
      <c r="E28" s="258" t="s">
        <v>480</v>
      </c>
      <c r="F28" s="244" t="s">
        <v>13</v>
      </c>
      <c r="G28" s="65">
        <v>0.05</v>
      </c>
      <c r="H28" s="69" t="s">
        <v>14</v>
      </c>
      <c r="I28" s="35" t="s">
        <v>527</v>
      </c>
      <c r="J28" s="36" t="s">
        <v>47</v>
      </c>
      <c r="K28" s="490" t="s">
        <v>538</v>
      </c>
      <c r="L28" s="498"/>
      <c r="M28" s="493" t="s">
        <v>773</v>
      </c>
      <c r="N28" s="479" t="s">
        <v>774</v>
      </c>
      <c r="O28" s="509" t="s">
        <v>544</v>
      </c>
      <c r="Q28" s="476" t="s">
        <v>807</v>
      </c>
      <c r="R28" s="476" t="s">
        <v>807</v>
      </c>
      <c r="S28" s="476" t="s">
        <v>807</v>
      </c>
      <c r="T28" s="476" t="s">
        <v>807</v>
      </c>
      <c r="U28" s="476" t="s">
        <v>807</v>
      </c>
      <c r="V28" s="810" t="s">
        <v>807</v>
      </c>
      <c r="X28" s="476" t="s">
        <v>807</v>
      </c>
      <c r="Y28" s="893" t="s">
        <v>1131</v>
      </c>
      <c r="Z28" s="156" t="s">
        <v>544</v>
      </c>
    </row>
    <row r="29" spans="2:26" ht="28.8" x14ac:dyDescent="0.3">
      <c r="B29" s="973"/>
      <c r="C29" s="975"/>
      <c r="D29" s="976"/>
      <c r="E29" s="258" t="s">
        <v>480</v>
      </c>
      <c r="F29" s="244" t="s">
        <v>15</v>
      </c>
      <c r="G29" s="65">
        <v>0.02</v>
      </c>
      <c r="H29" s="73" t="s">
        <v>513</v>
      </c>
      <c r="I29" s="35" t="s">
        <v>132</v>
      </c>
      <c r="J29" s="36" t="s">
        <v>47</v>
      </c>
      <c r="K29" s="490" t="s">
        <v>538</v>
      </c>
      <c r="L29" s="498"/>
      <c r="M29" s="496" t="s">
        <v>513</v>
      </c>
      <c r="N29" s="479" t="s">
        <v>774</v>
      </c>
      <c r="O29" s="509" t="s">
        <v>544</v>
      </c>
      <c r="Q29" s="503">
        <v>0.75</v>
      </c>
      <c r="R29" s="503">
        <v>0</v>
      </c>
      <c r="S29" s="503">
        <v>0.11</v>
      </c>
      <c r="T29" s="503">
        <v>0.38</v>
      </c>
      <c r="U29" s="503">
        <v>1</v>
      </c>
      <c r="V29" s="812">
        <v>0</v>
      </c>
      <c r="W29" s="803"/>
      <c r="X29" s="503">
        <f>AVERAGE(Q29:V29)</f>
        <v>0.37333333333333335</v>
      </c>
      <c r="Y29" s="891" t="s">
        <v>1348</v>
      </c>
      <c r="Z29" s="156" t="s">
        <v>545</v>
      </c>
    </row>
    <row r="30" spans="2:26" ht="66" customHeight="1" x14ac:dyDescent="0.3">
      <c r="B30" s="973"/>
      <c r="C30" s="975"/>
      <c r="D30" s="258" t="s">
        <v>48</v>
      </c>
      <c r="E30" s="258" t="s">
        <v>480</v>
      </c>
      <c r="F30" s="244" t="s">
        <v>16</v>
      </c>
      <c r="G30" s="165">
        <v>0.02</v>
      </c>
      <c r="H30" s="69" t="s">
        <v>17</v>
      </c>
      <c r="I30" s="40" t="s">
        <v>514</v>
      </c>
      <c r="J30" s="36" t="s">
        <v>47</v>
      </c>
      <c r="K30" s="490" t="s">
        <v>537</v>
      </c>
      <c r="L30" s="498"/>
      <c r="M30" s="487" t="s">
        <v>775</v>
      </c>
      <c r="N30" s="479" t="s">
        <v>776</v>
      </c>
      <c r="O30" s="509" t="s">
        <v>545</v>
      </c>
      <c r="Q30" s="505" t="s">
        <v>17</v>
      </c>
      <c r="R30" s="505" t="s">
        <v>17</v>
      </c>
      <c r="S30" s="505" t="s">
        <v>17</v>
      </c>
      <c r="T30" s="505" t="s">
        <v>17</v>
      </c>
      <c r="U30" s="505" t="s">
        <v>17</v>
      </c>
      <c r="V30" s="811" t="s">
        <v>17</v>
      </c>
      <c r="W30" s="158"/>
      <c r="X30" s="505" t="s">
        <v>17</v>
      </c>
      <c r="Y30" s="891" t="s">
        <v>809</v>
      </c>
      <c r="Z30" s="156" t="s">
        <v>544</v>
      </c>
    </row>
    <row r="31" spans="2:26" ht="43.2" x14ac:dyDescent="0.3">
      <c r="B31" s="973"/>
      <c r="C31" s="975"/>
      <c r="D31" s="976" t="s">
        <v>49</v>
      </c>
      <c r="E31" s="258" t="s">
        <v>480</v>
      </c>
      <c r="F31" s="244" t="s">
        <v>50</v>
      </c>
      <c r="G31" s="165">
        <v>0.02</v>
      </c>
      <c r="H31" s="69" t="s">
        <v>136</v>
      </c>
      <c r="I31" s="274" t="s">
        <v>515</v>
      </c>
      <c r="J31" s="36" t="s">
        <v>47</v>
      </c>
      <c r="K31" s="490" t="s">
        <v>535</v>
      </c>
      <c r="L31" s="498"/>
      <c r="M31" s="492">
        <v>0.65</v>
      </c>
      <c r="N31" s="477" t="s">
        <v>777</v>
      </c>
      <c r="O31" s="509" t="s">
        <v>545</v>
      </c>
      <c r="Q31" s="503">
        <v>0.25</v>
      </c>
      <c r="R31" s="503">
        <v>0.06</v>
      </c>
      <c r="S31" s="503">
        <v>0</v>
      </c>
      <c r="T31" s="767">
        <f>8/26</f>
        <v>0.30769230769230771</v>
      </c>
      <c r="U31" s="767">
        <f>8/26</f>
        <v>0.30769230769230771</v>
      </c>
      <c r="V31" s="813">
        <f>8/26</f>
        <v>0.30769230769230771</v>
      </c>
      <c r="W31" s="807"/>
      <c r="X31" s="767">
        <f>MAX(Q31:V31)</f>
        <v>0.30769230769230771</v>
      </c>
      <c r="Y31" s="891" t="s">
        <v>1349</v>
      </c>
      <c r="Z31" s="156" t="s">
        <v>545</v>
      </c>
    </row>
    <row r="32" spans="2:26" ht="67.5" customHeight="1" x14ac:dyDescent="0.3">
      <c r="B32" s="973"/>
      <c r="C32" s="975"/>
      <c r="D32" s="976"/>
      <c r="E32" s="258" t="s">
        <v>480</v>
      </c>
      <c r="F32" s="244" t="s">
        <v>51</v>
      </c>
      <c r="G32" s="165">
        <v>0.02</v>
      </c>
      <c r="H32" s="84" t="s">
        <v>528</v>
      </c>
      <c r="I32" s="274" t="s">
        <v>516</v>
      </c>
      <c r="J32" s="36" t="s">
        <v>47</v>
      </c>
      <c r="K32" s="490" t="s">
        <v>537</v>
      </c>
      <c r="L32" s="498"/>
      <c r="M32" s="493" t="s">
        <v>778</v>
      </c>
      <c r="N32" s="477" t="s">
        <v>779</v>
      </c>
      <c r="O32" s="509" t="s">
        <v>544</v>
      </c>
      <c r="Q32" s="476" t="s">
        <v>812</v>
      </c>
      <c r="R32" s="476" t="s">
        <v>812</v>
      </c>
      <c r="S32" s="476" t="s">
        <v>812</v>
      </c>
      <c r="T32" s="476" t="s">
        <v>812</v>
      </c>
      <c r="U32" s="476" t="s">
        <v>812</v>
      </c>
      <c r="V32" s="810" t="s">
        <v>812</v>
      </c>
      <c r="X32" s="505" t="s">
        <v>1350</v>
      </c>
      <c r="Y32" s="891" t="s">
        <v>1134</v>
      </c>
      <c r="Z32" s="156" t="s">
        <v>544</v>
      </c>
    </row>
    <row r="33" spans="2:26" ht="90.75" customHeight="1" x14ac:dyDescent="0.3">
      <c r="B33" s="973"/>
      <c r="C33" s="975"/>
      <c r="D33" s="258" t="s">
        <v>54</v>
      </c>
      <c r="E33" s="258" t="s">
        <v>480</v>
      </c>
      <c r="F33" s="244" t="s">
        <v>18</v>
      </c>
      <c r="G33" s="165">
        <v>0.02</v>
      </c>
      <c r="H33" s="250" t="s">
        <v>517</v>
      </c>
      <c r="I33" s="35" t="s">
        <v>141</v>
      </c>
      <c r="J33" s="36" t="s">
        <v>47</v>
      </c>
      <c r="K33" s="490" t="s">
        <v>534</v>
      </c>
      <c r="L33" s="498"/>
      <c r="M33" s="487" t="s">
        <v>517</v>
      </c>
      <c r="N33" s="477" t="s">
        <v>780</v>
      </c>
      <c r="O33" s="509" t="s">
        <v>544</v>
      </c>
      <c r="Q33" s="505" t="s">
        <v>517</v>
      </c>
      <c r="R33" s="505" t="s">
        <v>517</v>
      </c>
      <c r="S33" s="505" t="s">
        <v>517</v>
      </c>
      <c r="T33" s="505" t="s">
        <v>1340</v>
      </c>
      <c r="U33" s="505" t="s">
        <v>1340</v>
      </c>
      <c r="V33" s="811" t="s">
        <v>1340</v>
      </c>
      <c r="W33" s="158"/>
      <c r="X33" s="505" t="s">
        <v>1340</v>
      </c>
      <c r="Y33" s="891" t="s">
        <v>1310</v>
      </c>
      <c r="Z33" s="156" t="s">
        <v>544</v>
      </c>
    </row>
    <row r="34" spans="2:26" ht="39.6" x14ac:dyDescent="0.3">
      <c r="B34" s="973"/>
      <c r="C34" s="975" t="s">
        <v>30</v>
      </c>
      <c r="D34" s="978" t="s">
        <v>55</v>
      </c>
      <c r="E34" s="258" t="s">
        <v>480</v>
      </c>
      <c r="F34" s="246" t="s">
        <v>56</v>
      </c>
      <c r="G34" s="165">
        <v>2.5000000000000001E-2</v>
      </c>
      <c r="H34" s="251" t="s">
        <v>518</v>
      </c>
      <c r="I34" s="35" t="s">
        <v>142</v>
      </c>
      <c r="J34" s="36" t="s">
        <v>47</v>
      </c>
      <c r="K34" s="490" t="s">
        <v>534</v>
      </c>
      <c r="L34" s="498"/>
      <c r="M34" s="487" t="s">
        <v>781</v>
      </c>
      <c r="N34" s="477" t="s">
        <v>782</v>
      </c>
      <c r="O34" s="509" t="s">
        <v>545</v>
      </c>
      <c r="Q34" s="505" t="s">
        <v>518</v>
      </c>
      <c r="R34" s="542" t="s">
        <v>75</v>
      </c>
      <c r="S34" s="505" t="s">
        <v>518</v>
      </c>
      <c r="T34" s="542" t="s">
        <v>75</v>
      </c>
      <c r="U34" s="505" t="s">
        <v>518</v>
      </c>
      <c r="V34" s="814" t="s">
        <v>75</v>
      </c>
      <c r="W34" s="808"/>
      <c r="X34" s="542" t="s">
        <v>518</v>
      </c>
      <c r="Y34" s="894" t="s">
        <v>1282</v>
      </c>
      <c r="Z34" s="766" t="s">
        <v>544</v>
      </c>
    </row>
    <row r="35" spans="2:26" ht="69.75" customHeight="1" x14ac:dyDescent="0.3">
      <c r="B35" s="973"/>
      <c r="C35" s="975"/>
      <c r="D35" s="978"/>
      <c r="E35" s="258" t="s">
        <v>480</v>
      </c>
      <c r="F35" s="246" t="s">
        <v>58</v>
      </c>
      <c r="G35" s="165">
        <v>2.5000000000000001E-2</v>
      </c>
      <c r="H35" s="250" t="s">
        <v>519</v>
      </c>
      <c r="I35" s="35" t="s">
        <v>143</v>
      </c>
      <c r="J35" s="36" t="s">
        <v>47</v>
      </c>
      <c r="K35" s="490" t="s">
        <v>534</v>
      </c>
      <c r="L35" s="498"/>
      <c r="M35" s="487" t="s">
        <v>783</v>
      </c>
      <c r="N35" s="477" t="s">
        <v>784</v>
      </c>
      <c r="O35" s="509" t="s">
        <v>544</v>
      </c>
      <c r="Q35" s="476" t="s">
        <v>699</v>
      </c>
      <c r="R35" s="541" t="s">
        <v>75</v>
      </c>
      <c r="S35" s="541" t="s">
        <v>1137</v>
      </c>
      <c r="T35" s="542" t="s">
        <v>75</v>
      </c>
      <c r="U35" s="542" t="s">
        <v>75</v>
      </c>
      <c r="V35" s="814" t="s">
        <v>75</v>
      </c>
      <c r="W35" s="808"/>
      <c r="X35" s="542" t="s">
        <v>1351</v>
      </c>
      <c r="Y35" s="894" t="s">
        <v>1352</v>
      </c>
      <c r="Z35" s="766" t="s">
        <v>544</v>
      </c>
    </row>
    <row r="36" spans="2:26" ht="85.5" customHeight="1" thickBot="1" x14ac:dyDescent="0.35">
      <c r="B36" s="974"/>
      <c r="C36" s="977"/>
      <c r="D36" s="269" t="s">
        <v>60</v>
      </c>
      <c r="E36" s="270" t="s">
        <v>480</v>
      </c>
      <c r="F36" s="270" t="s">
        <v>19</v>
      </c>
      <c r="G36" s="168">
        <v>0.05</v>
      </c>
      <c r="H36" s="169" t="s">
        <v>497</v>
      </c>
      <c r="I36" s="275" t="s">
        <v>144</v>
      </c>
      <c r="J36" s="110" t="s">
        <v>47</v>
      </c>
      <c r="K36" s="491" t="s">
        <v>534</v>
      </c>
      <c r="L36" s="498"/>
      <c r="M36" s="488" t="s">
        <v>497</v>
      </c>
      <c r="N36" s="485" t="s">
        <v>785</v>
      </c>
      <c r="O36" s="511" t="s">
        <v>544</v>
      </c>
      <c r="Q36" s="508" t="s">
        <v>814</v>
      </c>
      <c r="R36" s="508" t="s">
        <v>814</v>
      </c>
      <c r="S36" s="508" t="s">
        <v>814</v>
      </c>
      <c r="T36" s="508" t="s">
        <v>814</v>
      </c>
      <c r="U36" s="508" t="s">
        <v>814</v>
      </c>
      <c r="V36" s="815" t="s">
        <v>814</v>
      </c>
      <c r="W36" s="158"/>
      <c r="X36" s="508" t="s">
        <v>814</v>
      </c>
      <c r="Y36" s="895" t="s">
        <v>1195</v>
      </c>
      <c r="Z36" s="484" t="s">
        <v>544</v>
      </c>
    </row>
    <row r="37" spans="2:26" ht="15" thickTop="1" x14ac:dyDescent="0.3">
      <c r="B37" s="255"/>
    </row>
    <row r="38" spans="2:26" x14ac:dyDescent="0.3">
      <c r="B38" s="255"/>
      <c r="G38" s="117"/>
    </row>
    <row r="39" spans="2:26" x14ac:dyDescent="0.3">
      <c r="B39" s="255"/>
    </row>
    <row r="45" spans="2:26" ht="16.8" x14ac:dyDescent="0.3">
      <c r="D45" s="145" t="s">
        <v>146</v>
      </c>
      <c r="E45" s="145"/>
      <c r="F45" s="119" t="s">
        <v>147</v>
      </c>
      <c r="G45" s="120">
        <v>1.5503859081368867E-2</v>
      </c>
      <c r="H45" s="120"/>
    </row>
    <row r="46" spans="2:26" ht="16.8" x14ac:dyDescent="0.3">
      <c r="D46" s="145" t="s">
        <v>148</v>
      </c>
      <c r="E46" s="145"/>
      <c r="F46" s="119" t="s">
        <v>149</v>
      </c>
      <c r="G46" s="120">
        <v>2.8659209114078599E-3</v>
      </c>
      <c r="H46" s="120"/>
    </row>
    <row r="47" spans="2:26" ht="16.8" x14ac:dyDescent="0.3">
      <c r="D47" s="145" t="s">
        <v>150</v>
      </c>
      <c r="E47" s="145"/>
      <c r="F47" s="119" t="s">
        <v>151</v>
      </c>
      <c r="G47" s="123">
        <v>4.6909576497520034E-2</v>
      </c>
      <c r="H47" s="123"/>
    </row>
    <row r="48" spans="2:26" ht="16.8" x14ac:dyDescent="0.3">
      <c r="D48" s="145" t="s">
        <v>152</v>
      </c>
      <c r="E48" s="145"/>
      <c r="F48" s="119" t="s">
        <v>153</v>
      </c>
      <c r="G48" s="125">
        <v>1.813429988553987E-4</v>
      </c>
      <c r="H48" s="125"/>
    </row>
  </sheetData>
  <protectedRanges>
    <protectedRange sqref="I10" name="Range1_2_3_1_3_1_1"/>
    <protectedRange sqref="I8:I9" name="Range1_2_3_1_1_1_2_1"/>
  </protectedRanges>
  <mergeCells count="23">
    <mergeCell ref="B28:B36"/>
    <mergeCell ref="C28:C33"/>
    <mergeCell ref="D28:D29"/>
    <mergeCell ref="D31:D32"/>
    <mergeCell ref="C34:C36"/>
    <mergeCell ref="D34:D35"/>
    <mergeCell ref="B11:B27"/>
    <mergeCell ref="C11:C12"/>
    <mergeCell ref="D11:D12"/>
    <mergeCell ref="C13:C17"/>
    <mergeCell ref="D13:D15"/>
    <mergeCell ref="D16:D17"/>
    <mergeCell ref="C18:C22"/>
    <mergeCell ref="C23:C27"/>
    <mergeCell ref="D25:D27"/>
    <mergeCell ref="B2:B3"/>
    <mergeCell ref="C2:J2"/>
    <mergeCell ref="C3:J3"/>
    <mergeCell ref="B6:B9"/>
    <mergeCell ref="C6:C7"/>
    <mergeCell ref="D6:D7"/>
    <mergeCell ref="C8:C9"/>
    <mergeCell ref="D8:D9"/>
  </mergeCells>
  <conditionalFormatting sqref="O1:O1048576">
    <cfRule type="cellIs" dxfId="53" priority="85" operator="equal">
      <formula>"-"</formula>
    </cfRule>
    <cfRule type="cellIs" dxfId="52" priority="86" operator="equal">
      <formula>"TERCAPAI"</formula>
    </cfRule>
    <cfRule type="cellIs" dxfId="51" priority="87" operator="equal">
      <formula>"TIDAK TERCAPAI"</formula>
    </cfRule>
  </conditionalFormatting>
  <conditionalFormatting sqref="Z1:Z3">
    <cfRule type="cellIs" dxfId="50" priority="16" operator="equal">
      <formula>"-"</formula>
    </cfRule>
    <cfRule type="cellIs" dxfId="49" priority="17" operator="equal">
      <formula>"TERCAPAI"</formula>
    </cfRule>
    <cfRule type="cellIs" dxfId="48" priority="18" operator="equal">
      <formula>"TIDAK TERCAPAI"</formula>
    </cfRule>
  </conditionalFormatting>
  <conditionalFormatting sqref="Z5:Z1048576">
    <cfRule type="cellIs" dxfId="47" priority="1" operator="equal">
      <formula>"-"</formula>
    </cfRule>
    <cfRule type="cellIs" dxfId="46" priority="2" operator="equal">
      <formula>"TERCAPAI"</formula>
    </cfRule>
    <cfRule type="cellIs" dxfId="45" priority="3" operator="equal">
      <formula>"TIDAK TERCAPAI"</formula>
    </cfRule>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32"/>
  <sheetViews>
    <sheetView zoomScale="85" zoomScaleNormal="85" workbookViewId="0">
      <pane xSplit="8" ySplit="9" topLeftCell="I25" activePane="bottomRight" state="frozen"/>
      <selection pane="topRight" activeCell="I1" sqref="I1"/>
      <selection pane="bottomLeft" activeCell="A10" sqref="A10"/>
      <selection pane="bottomRight" activeCell="L31" sqref="L31"/>
    </sheetView>
  </sheetViews>
  <sheetFormatPr defaultRowHeight="19.2" customHeight="1" x14ac:dyDescent="0.3"/>
  <cols>
    <col min="1" max="1" width="3.5546875" style="657" customWidth="1"/>
    <col min="2" max="2" width="23.109375" style="667" hidden="1" customWidth="1"/>
    <col min="3" max="3" width="13.33203125" style="657" customWidth="1"/>
    <col min="4" max="4" width="12.6640625" style="657" customWidth="1"/>
    <col min="5" max="5" width="10.44140625" style="657" customWidth="1"/>
    <col min="6" max="6" width="27" style="656" customWidth="1"/>
    <col min="7" max="7" width="19.109375" style="667" customWidth="1"/>
    <col min="8" max="8" width="12.6640625" style="667" hidden="1" customWidth="1"/>
    <col min="9" max="9" width="44.6640625" style="667" customWidth="1"/>
    <col min="10" max="10" width="27.33203125" style="657" customWidth="1"/>
    <col min="11" max="11" width="6.33203125" style="657" customWidth="1"/>
    <col min="12" max="12" width="7.5546875" style="657" customWidth="1"/>
    <col min="13" max="13" width="12.6640625" style="668" hidden="1" customWidth="1"/>
    <col min="14" max="14" width="14.109375" style="655" hidden="1" customWidth="1"/>
    <col min="15" max="24" width="8.6640625" style="656" hidden="1" customWidth="1"/>
    <col min="25" max="25" width="8.6640625" style="738" customWidth="1"/>
    <col min="26" max="26" width="17.88671875" style="657" customWidth="1"/>
    <col min="27" max="256" width="9.109375" style="657"/>
    <col min="257" max="257" width="3.5546875" style="657" customWidth="1"/>
    <col min="258" max="258" width="0" style="657" hidden="1" customWidth="1"/>
    <col min="259" max="259" width="13.33203125" style="657" customWidth="1"/>
    <col min="260" max="260" width="12.6640625" style="657" customWidth="1"/>
    <col min="261" max="261" width="10.44140625" style="657" customWidth="1"/>
    <col min="262" max="262" width="27" style="657" customWidth="1"/>
    <col min="263" max="263" width="19.109375" style="657" customWidth="1"/>
    <col min="264" max="264" width="0" style="657" hidden="1" customWidth="1"/>
    <col min="265" max="265" width="44.6640625" style="657" customWidth="1"/>
    <col min="266" max="266" width="27.33203125" style="657" customWidth="1"/>
    <col min="267" max="267" width="6.33203125" style="657" customWidth="1"/>
    <col min="268" max="268" width="7.5546875" style="657" customWidth="1"/>
    <col min="269" max="280" width="0" style="657" hidden="1" customWidth="1"/>
    <col min="281" max="281" width="8.6640625" style="657" customWidth="1"/>
    <col min="282" max="282" width="17.88671875" style="657" customWidth="1"/>
    <col min="283" max="512" width="9.109375" style="657"/>
    <col min="513" max="513" width="3.5546875" style="657" customWidth="1"/>
    <col min="514" max="514" width="0" style="657" hidden="1" customWidth="1"/>
    <col min="515" max="515" width="13.33203125" style="657" customWidth="1"/>
    <col min="516" max="516" width="12.6640625" style="657" customWidth="1"/>
    <col min="517" max="517" width="10.44140625" style="657" customWidth="1"/>
    <col min="518" max="518" width="27" style="657" customWidth="1"/>
    <col min="519" max="519" width="19.109375" style="657" customWidth="1"/>
    <col min="520" max="520" width="0" style="657" hidden="1" customWidth="1"/>
    <col min="521" max="521" width="44.6640625" style="657" customWidth="1"/>
    <col min="522" max="522" width="27.33203125" style="657" customWidth="1"/>
    <col min="523" max="523" width="6.33203125" style="657" customWidth="1"/>
    <col min="524" max="524" width="7.5546875" style="657" customWidth="1"/>
    <col min="525" max="536" width="0" style="657" hidden="1" customWidth="1"/>
    <col min="537" max="537" width="8.6640625" style="657" customWidth="1"/>
    <col min="538" max="538" width="17.88671875" style="657" customWidth="1"/>
    <col min="539" max="768" width="9.109375" style="657"/>
    <col min="769" max="769" width="3.5546875" style="657" customWidth="1"/>
    <col min="770" max="770" width="0" style="657" hidden="1" customWidth="1"/>
    <col min="771" max="771" width="13.33203125" style="657" customWidth="1"/>
    <col min="772" max="772" width="12.6640625" style="657" customWidth="1"/>
    <col min="773" max="773" width="10.44140625" style="657" customWidth="1"/>
    <col min="774" max="774" width="27" style="657" customWidth="1"/>
    <col min="775" max="775" width="19.109375" style="657" customWidth="1"/>
    <col min="776" max="776" width="0" style="657" hidden="1" customWidth="1"/>
    <col min="777" max="777" width="44.6640625" style="657" customWidth="1"/>
    <col min="778" max="778" width="27.33203125" style="657" customWidth="1"/>
    <col min="779" max="779" width="6.33203125" style="657" customWidth="1"/>
    <col min="780" max="780" width="7.5546875" style="657" customWidth="1"/>
    <col min="781" max="792" width="0" style="657" hidden="1" customWidth="1"/>
    <col min="793" max="793" width="8.6640625" style="657" customWidth="1"/>
    <col min="794" max="794" width="17.88671875" style="657" customWidth="1"/>
    <col min="795" max="1024" width="9.109375" style="657"/>
    <col min="1025" max="1025" width="3.5546875" style="657" customWidth="1"/>
    <col min="1026" max="1026" width="0" style="657" hidden="1" customWidth="1"/>
    <col min="1027" max="1027" width="13.33203125" style="657" customWidth="1"/>
    <col min="1028" max="1028" width="12.6640625" style="657" customWidth="1"/>
    <col min="1029" max="1029" width="10.44140625" style="657" customWidth="1"/>
    <col min="1030" max="1030" width="27" style="657" customWidth="1"/>
    <col min="1031" max="1031" width="19.109375" style="657" customWidth="1"/>
    <col min="1032" max="1032" width="0" style="657" hidden="1" customWidth="1"/>
    <col min="1033" max="1033" width="44.6640625" style="657" customWidth="1"/>
    <col min="1034" max="1034" width="27.33203125" style="657" customWidth="1"/>
    <col min="1035" max="1035" width="6.33203125" style="657" customWidth="1"/>
    <col min="1036" max="1036" width="7.5546875" style="657" customWidth="1"/>
    <col min="1037" max="1048" width="0" style="657" hidden="1" customWidth="1"/>
    <col min="1049" max="1049" width="8.6640625" style="657" customWidth="1"/>
    <col min="1050" max="1050" width="17.88671875" style="657" customWidth="1"/>
    <col min="1051" max="1280" width="9.109375" style="657"/>
    <col min="1281" max="1281" width="3.5546875" style="657" customWidth="1"/>
    <col min="1282" max="1282" width="0" style="657" hidden="1" customWidth="1"/>
    <col min="1283" max="1283" width="13.33203125" style="657" customWidth="1"/>
    <col min="1284" max="1284" width="12.6640625" style="657" customWidth="1"/>
    <col min="1285" max="1285" width="10.44140625" style="657" customWidth="1"/>
    <col min="1286" max="1286" width="27" style="657" customWidth="1"/>
    <col min="1287" max="1287" width="19.109375" style="657" customWidth="1"/>
    <col min="1288" max="1288" width="0" style="657" hidden="1" customWidth="1"/>
    <col min="1289" max="1289" width="44.6640625" style="657" customWidth="1"/>
    <col min="1290" max="1290" width="27.33203125" style="657" customWidth="1"/>
    <col min="1291" max="1291" width="6.33203125" style="657" customWidth="1"/>
    <col min="1292" max="1292" width="7.5546875" style="657" customWidth="1"/>
    <col min="1293" max="1304" width="0" style="657" hidden="1" customWidth="1"/>
    <col min="1305" max="1305" width="8.6640625" style="657" customWidth="1"/>
    <col min="1306" max="1306" width="17.88671875" style="657" customWidth="1"/>
    <col min="1307" max="1536" width="9.109375" style="657"/>
    <col min="1537" max="1537" width="3.5546875" style="657" customWidth="1"/>
    <col min="1538" max="1538" width="0" style="657" hidden="1" customWidth="1"/>
    <col min="1539" max="1539" width="13.33203125" style="657" customWidth="1"/>
    <col min="1540" max="1540" width="12.6640625" style="657" customWidth="1"/>
    <col min="1541" max="1541" width="10.44140625" style="657" customWidth="1"/>
    <col min="1542" max="1542" width="27" style="657" customWidth="1"/>
    <col min="1543" max="1543" width="19.109375" style="657" customWidth="1"/>
    <col min="1544" max="1544" width="0" style="657" hidden="1" customWidth="1"/>
    <col min="1545" max="1545" width="44.6640625" style="657" customWidth="1"/>
    <col min="1546" max="1546" width="27.33203125" style="657" customWidth="1"/>
    <col min="1547" max="1547" width="6.33203125" style="657" customWidth="1"/>
    <col min="1548" max="1548" width="7.5546875" style="657" customWidth="1"/>
    <col min="1549" max="1560" width="0" style="657" hidden="1" customWidth="1"/>
    <col min="1561" max="1561" width="8.6640625" style="657" customWidth="1"/>
    <col min="1562" max="1562" width="17.88671875" style="657" customWidth="1"/>
    <col min="1563" max="1792" width="9.109375" style="657"/>
    <col min="1793" max="1793" width="3.5546875" style="657" customWidth="1"/>
    <col min="1794" max="1794" width="0" style="657" hidden="1" customWidth="1"/>
    <col min="1795" max="1795" width="13.33203125" style="657" customWidth="1"/>
    <col min="1796" max="1796" width="12.6640625" style="657" customWidth="1"/>
    <col min="1797" max="1797" width="10.44140625" style="657" customWidth="1"/>
    <col min="1798" max="1798" width="27" style="657" customWidth="1"/>
    <col min="1799" max="1799" width="19.109375" style="657" customWidth="1"/>
    <col min="1800" max="1800" width="0" style="657" hidden="1" customWidth="1"/>
    <col min="1801" max="1801" width="44.6640625" style="657" customWidth="1"/>
    <col min="1802" max="1802" width="27.33203125" style="657" customWidth="1"/>
    <col min="1803" max="1803" width="6.33203125" style="657" customWidth="1"/>
    <col min="1804" max="1804" width="7.5546875" style="657" customWidth="1"/>
    <col min="1805" max="1816" width="0" style="657" hidden="1" customWidth="1"/>
    <col min="1817" max="1817" width="8.6640625" style="657" customWidth="1"/>
    <col min="1818" max="1818" width="17.88671875" style="657" customWidth="1"/>
    <col min="1819" max="2048" width="9.109375" style="657"/>
    <col min="2049" max="2049" width="3.5546875" style="657" customWidth="1"/>
    <col min="2050" max="2050" width="0" style="657" hidden="1" customWidth="1"/>
    <col min="2051" max="2051" width="13.33203125" style="657" customWidth="1"/>
    <col min="2052" max="2052" width="12.6640625" style="657" customWidth="1"/>
    <col min="2053" max="2053" width="10.44140625" style="657" customWidth="1"/>
    <col min="2054" max="2054" width="27" style="657" customWidth="1"/>
    <col min="2055" max="2055" width="19.109375" style="657" customWidth="1"/>
    <col min="2056" max="2056" width="0" style="657" hidden="1" customWidth="1"/>
    <col min="2057" max="2057" width="44.6640625" style="657" customWidth="1"/>
    <col min="2058" max="2058" width="27.33203125" style="657" customWidth="1"/>
    <col min="2059" max="2059" width="6.33203125" style="657" customWidth="1"/>
    <col min="2060" max="2060" width="7.5546875" style="657" customWidth="1"/>
    <col min="2061" max="2072" width="0" style="657" hidden="1" customWidth="1"/>
    <col min="2073" max="2073" width="8.6640625" style="657" customWidth="1"/>
    <col min="2074" max="2074" width="17.88671875" style="657" customWidth="1"/>
    <col min="2075" max="2304" width="9.109375" style="657"/>
    <col min="2305" max="2305" width="3.5546875" style="657" customWidth="1"/>
    <col min="2306" max="2306" width="0" style="657" hidden="1" customWidth="1"/>
    <col min="2307" max="2307" width="13.33203125" style="657" customWidth="1"/>
    <col min="2308" max="2308" width="12.6640625" style="657" customWidth="1"/>
    <col min="2309" max="2309" width="10.44140625" style="657" customWidth="1"/>
    <col min="2310" max="2310" width="27" style="657" customWidth="1"/>
    <col min="2311" max="2311" width="19.109375" style="657" customWidth="1"/>
    <col min="2312" max="2312" width="0" style="657" hidden="1" customWidth="1"/>
    <col min="2313" max="2313" width="44.6640625" style="657" customWidth="1"/>
    <col min="2314" max="2314" width="27.33203125" style="657" customWidth="1"/>
    <col min="2315" max="2315" width="6.33203125" style="657" customWidth="1"/>
    <col min="2316" max="2316" width="7.5546875" style="657" customWidth="1"/>
    <col min="2317" max="2328" width="0" style="657" hidden="1" customWidth="1"/>
    <col min="2329" max="2329" width="8.6640625" style="657" customWidth="1"/>
    <col min="2330" max="2330" width="17.88671875" style="657" customWidth="1"/>
    <col min="2331" max="2560" width="9.109375" style="657"/>
    <col min="2561" max="2561" width="3.5546875" style="657" customWidth="1"/>
    <col min="2562" max="2562" width="0" style="657" hidden="1" customWidth="1"/>
    <col min="2563" max="2563" width="13.33203125" style="657" customWidth="1"/>
    <col min="2564" max="2564" width="12.6640625" style="657" customWidth="1"/>
    <col min="2565" max="2565" width="10.44140625" style="657" customWidth="1"/>
    <col min="2566" max="2566" width="27" style="657" customWidth="1"/>
    <col min="2567" max="2567" width="19.109375" style="657" customWidth="1"/>
    <col min="2568" max="2568" width="0" style="657" hidden="1" customWidth="1"/>
    <col min="2569" max="2569" width="44.6640625" style="657" customWidth="1"/>
    <col min="2570" max="2570" width="27.33203125" style="657" customWidth="1"/>
    <col min="2571" max="2571" width="6.33203125" style="657" customWidth="1"/>
    <col min="2572" max="2572" width="7.5546875" style="657" customWidth="1"/>
    <col min="2573" max="2584" width="0" style="657" hidden="1" customWidth="1"/>
    <col min="2585" max="2585" width="8.6640625" style="657" customWidth="1"/>
    <col min="2586" max="2586" width="17.88671875" style="657" customWidth="1"/>
    <col min="2587" max="2816" width="9.109375" style="657"/>
    <col min="2817" max="2817" width="3.5546875" style="657" customWidth="1"/>
    <col min="2818" max="2818" width="0" style="657" hidden="1" customWidth="1"/>
    <col min="2819" max="2819" width="13.33203125" style="657" customWidth="1"/>
    <col min="2820" max="2820" width="12.6640625" style="657" customWidth="1"/>
    <col min="2821" max="2821" width="10.44140625" style="657" customWidth="1"/>
    <col min="2822" max="2822" width="27" style="657" customWidth="1"/>
    <col min="2823" max="2823" width="19.109375" style="657" customWidth="1"/>
    <col min="2824" max="2824" width="0" style="657" hidden="1" customWidth="1"/>
    <col min="2825" max="2825" width="44.6640625" style="657" customWidth="1"/>
    <col min="2826" max="2826" width="27.33203125" style="657" customWidth="1"/>
    <col min="2827" max="2827" width="6.33203125" style="657" customWidth="1"/>
    <col min="2828" max="2828" width="7.5546875" style="657" customWidth="1"/>
    <col min="2829" max="2840" width="0" style="657" hidden="1" customWidth="1"/>
    <col min="2841" max="2841" width="8.6640625" style="657" customWidth="1"/>
    <col min="2842" max="2842" width="17.88671875" style="657" customWidth="1"/>
    <col min="2843" max="3072" width="9.109375" style="657"/>
    <col min="3073" max="3073" width="3.5546875" style="657" customWidth="1"/>
    <col min="3074" max="3074" width="0" style="657" hidden="1" customWidth="1"/>
    <col min="3075" max="3075" width="13.33203125" style="657" customWidth="1"/>
    <col min="3076" max="3076" width="12.6640625" style="657" customWidth="1"/>
    <col min="3077" max="3077" width="10.44140625" style="657" customWidth="1"/>
    <col min="3078" max="3078" width="27" style="657" customWidth="1"/>
    <col min="3079" max="3079" width="19.109375" style="657" customWidth="1"/>
    <col min="3080" max="3080" width="0" style="657" hidden="1" customWidth="1"/>
    <col min="3081" max="3081" width="44.6640625" style="657" customWidth="1"/>
    <col min="3082" max="3082" width="27.33203125" style="657" customWidth="1"/>
    <col min="3083" max="3083" width="6.33203125" style="657" customWidth="1"/>
    <col min="3084" max="3084" width="7.5546875" style="657" customWidth="1"/>
    <col min="3085" max="3096" width="0" style="657" hidden="1" customWidth="1"/>
    <col min="3097" max="3097" width="8.6640625" style="657" customWidth="1"/>
    <col min="3098" max="3098" width="17.88671875" style="657" customWidth="1"/>
    <col min="3099" max="3328" width="9.109375" style="657"/>
    <col min="3329" max="3329" width="3.5546875" style="657" customWidth="1"/>
    <col min="3330" max="3330" width="0" style="657" hidden="1" customWidth="1"/>
    <col min="3331" max="3331" width="13.33203125" style="657" customWidth="1"/>
    <col min="3332" max="3332" width="12.6640625" style="657" customWidth="1"/>
    <col min="3333" max="3333" width="10.44140625" style="657" customWidth="1"/>
    <col min="3334" max="3334" width="27" style="657" customWidth="1"/>
    <col min="3335" max="3335" width="19.109375" style="657" customWidth="1"/>
    <col min="3336" max="3336" width="0" style="657" hidden="1" customWidth="1"/>
    <col min="3337" max="3337" width="44.6640625" style="657" customWidth="1"/>
    <col min="3338" max="3338" width="27.33203125" style="657" customWidth="1"/>
    <col min="3339" max="3339" width="6.33203125" style="657" customWidth="1"/>
    <col min="3340" max="3340" width="7.5546875" style="657" customWidth="1"/>
    <col min="3341" max="3352" width="0" style="657" hidden="1" customWidth="1"/>
    <col min="3353" max="3353" width="8.6640625" style="657" customWidth="1"/>
    <col min="3354" max="3354" width="17.88671875" style="657" customWidth="1"/>
    <col min="3355" max="3584" width="9.109375" style="657"/>
    <col min="3585" max="3585" width="3.5546875" style="657" customWidth="1"/>
    <col min="3586" max="3586" width="0" style="657" hidden="1" customWidth="1"/>
    <col min="3587" max="3587" width="13.33203125" style="657" customWidth="1"/>
    <col min="3588" max="3588" width="12.6640625" style="657" customWidth="1"/>
    <col min="3589" max="3589" width="10.44140625" style="657" customWidth="1"/>
    <col min="3590" max="3590" width="27" style="657" customWidth="1"/>
    <col min="3591" max="3591" width="19.109375" style="657" customWidth="1"/>
    <col min="3592" max="3592" width="0" style="657" hidden="1" customWidth="1"/>
    <col min="3593" max="3593" width="44.6640625" style="657" customWidth="1"/>
    <col min="3594" max="3594" width="27.33203125" style="657" customWidth="1"/>
    <col min="3595" max="3595" width="6.33203125" style="657" customWidth="1"/>
    <col min="3596" max="3596" width="7.5546875" style="657" customWidth="1"/>
    <col min="3597" max="3608" width="0" style="657" hidden="1" customWidth="1"/>
    <col min="3609" max="3609" width="8.6640625" style="657" customWidth="1"/>
    <col min="3610" max="3610" width="17.88671875" style="657" customWidth="1"/>
    <col min="3611" max="3840" width="9.109375" style="657"/>
    <col min="3841" max="3841" width="3.5546875" style="657" customWidth="1"/>
    <col min="3842" max="3842" width="0" style="657" hidden="1" customWidth="1"/>
    <col min="3843" max="3843" width="13.33203125" style="657" customWidth="1"/>
    <col min="3844" max="3844" width="12.6640625" style="657" customWidth="1"/>
    <col min="3845" max="3845" width="10.44140625" style="657" customWidth="1"/>
    <col min="3846" max="3846" width="27" style="657" customWidth="1"/>
    <col min="3847" max="3847" width="19.109375" style="657" customWidth="1"/>
    <col min="3848" max="3848" width="0" style="657" hidden="1" customWidth="1"/>
    <col min="3849" max="3849" width="44.6640625" style="657" customWidth="1"/>
    <col min="3850" max="3850" width="27.33203125" style="657" customWidth="1"/>
    <col min="3851" max="3851" width="6.33203125" style="657" customWidth="1"/>
    <col min="3852" max="3852" width="7.5546875" style="657" customWidth="1"/>
    <col min="3853" max="3864" width="0" style="657" hidden="1" customWidth="1"/>
    <col min="3865" max="3865" width="8.6640625" style="657" customWidth="1"/>
    <col min="3866" max="3866" width="17.88671875" style="657" customWidth="1"/>
    <col min="3867" max="4096" width="9.109375" style="657"/>
    <col min="4097" max="4097" width="3.5546875" style="657" customWidth="1"/>
    <col min="4098" max="4098" width="0" style="657" hidden="1" customWidth="1"/>
    <col min="4099" max="4099" width="13.33203125" style="657" customWidth="1"/>
    <col min="4100" max="4100" width="12.6640625" style="657" customWidth="1"/>
    <col min="4101" max="4101" width="10.44140625" style="657" customWidth="1"/>
    <col min="4102" max="4102" width="27" style="657" customWidth="1"/>
    <col min="4103" max="4103" width="19.109375" style="657" customWidth="1"/>
    <col min="4104" max="4104" width="0" style="657" hidden="1" customWidth="1"/>
    <col min="4105" max="4105" width="44.6640625" style="657" customWidth="1"/>
    <col min="4106" max="4106" width="27.33203125" style="657" customWidth="1"/>
    <col min="4107" max="4107" width="6.33203125" style="657" customWidth="1"/>
    <col min="4108" max="4108" width="7.5546875" style="657" customWidth="1"/>
    <col min="4109" max="4120" width="0" style="657" hidden="1" customWidth="1"/>
    <col min="4121" max="4121" width="8.6640625" style="657" customWidth="1"/>
    <col min="4122" max="4122" width="17.88671875" style="657" customWidth="1"/>
    <col min="4123" max="4352" width="9.109375" style="657"/>
    <col min="4353" max="4353" width="3.5546875" style="657" customWidth="1"/>
    <col min="4354" max="4354" width="0" style="657" hidden="1" customWidth="1"/>
    <col min="4355" max="4355" width="13.33203125" style="657" customWidth="1"/>
    <col min="4356" max="4356" width="12.6640625" style="657" customWidth="1"/>
    <col min="4357" max="4357" width="10.44140625" style="657" customWidth="1"/>
    <col min="4358" max="4358" width="27" style="657" customWidth="1"/>
    <col min="4359" max="4359" width="19.109375" style="657" customWidth="1"/>
    <col min="4360" max="4360" width="0" style="657" hidden="1" customWidth="1"/>
    <col min="4361" max="4361" width="44.6640625" style="657" customWidth="1"/>
    <col min="4362" max="4362" width="27.33203125" style="657" customWidth="1"/>
    <col min="4363" max="4363" width="6.33203125" style="657" customWidth="1"/>
    <col min="4364" max="4364" width="7.5546875" style="657" customWidth="1"/>
    <col min="4365" max="4376" width="0" style="657" hidden="1" customWidth="1"/>
    <col min="4377" max="4377" width="8.6640625" style="657" customWidth="1"/>
    <col min="4378" max="4378" width="17.88671875" style="657" customWidth="1"/>
    <col min="4379" max="4608" width="9.109375" style="657"/>
    <col min="4609" max="4609" width="3.5546875" style="657" customWidth="1"/>
    <col min="4610" max="4610" width="0" style="657" hidden="1" customWidth="1"/>
    <col min="4611" max="4611" width="13.33203125" style="657" customWidth="1"/>
    <col min="4612" max="4612" width="12.6640625" style="657" customWidth="1"/>
    <col min="4613" max="4613" width="10.44140625" style="657" customWidth="1"/>
    <col min="4614" max="4614" width="27" style="657" customWidth="1"/>
    <col min="4615" max="4615" width="19.109375" style="657" customWidth="1"/>
    <col min="4616" max="4616" width="0" style="657" hidden="1" customWidth="1"/>
    <col min="4617" max="4617" width="44.6640625" style="657" customWidth="1"/>
    <col min="4618" max="4618" width="27.33203125" style="657" customWidth="1"/>
    <col min="4619" max="4619" width="6.33203125" style="657" customWidth="1"/>
    <col min="4620" max="4620" width="7.5546875" style="657" customWidth="1"/>
    <col min="4621" max="4632" width="0" style="657" hidden="1" customWidth="1"/>
    <col min="4633" max="4633" width="8.6640625" style="657" customWidth="1"/>
    <col min="4634" max="4634" width="17.88671875" style="657" customWidth="1"/>
    <col min="4635" max="4864" width="9.109375" style="657"/>
    <col min="4865" max="4865" width="3.5546875" style="657" customWidth="1"/>
    <col min="4866" max="4866" width="0" style="657" hidden="1" customWidth="1"/>
    <col min="4867" max="4867" width="13.33203125" style="657" customWidth="1"/>
    <col min="4868" max="4868" width="12.6640625" style="657" customWidth="1"/>
    <col min="4869" max="4869" width="10.44140625" style="657" customWidth="1"/>
    <col min="4870" max="4870" width="27" style="657" customWidth="1"/>
    <col min="4871" max="4871" width="19.109375" style="657" customWidth="1"/>
    <col min="4872" max="4872" width="0" style="657" hidden="1" customWidth="1"/>
    <col min="4873" max="4873" width="44.6640625" style="657" customWidth="1"/>
    <col min="4874" max="4874" width="27.33203125" style="657" customWidth="1"/>
    <col min="4875" max="4875" width="6.33203125" style="657" customWidth="1"/>
    <col min="4876" max="4876" width="7.5546875" style="657" customWidth="1"/>
    <col min="4877" max="4888" width="0" style="657" hidden="1" customWidth="1"/>
    <col min="4889" max="4889" width="8.6640625" style="657" customWidth="1"/>
    <col min="4890" max="4890" width="17.88671875" style="657" customWidth="1"/>
    <col min="4891" max="5120" width="9.109375" style="657"/>
    <col min="5121" max="5121" width="3.5546875" style="657" customWidth="1"/>
    <col min="5122" max="5122" width="0" style="657" hidden="1" customWidth="1"/>
    <col min="5123" max="5123" width="13.33203125" style="657" customWidth="1"/>
    <col min="5124" max="5124" width="12.6640625" style="657" customWidth="1"/>
    <col min="5125" max="5125" width="10.44140625" style="657" customWidth="1"/>
    <col min="5126" max="5126" width="27" style="657" customWidth="1"/>
    <col min="5127" max="5127" width="19.109375" style="657" customWidth="1"/>
    <col min="5128" max="5128" width="0" style="657" hidden="1" customWidth="1"/>
    <col min="5129" max="5129" width="44.6640625" style="657" customWidth="1"/>
    <col min="5130" max="5130" width="27.33203125" style="657" customWidth="1"/>
    <col min="5131" max="5131" width="6.33203125" style="657" customWidth="1"/>
    <col min="5132" max="5132" width="7.5546875" style="657" customWidth="1"/>
    <col min="5133" max="5144" width="0" style="657" hidden="1" customWidth="1"/>
    <col min="5145" max="5145" width="8.6640625" style="657" customWidth="1"/>
    <col min="5146" max="5146" width="17.88671875" style="657" customWidth="1"/>
    <col min="5147" max="5376" width="9.109375" style="657"/>
    <col min="5377" max="5377" width="3.5546875" style="657" customWidth="1"/>
    <col min="5378" max="5378" width="0" style="657" hidden="1" customWidth="1"/>
    <col min="5379" max="5379" width="13.33203125" style="657" customWidth="1"/>
    <col min="5380" max="5380" width="12.6640625" style="657" customWidth="1"/>
    <col min="5381" max="5381" width="10.44140625" style="657" customWidth="1"/>
    <col min="5382" max="5382" width="27" style="657" customWidth="1"/>
    <col min="5383" max="5383" width="19.109375" style="657" customWidth="1"/>
    <col min="5384" max="5384" width="0" style="657" hidden="1" customWidth="1"/>
    <col min="5385" max="5385" width="44.6640625" style="657" customWidth="1"/>
    <col min="5386" max="5386" width="27.33203125" style="657" customWidth="1"/>
    <col min="5387" max="5387" width="6.33203125" style="657" customWidth="1"/>
    <col min="5388" max="5388" width="7.5546875" style="657" customWidth="1"/>
    <col min="5389" max="5400" width="0" style="657" hidden="1" customWidth="1"/>
    <col min="5401" max="5401" width="8.6640625" style="657" customWidth="1"/>
    <col min="5402" max="5402" width="17.88671875" style="657" customWidth="1"/>
    <col min="5403" max="5632" width="9.109375" style="657"/>
    <col min="5633" max="5633" width="3.5546875" style="657" customWidth="1"/>
    <col min="5634" max="5634" width="0" style="657" hidden="1" customWidth="1"/>
    <col min="5635" max="5635" width="13.33203125" style="657" customWidth="1"/>
    <col min="5636" max="5636" width="12.6640625" style="657" customWidth="1"/>
    <col min="5637" max="5637" width="10.44140625" style="657" customWidth="1"/>
    <col min="5638" max="5638" width="27" style="657" customWidth="1"/>
    <col min="5639" max="5639" width="19.109375" style="657" customWidth="1"/>
    <col min="5640" max="5640" width="0" style="657" hidden="1" customWidth="1"/>
    <col min="5641" max="5641" width="44.6640625" style="657" customWidth="1"/>
    <col min="5642" max="5642" width="27.33203125" style="657" customWidth="1"/>
    <col min="5643" max="5643" width="6.33203125" style="657" customWidth="1"/>
    <col min="5644" max="5644" width="7.5546875" style="657" customWidth="1"/>
    <col min="5645" max="5656" width="0" style="657" hidden="1" customWidth="1"/>
    <col min="5657" max="5657" width="8.6640625" style="657" customWidth="1"/>
    <col min="5658" max="5658" width="17.88671875" style="657" customWidth="1"/>
    <col min="5659" max="5888" width="9.109375" style="657"/>
    <col min="5889" max="5889" width="3.5546875" style="657" customWidth="1"/>
    <col min="5890" max="5890" width="0" style="657" hidden="1" customWidth="1"/>
    <col min="5891" max="5891" width="13.33203125" style="657" customWidth="1"/>
    <col min="5892" max="5892" width="12.6640625" style="657" customWidth="1"/>
    <col min="5893" max="5893" width="10.44140625" style="657" customWidth="1"/>
    <col min="5894" max="5894" width="27" style="657" customWidth="1"/>
    <col min="5895" max="5895" width="19.109375" style="657" customWidth="1"/>
    <col min="5896" max="5896" width="0" style="657" hidden="1" customWidth="1"/>
    <col min="5897" max="5897" width="44.6640625" style="657" customWidth="1"/>
    <col min="5898" max="5898" width="27.33203125" style="657" customWidth="1"/>
    <col min="5899" max="5899" width="6.33203125" style="657" customWidth="1"/>
    <col min="5900" max="5900" width="7.5546875" style="657" customWidth="1"/>
    <col min="5901" max="5912" width="0" style="657" hidden="1" customWidth="1"/>
    <col min="5913" max="5913" width="8.6640625" style="657" customWidth="1"/>
    <col min="5914" max="5914" width="17.88671875" style="657" customWidth="1"/>
    <col min="5915" max="6144" width="9.109375" style="657"/>
    <col min="6145" max="6145" width="3.5546875" style="657" customWidth="1"/>
    <col min="6146" max="6146" width="0" style="657" hidden="1" customWidth="1"/>
    <col min="6147" max="6147" width="13.33203125" style="657" customWidth="1"/>
    <col min="6148" max="6148" width="12.6640625" style="657" customWidth="1"/>
    <col min="6149" max="6149" width="10.44140625" style="657" customWidth="1"/>
    <col min="6150" max="6150" width="27" style="657" customWidth="1"/>
    <col min="6151" max="6151" width="19.109375" style="657" customWidth="1"/>
    <col min="6152" max="6152" width="0" style="657" hidden="1" customWidth="1"/>
    <col min="6153" max="6153" width="44.6640625" style="657" customWidth="1"/>
    <col min="6154" max="6154" width="27.33203125" style="657" customWidth="1"/>
    <col min="6155" max="6155" width="6.33203125" style="657" customWidth="1"/>
    <col min="6156" max="6156" width="7.5546875" style="657" customWidth="1"/>
    <col min="6157" max="6168" width="0" style="657" hidden="1" customWidth="1"/>
    <col min="6169" max="6169" width="8.6640625" style="657" customWidth="1"/>
    <col min="6170" max="6170" width="17.88671875" style="657" customWidth="1"/>
    <col min="6171" max="6400" width="9.109375" style="657"/>
    <col min="6401" max="6401" width="3.5546875" style="657" customWidth="1"/>
    <col min="6402" max="6402" width="0" style="657" hidden="1" customWidth="1"/>
    <col min="6403" max="6403" width="13.33203125" style="657" customWidth="1"/>
    <col min="6404" max="6404" width="12.6640625" style="657" customWidth="1"/>
    <col min="6405" max="6405" width="10.44140625" style="657" customWidth="1"/>
    <col min="6406" max="6406" width="27" style="657" customWidth="1"/>
    <col min="6407" max="6407" width="19.109375" style="657" customWidth="1"/>
    <col min="6408" max="6408" width="0" style="657" hidden="1" customWidth="1"/>
    <col min="6409" max="6409" width="44.6640625" style="657" customWidth="1"/>
    <col min="6410" max="6410" width="27.33203125" style="657" customWidth="1"/>
    <col min="6411" max="6411" width="6.33203125" style="657" customWidth="1"/>
    <col min="6412" max="6412" width="7.5546875" style="657" customWidth="1"/>
    <col min="6413" max="6424" width="0" style="657" hidden="1" customWidth="1"/>
    <col min="6425" max="6425" width="8.6640625" style="657" customWidth="1"/>
    <col min="6426" max="6426" width="17.88671875" style="657" customWidth="1"/>
    <col min="6427" max="6656" width="9.109375" style="657"/>
    <col min="6657" max="6657" width="3.5546875" style="657" customWidth="1"/>
    <col min="6658" max="6658" width="0" style="657" hidden="1" customWidth="1"/>
    <col min="6659" max="6659" width="13.33203125" style="657" customWidth="1"/>
    <col min="6660" max="6660" width="12.6640625" style="657" customWidth="1"/>
    <col min="6661" max="6661" width="10.44140625" style="657" customWidth="1"/>
    <col min="6662" max="6662" width="27" style="657" customWidth="1"/>
    <col min="6663" max="6663" width="19.109375" style="657" customWidth="1"/>
    <col min="6664" max="6664" width="0" style="657" hidden="1" customWidth="1"/>
    <col min="6665" max="6665" width="44.6640625" style="657" customWidth="1"/>
    <col min="6666" max="6666" width="27.33203125" style="657" customWidth="1"/>
    <col min="6667" max="6667" width="6.33203125" style="657" customWidth="1"/>
    <col min="6668" max="6668" width="7.5546875" style="657" customWidth="1"/>
    <col min="6669" max="6680" width="0" style="657" hidden="1" customWidth="1"/>
    <col min="6681" max="6681" width="8.6640625" style="657" customWidth="1"/>
    <col min="6682" max="6682" width="17.88671875" style="657" customWidth="1"/>
    <col min="6683" max="6912" width="9.109375" style="657"/>
    <col min="6913" max="6913" width="3.5546875" style="657" customWidth="1"/>
    <col min="6914" max="6914" width="0" style="657" hidden="1" customWidth="1"/>
    <col min="6915" max="6915" width="13.33203125" style="657" customWidth="1"/>
    <col min="6916" max="6916" width="12.6640625" style="657" customWidth="1"/>
    <col min="6917" max="6917" width="10.44140625" style="657" customWidth="1"/>
    <col min="6918" max="6918" width="27" style="657" customWidth="1"/>
    <col min="6919" max="6919" width="19.109375" style="657" customWidth="1"/>
    <col min="6920" max="6920" width="0" style="657" hidden="1" customWidth="1"/>
    <col min="6921" max="6921" width="44.6640625" style="657" customWidth="1"/>
    <col min="6922" max="6922" width="27.33203125" style="657" customWidth="1"/>
    <col min="6923" max="6923" width="6.33203125" style="657" customWidth="1"/>
    <col min="6924" max="6924" width="7.5546875" style="657" customWidth="1"/>
    <col min="6925" max="6936" width="0" style="657" hidden="1" customWidth="1"/>
    <col min="6937" max="6937" width="8.6640625" style="657" customWidth="1"/>
    <col min="6938" max="6938" width="17.88671875" style="657" customWidth="1"/>
    <col min="6939" max="7168" width="9.109375" style="657"/>
    <col min="7169" max="7169" width="3.5546875" style="657" customWidth="1"/>
    <col min="7170" max="7170" width="0" style="657" hidden="1" customWidth="1"/>
    <col min="7171" max="7171" width="13.33203125" style="657" customWidth="1"/>
    <col min="7172" max="7172" width="12.6640625" style="657" customWidth="1"/>
    <col min="7173" max="7173" width="10.44140625" style="657" customWidth="1"/>
    <col min="7174" max="7174" width="27" style="657" customWidth="1"/>
    <col min="7175" max="7175" width="19.109375" style="657" customWidth="1"/>
    <col min="7176" max="7176" width="0" style="657" hidden="1" customWidth="1"/>
    <col min="7177" max="7177" width="44.6640625" style="657" customWidth="1"/>
    <col min="7178" max="7178" width="27.33203125" style="657" customWidth="1"/>
    <col min="7179" max="7179" width="6.33203125" style="657" customWidth="1"/>
    <col min="7180" max="7180" width="7.5546875" style="657" customWidth="1"/>
    <col min="7181" max="7192" width="0" style="657" hidden="1" customWidth="1"/>
    <col min="7193" max="7193" width="8.6640625" style="657" customWidth="1"/>
    <col min="7194" max="7194" width="17.88671875" style="657" customWidth="1"/>
    <col min="7195" max="7424" width="9.109375" style="657"/>
    <col min="7425" max="7425" width="3.5546875" style="657" customWidth="1"/>
    <col min="7426" max="7426" width="0" style="657" hidden="1" customWidth="1"/>
    <col min="7427" max="7427" width="13.33203125" style="657" customWidth="1"/>
    <col min="7428" max="7428" width="12.6640625" style="657" customWidth="1"/>
    <col min="7429" max="7429" width="10.44140625" style="657" customWidth="1"/>
    <col min="7430" max="7430" width="27" style="657" customWidth="1"/>
    <col min="7431" max="7431" width="19.109375" style="657" customWidth="1"/>
    <col min="7432" max="7432" width="0" style="657" hidden="1" customWidth="1"/>
    <col min="7433" max="7433" width="44.6640625" style="657" customWidth="1"/>
    <col min="7434" max="7434" width="27.33203125" style="657" customWidth="1"/>
    <col min="7435" max="7435" width="6.33203125" style="657" customWidth="1"/>
    <col min="7436" max="7436" width="7.5546875" style="657" customWidth="1"/>
    <col min="7437" max="7448" width="0" style="657" hidden="1" customWidth="1"/>
    <col min="7449" max="7449" width="8.6640625" style="657" customWidth="1"/>
    <col min="7450" max="7450" width="17.88671875" style="657" customWidth="1"/>
    <col min="7451" max="7680" width="9.109375" style="657"/>
    <col min="7681" max="7681" width="3.5546875" style="657" customWidth="1"/>
    <col min="7682" max="7682" width="0" style="657" hidden="1" customWidth="1"/>
    <col min="7683" max="7683" width="13.33203125" style="657" customWidth="1"/>
    <col min="7684" max="7684" width="12.6640625" style="657" customWidth="1"/>
    <col min="7685" max="7685" width="10.44140625" style="657" customWidth="1"/>
    <col min="7686" max="7686" width="27" style="657" customWidth="1"/>
    <col min="7687" max="7687" width="19.109375" style="657" customWidth="1"/>
    <col min="7688" max="7688" width="0" style="657" hidden="1" customWidth="1"/>
    <col min="7689" max="7689" width="44.6640625" style="657" customWidth="1"/>
    <col min="7690" max="7690" width="27.33203125" style="657" customWidth="1"/>
    <col min="7691" max="7691" width="6.33203125" style="657" customWidth="1"/>
    <col min="7692" max="7692" width="7.5546875" style="657" customWidth="1"/>
    <col min="7693" max="7704" width="0" style="657" hidden="1" customWidth="1"/>
    <col min="7705" max="7705" width="8.6640625" style="657" customWidth="1"/>
    <col min="7706" max="7706" width="17.88671875" style="657" customWidth="1"/>
    <col min="7707" max="7936" width="9.109375" style="657"/>
    <col min="7937" max="7937" width="3.5546875" style="657" customWidth="1"/>
    <col min="7938" max="7938" width="0" style="657" hidden="1" customWidth="1"/>
    <col min="7939" max="7939" width="13.33203125" style="657" customWidth="1"/>
    <col min="7940" max="7940" width="12.6640625" style="657" customWidth="1"/>
    <col min="7941" max="7941" width="10.44140625" style="657" customWidth="1"/>
    <col min="7942" max="7942" width="27" style="657" customWidth="1"/>
    <col min="7943" max="7943" width="19.109375" style="657" customWidth="1"/>
    <col min="7944" max="7944" width="0" style="657" hidden="1" customWidth="1"/>
    <col min="7945" max="7945" width="44.6640625" style="657" customWidth="1"/>
    <col min="7946" max="7946" width="27.33203125" style="657" customWidth="1"/>
    <col min="7947" max="7947" width="6.33203125" style="657" customWidth="1"/>
    <col min="7948" max="7948" width="7.5546875" style="657" customWidth="1"/>
    <col min="7949" max="7960" width="0" style="657" hidden="1" customWidth="1"/>
    <col min="7961" max="7961" width="8.6640625" style="657" customWidth="1"/>
    <col min="7962" max="7962" width="17.88671875" style="657" customWidth="1"/>
    <col min="7963" max="8192" width="9.109375" style="657"/>
    <col min="8193" max="8193" width="3.5546875" style="657" customWidth="1"/>
    <col min="8194" max="8194" width="0" style="657" hidden="1" customWidth="1"/>
    <col min="8195" max="8195" width="13.33203125" style="657" customWidth="1"/>
    <col min="8196" max="8196" width="12.6640625" style="657" customWidth="1"/>
    <col min="8197" max="8197" width="10.44140625" style="657" customWidth="1"/>
    <col min="8198" max="8198" width="27" style="657" customWidth="1"/>
    <col min="8199" max="8199" width="19.109375" style="657" customWidth="1"/>
    <col min="8200" max="8200" width="0" style="657" hidden="1" customWidth="1"/>
    <col min="8201" max="8201" width="44.6640625" style="657" customWidth="1"/>
    <col min="8202" max="8202" width="27.33203125" style="657" customWidth="1"/>
    <col min="8203" max="8203" width="6.33203125" style="657" customWidth="1"/>
    <col min="8204" max="8204" width="7.5546875" style="657" customWidth="1"/>
    <col min="8205" max="8216" width="0" style="657" hidden="1" customWidth="1"/>
    <col min="8217" max="8217" width="8.6640625" style="657" customWidth="1"/>
    <col min="8218" max="8218" width="17.88671875" style="657" customWidth="1"/>
    <col min="8219" max="8448" width="9.109375" style="657"/>
    <col min="8449" max="8449" width="3.5546875" style="657" customWidth="1"/>
    <col min="8450" max="8450" width="0" style="657" hidden="1" customWidth="1"/>
    <col min="8451" max="8451" width="13.33203125" style="657" customWidth="1"/>
    <col min="8452" max="8452" width="12.6640625" style="657" customWidth="1"/>
    <col min="8453" max="8453" width="10.44140625" style="657" customWidth="1"/>
    <col min="8454" max="8454" width="27" style="657" customWidth="1"/>
    <col min="8455" max="8455" width="19.109375" style="657" customWidth="1"/>
    <col min="8456" max="8456" width="0" style="657" hidden="1" customWidth="1"/>
    <col min="8457" max="8457" width="44.6640625" style="657" customWidth="1"/>
    <col min="8458" max="8458" width="27.33203125" style="657" customWidth="1"/>
    <col min="8459" max="8459" width="6.33203125" style="657" customWidth="1"/>
    <col min="8460" max="8460" width="7.5546875" style="657" customWidth="1"/>
    <col min="8461" max="8472" width="0" style="657" hidden="1" customWidth="1"/>
    <col min="8473" max="8473" width="8.6640625" style="657" customWidth="1"/>
    <col min="8474" max="8474" width="17.88671875" style="657" customWidth="1"/>
    <col min="8475" max="8704" width="9.109375" style="657"/>
    <col min="8705" max="8705" width="3.5546875" style="657" customWidth="1"/>
    <col min="8706" max="8706" width="0" style="657" hidden="1" customWidth="1"/>
    <col min="8707" max="8707" width="13.33203125" style="657" customWidth="1"/>
    <col min="8708" max="8708" width="12.6640625" style="657" customWidth="1"/>
    <col min="8709" max="8709" width="10.44140625" style="657" customWidth="1"/>
    <col min="8710" max="8710" width="27" style="657" customWidth="1"/>
    <col min="8711" max="8711" width="19.109375" style="657" customWidth="1"/>
    <col min="8712" max="8712" width="0" style="657" hidden="1" customWidth="1"/>
    <col min="8713" max="8713" width="44.6640625" style="657" customWidth="1"/>
    <col min="8714" max="8714" width="27.33203125" style="657" customWidth="1"/>
    <col min="8715" max="8715" width="6.33203125" style="657" customWidth="1"/>
    <col min="8716" max="8716" width="7.5546875" style="657" customWidth="1"/>
    <col min="8717" max="8728" width="0" style="657" hidden="1" customWidth="1"/>
    <col min="8729" max="8729" width="8.6640625" style="657" customWidth="1"/>
    <col min="8730" max="8730" width="17.88671875" style="657" customWidth="1"/>
    <col min="8731" max="8960" width="9.109375" style="657"/>
    <col min="8961" max="8961" width="3.5546875" style="657" customWidth="1"/>
    <col min="8962" max="8962" width="0" style="657" hidden="1" customWidth="1"/>
    <col min="8963" max="8963" width="13.33203125" style="657" customWidth="1"/>
    <col min="8964" max="8964" width="12.6640625" style="657" customWidth="1"/>
    <col min="8965" max="8965" width="10.44140625" style="657" customWidth="1"/>
    <col min="8966" max="8966" width="27" style="657" customWidth="1"/>
    <col min="8967" max="8967" width="19.109375" style="657" customWidth="1"/>
    <col min="8968" max="8968" width="0" style="657" hidden="1" customWidth="1"/>
    <col min="8969" max="8969" width="44.6640625" style="657" customWidth="1"/>
    <col min="8970" max="8970" width="27.33203125" style="657" customWidth="1"/>
    <col min="8971" max="8971" width="6.33203125" style="657" customWidth="1"/>
    <col min="8972" max="8972" width="7.5546875" style="657" customWidth="1"/>
    <col min="8973" max="8984" width="0" style="657" hidden="1" customWidth="1"/>
    <col min="8985" max="8985" width="8.6640625" style="657" customWidth="1"/>
    <col min="8986" max="8986" width="17.88671875" style="657" customWidth="1"/>
    <col min="8987" max="9216" width="9.109375" style="657"/>
    <col min="9217" max="9217" width="3.5546875" style="657" customWidth="1"/>
    <col min="9218" max="9218" width="0" style="657" hidden="1" customWidth="1"/>
    <col min="9219" max="9219" width="13.33203125" style="657" customWidth="1"/>
    <col min="9220" max="9220" width="12.6640625" style="657" customWidth="1"/>
    <col min="9221" max="9221" width="10.44140625" style="657" customWidth="1"/>
    <col min="9222" max="9222" width="27" style="657" customWidth="1"/>
    <col min="9223" max="9223" width="19.109375" style="657" customWidth="1"/>
    <col min="9224" max="9224" width="0" style="657" hidden="1" customWidth="1"/>
    <col min="9225" max="9225" width="44.6640625" style="657" customWidth="1"/>
    <col min="9226" max="9226" width="27.33203125" style="657" customWidth="1"/>
    <col min="9227" max="9227" width="6.33203125" style="657" customWidth="1"/>
    <col min="9228" max="9228" width="7.5546875" style="657" customWidth="1"/>
    <col min="9229" max="9240" width="0" style="657" hidden="1" customWidth="1"/>
    <col min="9241" max="9241" width="8.6640625" style="657" customWidth="1"/>
    <col min="9242" max="9242" width="17.88671875" style="657" customWidth="1"/>
    <col min="9243" max="9472" width="9.109375" style="657"/>
    <col min="9473" max="9473" width="3.5546875" style="657" customWidth="1"/>
    <col min="9474" max="9474" width="0" style="657" hidden="1" customWidth="1"/>
    <col min="9475" max="9475" width="13.33203125" style="657" customWidth="1"/>
    <col min="9476" max="9476" width="12.6640625" style="657" customWidth="1"/>
    <col min="9477" max="9477" width="10.44140625" style="657" customWidth="1"/>
    <col min="9478" max="9478" width="27" style="657" customWidth="1"/>
    <col min="9479" max="9479" width="19.109375" style="657" customWidth="1"/>
    <col min="9480" max="9480" width="0" style="657" hidden="1" customWidth="1"/>
    <col min="9481" max="9481" width="44.6640625" style="657" customWidth="1"/>
    <col min="9482" max="9482" width="27.33203125" style="657" customWidth="1"/>
    <col min="9483" max="9483" width="6.33203125" style="657" customWidth="1"/>
    <col min="9484" max="9484" width="7.5546875" style="657" customWidth="1"/>
    <col min="9485" max="9496" width="0" style="657" hidden="1" customWidth="1"/>
    <col min="9497" max="9497" width="8.6640625" style="657" customWidth="1"/>
    <col min="9498" max="9498" width="17.88671875" style="657" customWidth="1"/>
    <col min="9499" max="9728" width="9.109375" style="657"/>
    <col min="9729" max="9729" width="3.5546875" style="657" customWidth="1"/>
    <col min="9730" max="9730" width="0" style="657" hidden="1" customWidth="1"/>
    <col min="9731" max="9731" width="13.33203125" style="657" customWidth="1"/>
    <col min="9732" max="9732" width="12.6640625" style="657" customWidth="1"/>
    <col min="9733" max="9733" width="10.44140625" style="657" customWidth="1"/>
    <col min="9734" max="9734" width="27" style="657" customWidth="1"/>
    <col min="9735" max="9735" width="19.109375" style="657" customWidth="1"/>
    <col min="9736" max="9736" width="0" style="657" hidden="1" customWidth="1"/>
    <col min="9737" max="9737" width="44.6640625" style="657" customWidth="1"/>
    <col min="9738" max="9738" width="27.33203125" style="657" customWidth="1"/>
    <col min="9739" max="9739" width="6.33203125" style="657" customWidth="1"/>
    <col min="9740" max="9740" width="7.5546875" style="657" customWidth="1"/>
    <col min="9741" max="9752" width="0" style="657" hidden="1" customWidth="1"/>
    <col min="9753" max="9753" width="8.6640625" style="657" customWidth="1"/>
    <col min="9754" max="9754" width="17.88671875" style="657" customWidth="1"/>
    <col min="9755" max="9984" width="9.109375" style="657"/>
    <col min="9985" max="9985" width="3.5546875" style="657" customWidth="1"/>
    <col min="9986" max="9986" width="0" style="657" hidden="1" customWidth="1"/>
    <col min="9987" max="9987" width="13.33203125" style="657" customWidth="1"/>
    <col min="9988" max="9988" width="12.6640625" style="657" customWidth="1"/>
    <col min="9989" max="9989" width="10.44140625" style="657" customWidth="1"/>
    <col min="9990" max="9990" width="27" style="657" customWidth="1"/>
    <col min="9991" max="9991" width="19.109375" style="657" customWidth="1"/>
    <col min="9992" max="9992" width="0" style="657" hidden="1" customWidth="1"/>
    <col min="9993" max="9993" width="44.6640625" style="657" customWidth="1"/>
    <col min="9994" max="9994" width="27.33203125" style="657" customWidth="1"/>
    <col min="9995" max="9995" width="6.33203125" style="657" customWidth="1"/>
    <col min="9996" max="9996" width="7.5546875" style="657" customWidth="1"/>
    <col min="9997" max="10008" width="0" style="657" hidden="1" customWidth="1"/>
    <col min="10009" max="10009" width="8.6640625" style="657" customWidth="1"/>
    <col min="10010" max="10010" width="17.88671875" style="657" customWidth="1"/>
    <col min="10011" max="10240" width="9.109375" style="657"/>
    <col min="10241" max="10241" width="3.5546875" style="657" customWidth="1"/>
    <col min="10242" max="10242" width="0" style="657" hidden="1" customWidth="1"/>
    <col min="10243" max="10243" width="13.33203125" style="657" customWidth="1"/>
    <col min="10244" max="10244" width="12.6640625" style="657" customWidth="1"/>
    <col min="10245" max="10245" width="10.44140625" style="657" customWidth="1"/>
    <col min="10246" max="10246" width="27" style="657" customWidth="1"/>
    <col min="10247" max="10247" width="19.109375" style="657" customWidth="1"/>
    <col min="10248" max="10248" width="0" style="657" hidden="1" customWidth="1"/>
    <col min="10249" max="10249" width="44.6640625" style="657" customWidth="1"/>
    <col min="10250" max="10250" width="27.33203125" style="657" customWidth="1"/>
    <col min="10251" max="10251" width="6.33203125" style="657" customWidth="1"/>
    <col min="10252" max="10252" width="7.5546875" style="657" customWidth="1"/>
    <col min="10253" max="10264" width="0" style="657" hidden="1" customWidth="1"/>
    <col min="10265" max="10265" width="8.6640625" style="657" customWidth="1"/>
    <col min="10266" max="10266" width="17.88671875" style="657" customWidth="1"/>
    <col min="10267" max="10496" width="9.109375" style="657"/>
    <col min="10497" max="10497" width="3.5546875" style="657" customWidth="1"/>
    <col min="10498" max="10498" width="0" style="657" hidden="1" customWidth="1"/>
    <col min="10499" max="10499" width="13.33203125" style="657" customWidth="1"/>
    <col min="10500" max="10500" width="12.6640625" style="657" customWidth="1"/>
    <col min="10501" max="10501" width="10.44140625" style="657" customWidth="1"/>
    <col min="10502" max="10502" width="27" style="657" customWidth="1"/>
    <col min="10503" max="10503" width="19.109375" style="657" customWidth="1"/>
    <col min="10504" max="10504" width="0" style="657" hidden="1" customWidth="1"/>
    <col min="10505" max="10505" width="44.6640625" style="657" customWidth="1"/>
    <col min="10506" max="10506" width="27.33203125" style="657" customWidth="1"/>
    <col min="10507" max="10507" width="6.33203125" style="657" customWidth="1"/>
    <col min="10508" max="10508" width="7.5546875" style="657" customWidth="1"/>
    <col min="10509" max="10520" width="0" style="657" hidden="1" customWidth="1"/>
    <col min="10521" max="10521" width="8.6640625" style="657" customWidth="1"/>
    <col min="10522" max="10522" width="17.88671875" style="657" customWidth="1"/>
    <col min="10523" max="10752" width="9.109375" style="657"/>
    <col min="10753" max="10753" width="3.5546875" style="657" customWidth="1"/>
    <col min="10754" max="10754" width="0" style="657" hidden="1" customWidth="1"/>
    <col min="10755" max="10755" width="13.33203125" style="657" customWidth="1"/>
    <col min="10756" max="10756" width="12.6640625" style="657" customWidth="1"/>
    <col min="10757" max="10757" width="10.44140625" style="657" customWidth="1"/>
    <col min="10758" max="10758" width="27" style="657" customWidth="1"/>
    <col min="10759" max="10759" width="19.109375" style="657" customWidth="1"/>
    <col min="10760" max="10760" width="0" style="657" hidden="1" customWidth="1"/>
    <col min="10761" max="10761" width="44.6640625" style="657" customWidth="1"/>
    <col min="10762" max="10762" width="27.33203125" style="657" customWidth="1"/>
    <col min="10763" max="10763" width="6.33203125" style="657" customWidth="1"/>
    <col min="10764" max="10764" width="7.5546875" style="657" customWidth="1"/>
    <col min="10765" max="10776" width="0" style="657" hidden="1" customWidth="1"/>
    <col min="10777" max="10777" width="8.6640625" style="657" customWidth="1"/>
    <col min="10778" max="10778" width="17.88671875" style="657" customWidth="1"/>
    <col min="10779" max="11008" width="9.109375" style="657"/>
    <col min="11009" max="11009" width="3.5546875" style="657" customWidth="1"/>
    <col min="11010" max="11010" width="0" style="657" hidden="1" customWidth="1"/>
    <col min="11011" max="11011" width="13.33203125" style="657" customWidth="1"/>
    <col min="11012" max="11012" width="12.6640625" style="657" customWidth="1"/>
    <col min="11013" max="11013" width="10.44140625" style="657" customWidth="1"/>
    <col min="11014" max="11014" width="27" style="657" customWidth="1"/>
    <col min="11015" max="11015" width="19.109375" style="657" customWidth="1"/>
    <col min="11016" max="11016" width="0" style="657" hidden="1" customWidth="1"/>
    <col min="11017" max="11017" width="44.6640625" style="657" customWidth="1"/>
    <col min="11018" max="11018" width="27.33203125" style="657" customWidth="1"/>
    <col min="11019" max="11019" width="6.33203125" style="657" customWidth="1"/>
    <col min="11020" max="11020" width="7.5546875" style="657" customWidth="1"/>
    <col min="11021" max="11032" width="0" style="657" hidden="1" customWidth="1"/>
    <col min="11033" max="11033" width="8.6640625" style="657" customWidth="1"/>
    <col min="11034" max="11034" width="17.88671875" style="657" customWidth="1"/>
    <col min="11035" max="11264" width="9.109375" style="657"/>
    <col min="11265" max="11265" width="3.5546875" style="657" customWidth="1"/>
    <col min="11266" max="11266" width="0" style="657" hidden="1" customWidth="1"/>
    <col min="11267" max="11267" width="13.33203125" style="657" customWidth="1"/>
    <col min="11268" max="11268" width="12.6640625" style="657" customWidth="1"/>
    <col min="11269" max="11269" width="10.44140625" style="657" customWidth="1"/>
    <col min="11270" max="11270" width="27" style="657" customWidth="1"/>
    <col min="11271" max="11271" width="19.109375" style="657" customWidth="1"/>
    <col min="11272" max="11272" width="0" style="657" hidden="1" customWidth="1"/>
    <col min="11273" max="11273" width="44.6640625" style="657" customWidth="1"/>
    <col min="11274" max="11274" width="27.33203125" style="657" customWidth="1"/>
    <col min="11275" max="11275" width="6.33203125" style="657" customWidth="1"/>
    <col min="11276" max="11276" width="7.5546875" style="657" customWidth="1"/>
    <col min="11277" max="11288" width="0" style="657" hidden="1" customWidth="1"/>
    <col min="11289" max="11289" width="8.6640625" style="657" customWidth="1"/>
    <col min="11290" max="11290" width="17.88671875" style="657" customWidth="1"/>
    <col min="11291" max="11520" width="9.109375" style="657"/>
    <col min="11521" max="11521" width="3.5546875" style="657" customWidth="1"/>
    <col min="11522" max="11522" width="0" style="657" hidden="1" customWidth="1"/>
    <col min="11523" max="11523" width="13.33203125" style="657" customWidth="1"/>
    <col min="11524" max="11524" width="12.6640625" style="657" customWidth="1"/>
    <col min="11525" max="11525" width="10.44140625" style="657" customWidth="1"/>
    <col min="11526" max="11526" width="27" style="657" customWidth="1"/>
    <col min="11527" max="11527" width="19.109375" style="657" customWidth="1"/>
    <col min="11528" max="11528" width="0" style="657" hidden="1" customWidth="1"/>
    <col min="11529" max="11529" width="44.6640625" style="657" customWidth="1"/>
    <col min="11530" max="11530" width="27.33203125" style="657" customWidth="1"/>
    <col min="11531" max="11531" width="6.33203125" style="657" customWidth="1"/>
    <col min="11532" max="11532" width="7.5546875" style="657" customWidth="1"/>
    <col min="11533" max="11544" width="0" style="657" hidden="1" customWidth="1"/>
    <col min="11545" max="11545" width="8.6640625" style="657" customWidth="1"/>
    <col min="11546" max="11546" width="17.88671875" style="657" customWidth="1"/>
    <col min="11547" max="11776" width="9.109375" style="657"/>
    <col min="11777" max="11777" width="3.5546875" style="657" customWidth="1"/>
    <col min="11778" max="11778" width="0" style="657" hidden="1" customWidth="1"/>
    <col min="11779" max="11779" width="13.33203125" style="657" customWidth="1"/>
    <col min="11780" max="11780" width="12.6640625" style="657" customWidth="1"/>
    <col min="11781" max="11781" width="10.44140625" style="657" customWidth="1"/>
    <col min="11782" max="11782" width="27" style="657" customWidth="1"/>
    <col min="11783" max="11783" width="19.109375" style="657" customWidth="1"/>
    <col min="11784" max="11784" width="0" style="657" hidden="1" customWidth="1"/>
    <col min="11785" max="11785" width="44.6640625" style="657" customWidth="1"/>
    <col min="11786" max="11786" width="27.33203125" style="657" customWidth="1"/>
    <col min="11787" max="11787" width="6.33203125" style="657" customWidth="1"/>
    <col min="11788" max="11788" width="7.5546875" style="657" customWidth="1"/>
    <col min="11789" max="11800" width="0" style="657" hidden="1" customWidth="1"/>
    <col min="11801" max="11801" width="8.6640625" style="657" customWidth="1"/>
    <col min="11802" max="11802" width="17.88671875" style="657" customWidth="1"/>
    <col min="11803" max="12032" width="9.109375" style="657"/>
    <col min="12033" max="12033" width="3.5546875" style="657" customWidth="1"/>
    <col min="12034" max="12034" width="0" style="657" hidden="1" customWidth="1"/>
    <col min="12035" max="12035" width="13.33203125" style="657" customWidth="1"/>
    <col min="12036" max="12036" width="12.6640625" style="657" customWidth="1"/>
    <col min="12037" max="12037" width="10.44140625" style="657" customWidth="1"/>
    <col min="12038" max="12038" width="27" style="657" customWidth="1"/>
    <col min="12039" max="12039" width="19.109375" style="657" customWidth="1"/>
    <col min="12040" max="12040" width="0" style="657" hidden="1" customWidth="1"/>
    <col min="12041" max="12041" width="44.6640625" style="657" customWidth="1"/>
    <col min="12042" max="12042" width="27.33203125" style="657" customWidth="1"/>
    <col min="12043" max="12043" width="6.33203125" style="657" customWidth="1"/>
    <col min="12044" max="12044" width="7.5546875" style="657" customWidth="1"/>
    <col min="12045" max="12056" width="0" style="657" hidden="1" customWidth="1"/>
    <col min="12057" max="12057" width="8.6640625" style="657" customWidth="1"/>
    <col min="12058" max="12058" width="17.88671875" style="657" customWidth="1"/>
    <col min="12059" max="12288" width="9.109375" style="657"/>
    <col min="12289" max="12289" width="3.5546875" style="657" customWidth="1"/>
    <col min="12290" max="12290" width="0" style="657" hidden="1" customWidth="1"/>
    <col min="12291" max="12291" width="13.33203125" style="657" customWidth="1"/>
    <col min="12292" max="12292" width="12.6640625" style="657" customWidth="1"/>
    <col min="12293" max="12293" width="10.44140625" style="657" customWidth="1"/>
    <col min="12294" max="12294" width="27" style="657" customWidth="1"/>
    <col min="12295" max="12295" width="19.109375" style="657" customWidth="1"/>
    <col min="12296" max="12296" width="0" style="657" hidden="1" customWidth="1"/>
    <col min="12297" max="12297" width="44.6640625" style="657" customWidth="1"/>
    <col min="12298" max="12298" width="27.33203125" style="657" customWidth="1"/>
    <col min="12299" max="12299" width="6.33203125" style="657" customWidth="1"/>
    <col min="12300" max="12300" width="7.5546875" style="657" customWidth="1"/>
    <col min="12301" max="12312" width="0" style="657" hidden="1" customWidth="1"/>
    <col min="12313" max="12313" width="8.6640625" style="657" customWidth="1"/>
    <col min="12314" max="12314" width="17.88671875" style="657" customWidth="1"/>
    <col min="12315" max="12544" width="9.109375" style="657"/>
    <col min="12545" max="12545" width="3.5546875" style="657" customWidth="1"/>
    <col min="12546" max="12546" width="0" style="657" hidden="1" customWidth="1"/>
    <col min="12547" max="12547" width="13.33203125" style="657" customWidth="1"/>
    <col min="12548" max="12548" width="12.6640625" style="657" customWidth="1"/>
    <col min="12549" max="12549" width="10.44140625" style="657" customWidth="1"/>
    <col min="12550" max="12550" width="27" style="657" customWidth="1"/>
    <col min="12551" max="12551" width="19.109375" style="657" customWidth="1"/>
    <col min="12552" max="12552" width="0" style="657" hidden="1" customWidth="1"/>
    <col min="12553" max="12553" width="44.6640625" style="657" customWidth="1"/>
    <col min="12554" max="12554" width="27.33203125" style="657" customWidth="1"/>
    <col min="12555" max="12555" width="6.33203125" style="657" customWidth="1"/>
    <col min="12556" max="12556" width="7.5546875" style="657" customWidth="1"/>
    <col min="12557" max="12568" width="0" style="657" hidden="1" customWidth="1"/>
    <col min="12569" max="12569" width="8.6640625" style="657" customWidth="1"/>
    <col min="12570" max="12570" width="17.88671875" style="657" customWidth="1"/>
    <col min="12571" max="12800" width="9.109375" style="657"/>
    <col min="12801" max="12801" width="3.5546875" style="657" customWidth="1"/>
    <col min="12802" max="12802" width="0" style="657" hidden="1" customWidth="1"/>
    <col min="12803" max="12803" width="13.33203125" style="657" customWidth="1"/>
    <col min="12804" max="12804" width="12.6640625" style="657" customWidth="1"/>
    <col min="12805" max="12805" width="10.44140625" style="657" customWidth="1"/>
    <col min="12806" max="12806" width="27" style="657" customWidth="1"/>
    <col min="12807" max="12807" width="19.109375" style="657" customWidth="1"/>
    <col min="12808" max="12808" width="0" style="657" hidden="1" customWidth="1"/>
    <col min="12809" max="12809" width="44.6640625" style="657" customWidth="1"/>
    <col min="12810" max="12810" width="27.33203125" style="657" customWidth="1"/>
    <col min="12811" max="12811" width="6.33203125" style="657" customWidth="1"/>
    <col min="12812" max="12812" width="7.5546875" style="657" customWidth="1"/>
    <col min="12813" max="12824" width="0" style="657" hidden="1" customWidth="1"/>
    <col min="12825" max="12825" width="8.6640625" style="657" customWidth="1"/>
    <col min="12826" max="12826" width="17.88671875" style="657" customWidth="1"/>
    <col min="12827" max="13056" width="9.109375" style="657"/>
    <col min="13057" max="13057" width="3.5546875" style="657" customWidth="1"/>
    <col min="13058" max="13058" width="0" style="657" hidden="1" customWidth="1"/>
    <col min="13059" max="13059" width="13.33203125" style="657" customWidth="1"/>
    <col min="13060" max="13060" width="12.6640625" style="657" customWidth="1"/>
    <col min="13061" max="13061" width="10.44140625" style="657" customWidth="1"/>
    <col min="13062" max="13062" width="27" style="657" customWidth="1"/>
    <col min="13063" max="13063" width="19.109375" style="657" customWidth="1"/>
    <col min="13064" max="13064" width="0" style="657" hidden="1" customWidth="1"/>
    <col min="13065" max="13065" width="44.6640625" style="657" customWidth="1"/>
    <col min="13066" max="13066" width="27.33203125" style="657" customWidth="1"/>
    <col min="13067" max="13067" width="6.33203125" style="657" customWidth="1"/>
    <col min="13068" max="13068" width="7.5546875" style="657" customWidth="1"/>
    <col min="13069" max="13080" width="0" style="657" hidden="1" customWidth="1"/>
    <col min="13081" max="13081" width="8.6640625" style="657" customWidth="1"/>
    <col min="13082" max="13082" width="17.88671875" style="657" customWidth="1"/>
    <col min="13083" max="13312" width="9.109375" style="657"/>
    <col min="13313" max="13313" width="3.5546875" style="657" customWidth="1"/>
    <col min="13314" max="13314" width="0" style="657" hidden="1" customWidth="1"/>
    <col min="13315" max="13315" width="13.33203125" style="657" customWidth="1"/>
    <col min="13316" max="13316" width="12.6640625" style="657" customWidth="1"/>
    <col min="13317" max="13317" width="10.44140625" style="657" customWidth="1"/>
    <col min="13318" max="13318" width="27" style="657" customWidth="1"/>
    <col min="13319" max="13319" width="19.109375" style="657" customWidth="1"/>
    <col min="13320" max="13320" width="0" style="657" hidden="1" customWidth="1"/>
    <col min="13321" max="13321" width="44.6640625" style="657" customWidth="1"/>
    <col min="13322" max="13322" width="27.33203125" style="657" customWidth="1"/>
    <col min="13323" max="13323" width="6.33203125" style="657" customWidth="1"/>
    <col min="13324" max="13324" width="7.5546875" style="657" customWidth="1"/>
    <col min="13325" max="13336" width="0" style="657" hidden="1" customWidth="1"/>
    <col min="13337" max="13337" width="8.6640625" style="657" customWidth="1"/>
    <col min="13338" max="13338" width="17.88671875" style="657" customWidth="1"/>
    <col min="13339" max="13568" width="9.109375" style="657"/>
    <col min="13569" max="13569" width="3.5546875" style="657" customWidth="1"/>
    <col min="13570" max="13570" width="0" style="657" hidden="1" customWidth="1"/>
    <col min="13571" max="13571" width="13.33203125" style="657" customWidth="1"/>
    <col min="13572" max="13572" width="12.6640625" style="657" customWidth="1"/>
    <col min="13573" max="13573" width="10.44140625" style="657" customWidth="1"/>
    <col min="13574" max="13574" width="27" style="657" customWidth="1"/>
    <col min="13575" max="13575" width="19.109375" style="657" customWidth="1"/>
    <col min="13576" max="13576" width="0" style="657" hidden="1" customWidth="1"/>
    <col min="13577" max="13577" width="44.6640625" style="657" customWidth="1"/>
    <col min="13578" max="13578" width="27.33203125" style="657" customWidth="1"/>
    <col min="13579" max="13579" width="6.33203125" style="657" customWidth="1"/>
    <col min="13580" max="13580" width="7.5546875" style="657" customWidth="1"/>
    <col min="13581" max="13592" width="0" style="657" hidden="1" customWidth="1"/>
    <col min="13593" max="13593" width="8.6640625" style="657" customWidth="1"/>
    <col min="13594" max="13594" width="17.88671875" style="657" customWidth="1"/>
    <col min="13595" max="13824" width="9.109375" style="657"/>
    <col min="13825" max="13825" width="3.5546875" style="657" customWidth="1"/>
    <col min="13826" max="13826" width="0" style="657" hidden="1" customWidth="1"/>
    <col min="13827" max="13827" width="13.33203125" style="657" customWidth="1"/>
    <col min="13828" max="13828" width="12.6640625" style="657" customWidth="1"/>
    <col min="13829" max="13829" width="10.44140625" style="657" customWidth="1"/>
    <col min="13830" max="13830" width="27" style="657" customWidth="1"/>
    <col min="13831" max="13831" width="19.109375" style="657" customWidth="1"/>
    <col min="13832" max="13832" width="0" style="657" hidden="1" customWidth="1"/>
    <col min="13833" max="13833" width="44.6640625" style="657" customWidth="1"/>
    <col min="13834" max="13834" width="27.33203125" style="657" customWidth="1"/>
    <col min="13835" max="13835" width="6.33203125" style="657" customWidth="1"/>
    <col min="13836" max="13836" width="7.5546875" style="657" customWidth="1"/>
    <col min="13837" max="13848" width="0" style="657" hidden="1" customWidth="1"/>
    <col min="13849" max="13849" width="8.6640625" style="657" customWidth="1"/>
    <col min="13850" max="13850" width="17.88671875" style="657" customWidth="1"/>
    <col min="13851" max="14080" width="9.109375" style="657"/>
    <col min="14081" max="14081" width="3.5546875" style="657" customWidth="1"/>
    <col min="14082" max="14082" width="0" style="657" hidden="1" customWidth="1"/>
    <col min="14083" max="14083" width="13.33203125" style="657" customWidth="1"/>
    <col min="14084" max="14084" width="12.6640625" style="657" customWidth="1"/>
    <col min="14085" max="14085" width="10.44140625" style="657" customWidth="1"/>
    <col min="14086" max="14086" width="27" style="657" customWidth="1"/>
    <col min="14087" max="14087" width="19.109375" style="657" customWidth="1"/>
    <col min="14088" max="14088" width="0" style="657" hidden="1" customWidth="1"/>
    <col min="14089" max="14089" width="44.6640625" style="657" customWidth="1"/>
    <col min="14090" max="14090" width="27.33203125" style="657" customWidth="1"/>
    <col min="14091" max="14091" width="6.33203125" style="657" customWidth="1"/>
    <col min="14092" max="14092" width="7.5546875" style="657" customWidth="1"/>
    <col min="14093" max="14104" width="0" style="657" hidden="1" customWidth="1"/>
    <col min="14105" max="14105" width="8.6640625" style="657" customWidth="1"/>
    <col min="14106" max="14106" width="17.88671875" style="657" customWidth="1"/>
    <col min="14107" max="14336" width="9.109375" style="657"/>
    <col min="14337" max="14337" width="3.5546875" style="657" customWidth="1"/>
    <col min="14338" max="14338" width="0" style="657" hidden="1" customWidth="1"/>
    <col min="14339" max="14339" width="13.33203125" style="657" customWidth="1"/>
    <col min="14340" max="14340" width="12.6640625" style="657" customWidth="1"/>
    <col min="14341" max="14341" width="10.44140625" style="657" customWidth="1"/>
    <col min="14342" max="14342" width="27" style="657" customWidth="1"/>
    <col min="14343" max="14343" width="19.109375" style="657" customWidth="1"/>
    <col min="14344" max="14344" width="0" style="657" hidden="1" customWidth="1"/>
    <col min="14345" max="14345" width="44.6640625" style="657" customWidth="1"/>
    <col min="14346" max="14346" width="27.33203125" style="657" customWidth="1"/>
    <col min="14347" max="14347" width="6.33203125" style="657" customWidth="1"/>
    <col min="14348" max="14348" width="7.5546875" style="657" customWidth="1"/>
    <col min="14349" max="14360" width="0" style="657" hidden="1" customWidth="1"/>
    <col min="14361" max="14361" width="8.6640625" style="657" customWidth="1"/>
    <col min="14362" max="14362" width="17.88671875" style="657" customWidth="1"/>
    <col min="14363" max="14592" width="9.109375" style="657"/>
    <col min="14593" max="14593" width="3.5546875" style="657" customWidth="1"/>
    <col min="14594" max="14594" width="0" style="657" hidden="1" customWidth="1"/>
    <col min="14595" max="14595" width="13.33203125" style="657" customWidth="1"/>
    <col min="14596" max="14596" width="12.6640625" style="657" customWidth="1"/>
    <col min="14597" max="14597" width="10.44140625" style="657" customWidth="1"/>
    <col min="14598" max="14598" width="27" style="657" customWidth="1"/>
    <col min="14599" max="14599" width="19.109375" style="657" customWidth="1"/>
    <col min="14600" max="14600" width="0" style="657" hidden="1" customWidth="1"/>
    <col min="14601" max="14601" width="44.6640625" style="657" customWidth="1"/>
    <col min="14602" max="14602" width="27.33203125" style="657" customWidth="1"/>
    <col min="14603" max="14603" width="6.33203125" style="657" customWidth="1"/>
    <col min="14604" max="14604" width="7.5546875" style="657" customWidth="1"/>
    <col min="14605" max="14616" width="0" style="657" hidden="1" customWidth="1"/>
    <col min="14617" max="14617" width="8.6640625" style="657" customWidth="1"/>
    <col min="14618" max="14618" width="17.88671875" style="657" customWidth="1"/>
    <col min="14619" max="14848" width="9.109375" style="657"/>
    <col min="14849" max="14849" width="3.5546875" style="657" customWidth="1"/>
    <col min="14850" max="14850" width="0" style="657" hidden="1" customWidth="1"/>
    <col min="14851" max="14851" width="13.33203125" style="657" customWidth="1"/>
    <col min="14852" max="14852" width="12.6640625" style="657" customWidth="1"/>
    <col min="14853" max="14853" width="10.44140625" style="657" customWidth="1"/>
    <col min="14854" max="14854" width="27" style="657" customWidth="1"/>
    <col min="14855" max="14855" width="19.109375" style="657" customWidth="1"/>
    <col min="14856" max="14856" width="0" style="657" hidden="1" customWidth="1"/>
    <col min="14857" max="14857" width="44.6640625" style="657" customWidth="1"/>
    <col min="14858" max="14858" width="27.33203125" style="657" customWidth="1"/>
    <col min="14859" max="14859" width="6.33203125" style="657" customWidth="1"/>
    <col min="14860" max="14860" width="7.5546875" style="657" customWidth="1"/>
    <col min="14861" max="14872" width="0" style="657" hidden="1" customWidth="1"/>
    <col min="14873" max="14873" width="8.6640625" style="657" customWidth="1"/>
    <col min="14874" max="14874" width="17.88671875" style="657" customWidth="1"/>
    <col min="14875" max="15104" width="9.109375" style="657"/>
    <col min="15105" max="15105" width="3.5546875" style="657" customWidth="1"/>
    <col min="15106" max="15106" width="0" style="657" hidden="1" customWidth="1"/>
    <col min="15107" max="15107" width="13.33203125" style="657" customWidth="1"/>
    <col min="15108" max="15108" width="12.6640625" style="657" customWidth="1"/>
    <col min="15109" max="15109" width="10.44140625" style="657" customWidth="1"/>
    <col min="15110" max="15110" width="27" style="657" customWidth="1"/>
    <col min="15111" max="15111" width="19.109375" style="657" customWidth="1"/>
    <col min="15112" max="15112" width="0" style="657" hidden="1" customWidth="1"/>
    <col min="15113" max="15113" width="44.6640625" style="657" customWidth="1"/>
    <col min="15114" max="15114" width="27.33203125" style="657" customWidth="1"/>
    <col min="15115" max="15115" width="6.33203125" style="657" customWidth="1"/>
    <col min="15116" max="15116" width="7.5546875" style="657" customWidth="1"/>
    <col min="15117" max="15128" width="0" style="657" hidden="1" customWidth="1"/>
    <col min="15129" max="15129" width="8.6640625" style="657" customWidth="1"/>
    <col min="15130" max="15130" width="17.88671875" style="657" customWidth="1"/>
    <col min="15131" max="15360" width="9.109375" style="657"/>
    <col min="15361" max="15361" width="3.5546875" style="657" customWidth="1"/>
    <col min="15362" max="15362" width="0" style="657" hidden="1" customWidth="1"/>
    <col min="15363" max="15363" width="13.33203125" style="657" customWidth="1"/>
    <col min="15364" max="15364" width="12.6640625" style="657" customWidth="1"/>
    <col min="15365" max="15365" width="10.44140625" style="657" customWidth="1"/>
    <col min="15366" max="15366" width="27" style="657" customWidth="1"/>
    <col min="15367" max="15367" width="19.109375" style="657" customWidth="1"/>
    <col min="15368" max="15368" width="0" style="657" hidden="1" customWidth="1"/>
    <col min="15369" max="15369" width="44.6640625" style="657" customWidth="1"/>
    <col min="15370" max="15370" width="27.33203125" style="657" customWidth="1"/>
    <col min="15371" max="15371" width="6.33203125" style="657" customWidth="1"/>
    <col min="15372" max="15372" width="7.5546875" style="657" customWidth="1"/>
    <col min="15373" max="15384" width="0" style="657" hidden="1" customWidth="1"/>
    <col min="15385" max="15385" width="8.6640625" style="657" customWidth="1"/>
    <col min="15386" max="15386" width="17.88671875" style="657" customWidth="1"/>
    <col min="15387" max="15616" width="9.109375" style="657"/>
    <col min="15617" max="15617" width="3.5546875" style="657" customWidth="1"/>
    <col min="15618" max="15618" width="0" style="657" hidden="1" customWidth="1"/>
    <col min="15619" max="15619" width="13.33203125" style="657" customWidth="1"/>
    <col min="15620" max="15620" width="12.6640625" style="657" customWidth="1"/>
    <col min="15621" max="15621" width="10.44140625" style="657" customWidth="1"/>
    <col min="15622" max="15622" width="27" style="657" customWidth="1"/>
    <col min="15623" max="15623" width="19.109375" style="657" customWidth="1"/>
    <col min="15624" max="15624" width="0" style="657" hidden="1" customWidth="1"/>
    <col min="15625" max="15625" width="44.6640625" style="657" customWidth="1"/>
    <col min="15626" max="15626" width="27.33203125" style="657" customWidth="1"/>
    <col min="15627" max="15627" width="6.33203125" style="657" customWidth="1"/>
    <col min="15628" max="15628" width="7.5546875" style="657" customWidth="1"/>
    <col min="15629" max="15640" width="0" style="657" hidden="1" customWidth="1"/>
    <col min="15641" max="15641" width="8.6640625" style="657" customWidth="1"/>
    <col min="15642" max="15642" width="17.88671875" style="657" customWidth="1"/>
    <col min="15643" max="15872" width="9.109375" style="657"/>
    <col min="15873" max="15873" width="3.5546875" style="657" customWidth="1"/>
    <col min="15874" max="15874" width="0" style="657" hidden="1" customWidth="1"/>
    <col min="15875" max="15875" width="13.33203125" style="657" customWidth="1"/>
    <col min="15876" max="15876" width="12.6640625" style="657" customWidth="1"/>
    <col min="15877" max="15877" width="10.44140625" style="657" customWidth="1"/>
    <col min="15878" max="15878" width="27" style="657" customWidth="1"/>
    <col min="15879" max="15879" width="19.109375" style="657" customWidth="1"/>
    <col min="15880" max="15880" width="0" style="657" hidden="1" customWidth="1"/>
    <col min="15881" max="15881" width="44.6640625" style="657" customWidth="1"/>
    <col min="15882" max="15882" width="27.33203125" style="657" customWidth="1"/>
    <col min="15883" max="15883" width="6.33203125" style="657" customWidth="1"/>
    <col min="15884" max="15884" width="7.5546875" style="657" customWidth="1"/>
    <col min="15885" max="15896" width="0" style="657" hidden="1" customWidth="1"/>
    <col min="15897" max="15897" width="8.6640625" style="657" customWidth="1"/>
    <col min="15898" max="15898" width="17.88671875" style="657" customWidth="1"/>
    <col min="15899" max="16128" width="9.109375" style="657"/>
    <col min="16129" max="16129" width="3.5546875" style="657" customWidth="1"/>
    <col min="16130" max="16130" width="0" style="657" hidden="1" customWidth="1"/>
    <col min="16131" max="16131" width="13.33203125" style="657" customWidth="1"/>
    <col min="16132" max="16132" width="12.6640625" style="657" customWidth="1"/>
    <col min="16133" max="16133" width="10.44140625" style="657" customWidth="1"/>
    <col min="16134" max="16134" width="27" style="657" customWidth="1"/>
    <col min="16135" max="16135" width="19.109375" style="657" customWidth="1"/>
    <col min="16136" max="16136" width="0" style="657" hidden="1" customWidth="1"/>
    <col min="16137" max="16137" width="44.6640625" style="657" customWidth="1"/>
    <col min="16138" max="16138" width="27.33203125" style="657" customWidth="1"/>
    <col min="16139" max="16139" width="6.33203125" style="657" customWidth="1"/>
    <col min="16140" max="16140" width="7.5546875" style="657" customWidth="1"/>
    <col min="16141" max="16152" width="0" style="657" hidden="1" customWidth="1"/>
    <col min="16153" max="16153" width="8.6640625" style="657" customWidth="1"/>
    <col min="16154" max="16154" width="17.88671875" style="657" customWidth="1"/>
    <col min="16155" max="16384" width="9.109375" style="657"/>
  </cols>
  <sheetData>
    <row r="1" spans="1:25" ht="19.2" customHeight="1" x14ac:dyDescent="0.3">
      <c r="A1" s="653" t="s">
        <v>1065</v>
      </c>
      <c r="B1" s="653"/>
      <c r="C1" s="654"/>
      <c r="D1" s="654"/>
      <c r="E1" s="655"/>
      <c r="G1" s="657"/>
      <c r="H1" s="657"/>
      <c r="I1" s="657"/>
      <c r="J1" s="655"/>
      <c r="K1" s="656"/>
      <c r="L1" s="656"/>
      <c r="M1" s="656"/>
    </row>
    <row r="2" spans="1:25" ht="19.2" customHeight="1" x14ac:dyDescent="0.3">
      <c r="A2" s="658" t="s">
        <v>1066</v>
      </c>
      <c r="B2" s="658"/>
      <c r="C2" s="654"/>
      <c r="D2" s="654"/>
      <c r="E2" s="655"/>
      <c r="G2" s="657"/>
      <c r="H2" s="657"/>
      <c r="I2" s="657"/>
      <c r="J2" s="655"/>
      <c r="K2" s="656"/>
      <c r="L2" s="656"/>
      <c r="M2" s="656"/>
    </row>
    <row r="3" spans="1:25" ht="19.2" customHeight="1" x14ac:dyDescent="0.3">
      <c r="A3" s="1042" t="s">
        <v>1247</v>
      </c>
      <c r="B3" s="1042"/>
      <c r="C3" s="1042"/>
      <c r="D3" s="1042"/>
      <c r="E3" s="1042"/>
      <c r="F3" s="1042"/>
      <c r="G3" s="1042"/>
      <c r="H3" s="1042"/>
      <c r="I3" s="1042"/>
      <c r="J3" s="1042"/>
      <c r="K3" s="1042"/>
      <c r="L3" s="1042"/>
      <c r="M3" s="1042"/>
      <c r="N3" s="1042"/>
      <c r="O3" s="659"/>
      <c r="P3" s="659"/>
      <c r="Q3" s="659"/>
      <c r="R3" s="659"/>
      <c r="S3" s="659"/>
      <c r="T3" s="659"/>
      <c r="U3" s="659"/>
      <c r="V3" s="659"/>
    </row>
    <row r="4" spans="1:25" ht="19.2" customHeight="1" x14ac:dyDescent="0.3">
      <c r="A4" s="1043" t="s">
        <v>1068</v>
      </c>
      <c r="B4" s="1043"/>
      <c r="C4" s="1043"/>
      <c r="D4" s="1043"/>
      <c r="E4" s="1043"/>
      <c r="F4" s="1043"/>
      <c r="G4" s="1043"/>
      <c r="H4" s="1043"/>
      <c r="I4" s="1043"/>
      <c r="J4" s="1043"/>
      <c r="K4" s="1043"/>
      <c r="L4" s="1043"/>
      <c r="M4" s="1043"/>
      <c r="N4" s="1043"/>
      <c r="O4" s="660"/>
      <c r="P4" s="660"/>
      <c r="Q4" s="660"/>
      <c r="R4" s="660"/>
      <c r="S4" s="660"/>
      <c r="T4" s="660"/>
      <c r="U4" s="660"/>
      <c r="V4" s="660"/>
    </row>
    <row r="5" spans="1:25" s="665" customFormat="1" ht="19.2" customHeight="1" x14ac:dyDescent="0.3">
      <c r="A5" s="1061" t="s">
        <v>1357</v>
      </c>
      <c r="B5" s="1061"/>
      <c r="C5" s="1061"/>
      <c r="D5" s="1061"/>
      <c r="E5" s="739"/>
      <c r="F5" s="661"/>
      <c r="G5" s="662"/>
      <c r="H5" s="662"/>
      <c r="I5" s="662"/>
      <c r="J5" s="663"/>
      <c r="K5" s="661"/>
      <c r="L5" s="661"/>
      <c r="M5" s="661"/>
      <c r="N5" s="664"/>
      <c r="O5" s="661"/>
      <c r="P5" s="661"/>
      <c r="Q5" s="661"/>
      <c r="R5" s="661"/>
      <c r="S5" s="661"/>
      <c r="T5" s="661"/>
      <c r="U5" s="661"/>
      <c r="V5" s="661"/>
      <c r="W5" s="665">
        <f>6+5+5+4</f>
        <v>20</v>
      </c>
      <c r="X5" s="661" t="s">
        <v>1069</v>
      </c>
      <c r="Y5" s="738"/>
    </row>
    <row r="6" spans="1:25" s="665" customFormat="1" ht="19.2" customHeight="1" x14ac:dyDescent="0.3">
      <c r="A6" s="1056" t="s">
        <v>999</v>
      </c>
      <c r="B6" s="1056" t="s">
        <v>1070</v>
      </c>
      <c r="C6" s="1062" t="s">
        <v>1071</v>
      </c>
      <c r="D6" s="1062"/>
      <c r="E6" s="1056" t="s">
        <v>1072</v>
      </c>
      <c r="F6" s="1056"/>
      <c r="G6" s="1056"/>
      <c r="H6" s="1056" t="s">
        <v>1073</v>
      </c>
      <c r="I6" s="1056" t="s">
        <v>1074</v>
      </c>
      <c r="J6" s="1056" t="s">
        <v>1075</v>
      </c>
      <c r="K6" s="1056"/>
      <c r="L6" s="1056"/>
      <c r="M6" s="1056" t="s">
        <v>1076</v>
      </c>
      <c r="N6" s="1056" t="s">
        <v>70</v>
      </c>
      <c r="O6" s="1056" t="s">
        <v>1077</v>
      </c>
      <c r="P6" s="1056"/>
      <c r="Q6" s="1056" t="s">
        <v>1078</v>
      </c>
      <c r="R6" s="1056"/>
      <c r="S6" s="1056" t="s">
        <v>1079</v>
      </c>
      <c r="T6" s="1056"/>
      <c r="U6" s="1056" t="s">
        <v>1080</v>
      </c>
      <c r="V6" s="1056"/>
      <c r="W6" s="1048" t="s">
        <v>903</v>
      </c>
      <c r="X6" s="1049"/>
      <c r="Y6" s="1047" t="s">
        <v>1082</v>
      </c>
    </row>
    <row r="7" spans="1:25" s="665" customFormat="1" ht="19.2" customHeight="1" x14ac:dyDescent="0.3">
      <c r="A7" s="1056"/>
      <c r="B7" s="1056"/>
      <c r="C7" s="1062"/>
      <c r="D7" s="1062"/>
      <c r="E7" s="1056"/>
      <c r="F7" s="1056"/>
      <c r="G7" s="1056"/>
      <c r="H7" s="1056"/>
      <c r="I7" s="1056"/>
      <c r="J7" s="1056"/>
      <c r="K7" s="1056"/>
      <c r="L7" s="1056"/>
      <c r="M7" s="1056"/>
      <c r="N7" s="1056"/>
      <c r="O7" s="1057" t="s">
        <v>1119</v>
      </c>
      <c r="P7" s="1056"/>
      <c r="Q7" s="1058" t="s">
        <v>1120</v>
      </c>
      <c r="R7" s="1056"/>
      <c r="S7" s="1060" t="s">
        <v>1121</v>
      </c>
      <c r="T7" s="1056"/>
      <c r="U7" s="1060" t="s">
        <v>1122</v>
      </c>
      <c r="V7" s="1056"/>
      <c r="W7" s="1048" t="s">
        <v>1081</v>
      </c>
      <c r="X7" s="1049"/>
      <c r="Y7" s="1047"/>
    </row>
    <row r="8" spans="1:25" s="665" customFormat="1" ht="19.2" customHeight="1" x14ac:dyDescent="0.3">
      <c r="A8" s="1056"/>
      <c r="B8" s="1056"/>
      <c r="C8" s="1062"/>
      <c r="D8" s="1062"/>
      <c r="E8" s="1056"/>
      <c r="F8" s="1056"/>
      <c r="G8" s="1056"/>
      <c r="H8" s="1056"/>
      <c r="I8" s="1056"/>
      <c r="J8" s="1056"/>
      <c r="K8" s="1056"/>
      <c r="L8" s="1056"/>
      <c r="M8" s="1056"/>
      <c r="N8" s="1056"/>
      <c r="O8" s="1054" t="s">
        <v>1082</v>
      </c>
      <c r="P8" s="1050" t="s">
        <v>1003</v>
      </c>
      <c r="Q8" s="1054" t="s">
        <v>1082</v>
      </c>
      <c r="R8" s="1050" t="s">
        <v>1003</v>
      </c>
      <c r="S8" s="1059" t="s">
        <v>1082</v>
      </c>
      <c r="T8" s="1056" t="s">
        <v>1003</v>
      </c>
      <c r="U8" s="1054" t="s">
        <v>1082</v>
      </c>
      <c r="V8" s="1050" t="s">
        <v>1003</v>
      </c>
      <c r="W8" s="1052" t="s">
        <v>1082</v>
      </c>
      <c r="X8" s="1049" t="s">
        <v>1003</v>
      </c>
      <c r="Y8" s="1047"/>
    </row>
    <row r="9" spans="1:25" s="665" customFormat="1" ht="18.600000000000001" customHeight="1" x14ac:dyDescent="0.3">
      <c r="A9" s="1056"/>
      <c r="B9" s="1056"/>
      <c r="C9" s="675" t="s">
        <v>1083</v>
      </c>
      <c r="D9" s="675" t="s">
        <v>402</v>
      </c>
      <c r="E9" s="828" t="s">
        <v>1084</v>
      </c>
      <c r="F9" s="828" t="s">
        <v>1085</v>
      </c>
      <c r="G9" s="828" t="s">
        <v>1086</v>
      </c>
      <c r="H9" s="1056"/>
      <c r="I9" s="1056"/>
      <c r="J9" s="828" t="s">
        <v>1085</v>
      </c>
      <c r="K9" s="828" t="s">
        <v>1087</v>
      </c>
      <c r="L9" s="828" t="s">
        <v>911</v>
      </c>
      <c r="M9" s="1056"/>
      <c r="N9" s="1056"/>
      <c r="O9" s="1055"/>
      <c r="P9" s="1051"/>
      <c r="Q9" s="1055"/>
      <c r="R9" s="1051"/>
      <c r="S9" s="1059"/>
      <c r="T9" s="1059"/>
      <c r="U9" s="1055"/>
      <c r="V9" s="1051"/>
      <c r="W9" s="1052"/>
      <c r="X9" s="1053"/>
      <c r="Y9" s="1047"/>
    </row>
    <row r="10" spans="1:25" s="665" customFormat="1" ht="4.95" customHeight="1" x14ac:dyDescent="0.3">
      <c r="A10" s="676"/>
      <c r="B10" s="677"/>
      <c r="C10" s="678"/>
      <c r="D10" s="678"/>
      <c r="E10" s="676"/>
      <c r="F10" s="676"/>
      <c r="G10" s="677"/>
      <c r="H10" s="677"/>
      <c r="I10" s="677"/>
      <c r="J10" s="676"/>
      <c r="K10" s="676"/>
      <c r="L10" s="676"/>
      <c r="M10" s="676"/>
      <c r="N10" s="679"/>
      <c r="O10" s="676"/>
      <c r="P10" s="676"/>
      <c r="Q10" s="676"/>
      <c r="R10" s="676"/>
      <c r="S10" s="676"/>
      <c r="T10" s="676"/>
      <c r="U10" s="676"/>
      <c r="V10" s="676"/>
      <c r="W10" s="676"/>
      <c r="X10" s="676"/>
      <c r="Y10" s="740"/>
    </row>
    <row r="11" spans="1:25" s="663" customFormat="1" ht="30" customHeight="1" x14ac:dyDescent="0.3">
      <c r="A11" s="920">
        <v>1</v>
      </c>
      <c r="B11" s="921"/>
      <c r="C11" s="922">
        <v>45264</v>
      </c>
      <c r="D11" s="922">
        <v>45264</v>
      </c>
      <c r="E11" s="923" t="s">
        <v>1398</v>
      </c>
      <c r="F11" s="924" t="s">
        <v>1399</v>
      </c>
      <c r="G11" s="925" t="s">
        <v>1088</v>
      </c>
      <c r="H11" s="926"/>
      <c r="I11" s="749" t="s">
        <v>1691</v>
      </c>
      <c r="J11" s="750" t="s">
        <v>1692</v>
      </c>
      <c r="K11" s="751">
        <v>1</v>
      </c>
      <c r="L11" s="751" t="s">
        <v>1693</v>
      </c>
      <c r="M11" s="927"/>
      <c r="N11" s="928"/>
      <c r="O11" s="751"/>
      <c r="P11" s="929"/>
      <c r="Q11" s="930"/>
      <c r="R11" s="929"/>
      <c r="S11" s="751"/>
      <c r="T11" s="929"/>
      <c r="U11" s="751"/>
      <c r="V11" s="929"/>
      <c r="W11" s="931"/>
      <c r="X11" s="932"/>
      <c r="Y11" s="752">
        <f>1/2</f>
        <v>0.5</v>
      </c>
    </row>
    <row r="12" spans="1:25" ht="30" customHeight="1" x14ac:dyDescent="0.3">
      <c r="A12" s="741">
        <v>1</v>
      </c>
      <c r="B12" s="742"/>
      <c r="C12" s="743">
        <v>45264</v>
      </c>
      <c r="D12" s="743">
        <v>45264</v>
      </c>
      <c r="E12" s="933" t="s">
        <v>1694</v>
      </c>
      <c r="F12" s="934" t="s">
        <v>1695</v>
      </c>
      <c r="G12" s="935" t="s">
        <v>1089</v>
      </c>
      <c r="H12" s="936"/>
      <c r="I12" s="744" t="s">
        <v>1696</v>
      </c>
      <c r="J12" s="745" t="s">
        <v>1697</v>
      </c>
      <c r="K12" s="696">
        <v>1</v>
      </c>
      <c r="L12" s="696" t="s">
        <v>1693</v>
      </c>
      <c r="M12" s="746"/>
      <c r="N12" s="747"/>
      <c r="O12" s="696"/>
      <c r="P12" s="694"/>
      <c r="Q12" s="695"/>
      <c r="R12" s="694"/>
      <c r="S12" s="696"/>
      <c r="T12" s="694"/>
      <c r="U12" s="696"/>
      <c r="V12" s="694"/>
      <c r="W12" s="666"/>
      <c r="X12" s="748"/>
      <c r="Y12" s="696">
        <v>1</v>
      </c>
    </row>
    <row r="13" spans="1:25" ht="30" customHeight="1" x14ac:dyDescent="0.3">
      <c r="A13" s="741">
        <v>1</v>
      </c>
      <c r="C13" s="743">
        <v>45264</v>
      </c>
      <c r="D13" s="743">
        <v>45264</v>
      </c>
      <c r="E13" s="758" t="s">
        <v>1248</v>
      </c>
      <c r="F13" s="757" t="s">
        <v>1249</v>
      </c>
      <c r="G13" s="756" t="s">
        <v>1089</v>
      </c>
      <c r="I13" s="744" t="s">
        <v>1698</v>
      </c>
      <c r="J13" s="742" t="s">
        <v>1699</v>
      </c>
      <c r="K13" s="696">
        <v>1</v>
      </c>
      <c r="L13" s="696" t="s">
        <v>1300</v>
      </c>
      <c r="M13" s="746"/>
      <c r="N13" s="747"/>
      <c r="O13" s="696"/>
      <c r="P13" s="694"/>
      <c r="Q13" s="695"/>
      <c r="R13" s="694"/>
      <c r="S13" s="696"/>
      <c r="T13" s="694"/>
      <c r="U13" s="696"/>
      <c r="V13" s="694"/>
      <c r="W13" s="666"/>
      <c r="X13" s="748"/>
      <c r="Y13" s="696">
        <v>1</v>
      </c>
    </row>
    <row r="14" spans="1:25" ht="30" customHeight="1" x14ac:dyDescent="0.3">
      <c r="A14" s="741">
        <v>1</v>
      </c>
      <c r="C14" s="743">
        <v>45266</v>
      </c>
      <c r="D14" s="743">
        <v>45266</v>
      </c>
      <c r="E14" s="937" t="s">
        <v>1700</v>
      </c>
      <c r="F14" s="938" t="s">
        <v>1701</v>
      </c>
      <c r="G14" s="756" t="s">
        <v>1089</v>
      </c>
      <c r="I14" s="744" t="s">
        <v>1702</v>
      </c>
      <c r="J14" s="742" t="s">
        <v>1703</v>
      </c>
      <c r="K14" s="696">
        <v>1</v>
      </c>
      <c r="L14" s="696" t="s">
        <v>1300</v>
      </c>
      <c r="M14" s="746"/>
      <c r="N14" s="747"/>
      <c r="O14" s="696"/>
      <c r="P14" s="694"/>
      <c r="Q14" s="695"/>
      <c r="R14" s="694"/>
      <c r="S14" s="696"/>
      <c r="T14" s="694"/>
      <c r="U14" s="696"/>
      <c r="V14" s="694"/>
      <c r="W14" s="666"/>
      <c r="X14" s="748"/>
      <c r="Y14" s="696">
        <v>1</v>
      </c>
    </row>
    <row r="15" spans="1:25" ht="30" customHeight="1" x14ac:dyDescent="0.3">
      <c r="A15" s="741">
        <v>1</v>
      </c>
      <c r="C15" s="743">
        <v>45266</v>
      </c>
      <c r="D15" s="743">
        <v>45266</v>
      </c>
      <c r="E15" s="754" t="s">
        <v>1253</v>
      </c>
      <c r="F15" s="755" t="s">
        <v>1254</v>
      </c>
      <c r="G15" s="756" t="s">
        <v>1243</v>
      </c>
      <c r="I15" s="744" t="s">
        <v>1704</v>
      </c>
      <c r="J15" s="742" t="s">
        <v>75</v>
      </c>
      <c r="K15" s="696" t="s">
        <v>75</v>
      </c>
      <c r="L15" s="696" t="s">
        <v>75</v>
      </c>
      <c r="M15" s="746"/>
      <c r="N15" s="747"/>
      <c r="O15" s="696"/>
      <c r="P15" s="694"/>
      <c r="Q15" s="695"/>
      <c r="R15" s="694"/>
      <c r="S15" s="696"/>
      <c r="T15" s="694"/>
      <c r="U15" s="696"/>
      <c r="V15" s="694"/>
      <c r="W15" s="666"/>
      <c r="X15" s="748"/>
      <c r="Y15" s="696">
        <v>1.5</v>
      </c>
    </row>
    <row r="16" spans="1:25" ht="30" customHeight="1" x14ac:dyDescent="0.3">
      <c r="A16" s="741">
        <v>1</v>
      </c>
      <c r="C16" s="743">
        <v>45269</v>
      </c>
      <c r="D16" s="743">
        <v>45269</v>
      </c>
      <c r="E16" s="753" t="s">
        <v>1302</v>
      </c>
      <c r="F16" s="757" t="s">
        <v>1303</v>
      </c>
      <c r="G16" s="756" t="s">
        <v>1088</v>
      </c>
      <c r="I16" s="744" t="s">
        <v>1705</v>
      </c>
      <c r="J16" s="745" t="s">
        <v>1706</v>
      </c>
      <c r="K16" s="696" t="s">
        <v>1707</v>
      </c>
      <c r="L16" s="696" t="s">
        <v>1304</v>
      </c>
      <c r="M16" s="746"/>
      <c r="N16" s="747"/>
      <c r="O16" s="696"/>
      <c r="P16" s="694"/>
      <c r="Q16" s="695"/>
      <c r="R16" s="694"/>
      <c r="S16" s="696"/>
      <c r="T16" s="694"/>
      <c r="U16" s="696"/>
      <c r="V16" s="694"/>
      <c r="W16" s="666"/>
      <c r="X16" s="748"/>
      <c r="Y16" s="696">
        <f>1/4</f>
        <v>0.25</v>
      </c>
    </row>
    <row r="17" spans="1:26" ht="30.75" customHeight="1" x14ac:dyDescent="0.3">
      <c r="A17" s="741">
        <v>1</v>
      </c>
      <c r="C17" s="743">
        <v>45269</v>
      </c>
      <c r="D17" s="743">
        <v>45269</v>
      </c>
      <c r="E17" s="753" t="s">
        <v>1245</v>
      </c>
      <c r="F17" s="757" t="s">
        <v>1246</v>
      </c>
      <c r="G17" s="756" t="s">
        <v>1088</v>
      </c>
      <c r="I17" s="744" t="s">
        <v>1705</v>
      </c>
      <c r="J17" s="745" t="s">
        <v>1708</v>
      </c>
      <c r="K17" s="696" t="s">
        <v>1709</v>
      </c>
      <c r="L17" s="696" t="s">
        <v>1304</v>
      </c>
      <c r="M17" s="746"/>
      <c r="N17" s="747"/>
      <c r="O17" s="696"/>
      <c r="P17" s="694"/>
      <c r="Q17" s="695"/>
      <c r="R17" s="694"/>
      <c r="S17" s="696"/>
      <c r="T17" s="694"/>
      <c r="U17" s="696"/>
      <c r="V17" s="694"/>
      <c r="W17" s="666"/>
      <c r="X17" s="748"/>
      <c r="Y17" s="695">
        <f>2/3</f>
        <v>0.66666666666666663</v>
      </c>
    </row>
    <row r="18" spans="1:26" ht="30" customHeight="1" x14ac:dyDescent="0.3">
      <c r="A18" s="741">
        <v>2</v>
      </c>
      <c r="C18" s="743">
        <v>45271</v>
      </c>
      <c r="D18" s="743">
        <v>45271</v>
      </c>
      <c r="E18" s="754" t="s">
        <v>1255</v>
      </c>
      <c r="F18" s="755" t="s">
        <v>1256</v>
      </c>
      <c r="G18" s="756" t="s">
        <v>1243</v>
      </c>
      <c r="I18" s="744" t="s">
        <v>1710</v>
      </c>
      <c r="J18" s="745" t="s">
        <v>75</v>
      </c>
      <c r="K18" s="696" t="s">
        <v>75</v>
      </c>
      <c r="L18" s="696" t="s">
        <v>75</v>
      </c>
      <c r="M18" s="746"/>
      <c r="N18" s="747"/>
      <c r="O18" s="696"/>
      <c r="P18" s="694"/>
      <c r="Q18" s="695"/>
      <c r="R18" s="694"/>
      <c r="S18" s="696"/>
      <c r="T18" s="694"/>
      <c r="U18" s="696"/>
      <c r="V18" s="694"/>
      <c r="W18" s="666"/>
      <c r="X18" s="748"/>
      <c r="Y18" s="696">
        <v>1</v>
      </c>
    </row>
    <row r="19" spans="1:26" ht="30" customHeight="1" x14ac:dyDescent="0.3">
      <c r="A19" s="741">
        <v>2</v>
      </c>
      <c r="C19" s="743">
        <v>45272</v>
      </c>
      <c r="D19" s="743">
        <v>45272</v>
      </c>
      <c r="E19" s="759" t="s">
        <v>1251</v>
      </c>
      <c r="F19" s="757" t="s">
        <v>1252</v>
      </c>
      <c r="G19" s="756" t="s">
        <v>1089</v>
      </c>
      <c r="I19" s="744" t="s">
        <v>1711</v>
      </c>
      <c r="J19" s="745" t="s">
        <v>1124</v>
      </c>
      <c r="K19" s="696">
        <v>1</v>
      </c>
      <c r="L19" s="696" t="s">
        <v>1300</v>
      </c>
      <c r="M19" s="746"/>
      <c r="N19" s="747"/>
      <c r="O19" s="696"/>
      <c r="P19" s="694"/>
      <c r="Q19" s="695"/>
      <c r="R19" s="694"/>
      <c r="S19" s="696"/>
      <c r="T19" s="694"/>
      <c r="U19" s="696"/>
      <c r="V19" s="694"/>
      <c r="W19" s="666"/>
      <c r="X19" s="748"/>
      <c r="Y19" s="696">
        <v>1</v>
      </c>
    </row>
    <row r="20" spans="1:26" ht="30" customHeight="1" x14ac:dyDescent="0.3">
      <c r="A20" s="741">
        <v>2</v>
      </c>
      <c r="C20" s="743">
        <v>45273</v>
      </c>
      <c r="D20" s="743">
        <v>45273</v>
      </c>
      <c r="E20" s="939" t="s">
        <v>1712</v>
      </c>
      <c r="F20" s="757" t="s">
        <v>1713</v>
      </c>
      <c r="G20" s="756" t="s">
        <v>1243</v>
      </c>
      <c r="I20" s="744" t="s">
        <v>1714</v>
      </c>
      <c r="J20" s="745" t="s">
        <v>1715</v>
      </c>
      <c r="K20" s="696" t="s">
        <v>1707</v>
      </c>
      <c r="L20" s="696" t="s">
        <v>1304</v>
      </c>
      <c r="M20" s="746"/>
      <c r="N20" s="747"/>
      <c r="O20" s="696"/>
      <c r="P20" s="694"/>
      <c r="Q20" s="695"/>
      <c r="R20" s="694"/>
      <c r="S20" s="696"/>
      <c r="T20" s="694"/>
      <c r="U20" s="696"/>
      <c r="V20" s="694"/>
      <c r="W20" s="666"/>
      <c r="X20" s="748"/>
      <c r="Y20" s="696">
        <v>2</v>
      </c>
      <c r="Z20" s="940" t="s">
        <v>1716</v>
      </c>
    </row>
    <row r="21" spans="1:26" ht="30" customHeight="1" x14ac:dyDescent="0.3">
      <c r="A21" s="941">
        <v>2</v>
      </c>
      <c r="C21" s="743">
        <v>45274</v>
      </c>
      <c r="D21" s="743">
        <v>45274</v>
      </c>
      <c r="E21" s="753" t="s">
        <v>1717</v>
      </c>
      <c r="F21" s="757" t="s">
        <v>1718</v>
      </c>
      <c r="G21" s="756" t="s">
        <v>1088</v>
      </c>
      <c r="I21" s="744" t="s">
        <v>1719</v>
      </c>
      <c r="J21" s="745" t="s">
        <v>1720</v>
      </c>
      <c r="K21" s="696">
        <v>1</v>
      </c>
      <c r="L21" s="696" t="s">
        <v>1300</v>
      </c>
      <c r="M21" s="746"/>
      <c r="N21" s="747"/>
      <c r="O21" s="696"/>
      <c r="P21" s="694"/>
      <c r="Q21" s="695"/>
      <c r="R21" s="694"/>
      <c r="S21" s="696"/>
      <c r="T21" s="694"/>
      <c r="U21" s="696"/>
      <c r="V21" s="694"/>
      <c r="W21" s="666"/>
      <c r="X21" s="748"/>
      <c r="Y21" s="696">
        <v>2</v>
      </c>
    </row>
    <row r="22" spans="1:26" ht="30" customHeight="1" x14ac:dyDescent="0.3">
      <c r="A22" s="941">
        <v>2</v>
      </c>
      <c r="C22" s="743">
        <v>45274</v>
      </c>
      <c r="D22" s="743">
        <v>45274</v>
      </c>
      <c r="E22" s="753" t="s">
        <v>1721</v>
      </c>
      <c r="F22" s="757" t="s">
        <v>1722</v>
      </c>
      <c r="G22" s="756" t="s">
        <v>1123</v>
      </c>
      <c r="I22" s="744" t="s">
        <v>1723</v>
      </c>
      <c r="J22" s="745" t="s">
        <v>1720</v>
      </c>
      <c r="K22" s="696">
        <v>1</v>
      </c>
      <c r="L22" s="696" t="s">
        <v>1300</v>
      </c>
      <c r="M22" s="746"/>
      <c r="N22" s="747"/>
      <c r="O22" s="696"/>
      <c r="P22" s="694"/>
      <c r="Q22" s="695"/>
      <c r="R22" s="694"/>
      <c r="S22" s="696"/>
      <c r="T22" s="694"/>
      <c r="U22" s="696"/>
      <c r="V22" s="694"/>
      <c r="W22" s="666"/>
      <c r="X22" s="748"/>
      <c r="Y22" s="696">
        <f>1/4</f>
        <v>0.25</v>
      </c>
    </row>
    <row r="23" spans="1:26" ht="30" customHeight="1" x14ac:dyDescent="0.3">
      <c r="A23" s="941">
        <v>3</v>
      </c>
      <c r="C23" s="743">
        <v>45278</v>
      </c>
      <c r="D23" s="743">
        <v>45278</v>
      </c>
      <c r="E23" s="942" t="s">
        <v>1724</v>
      </c>
      <c r="F23" s="755" t="s">
        <v>1725</v>
      </c>
      <c r="G23" s="756" t="s">
        <v>1250</v>
      </c>
      <c r="I23" s="744" t="s">
        <v>1726</v>
      </c>
      <c r="J23" s="745" t="s">
        <v>1720</v>
      </c>
      <c r="K23" s="696">
        <v>1</v>
      </c>
      <c r="L23" s="696" t="s">
        <v>1300</v>
      </c>
      <c r="M23" s="746"/>
      <c r="N23" s="747"/>
      <c r="O23" s="696"/>
      <c r="P23" s="694"/>
      <c r="Q23" s="695"/>
      <c r="R23" s="694"/>
      <c r="S23" s="696"/>
      <c r="T23" s="694"/>
      <c r="U23" s="696"/>
      <c r="V23" s="694"/>
      <c r="W23" s="666"/>
      <c r="X23" s="748"/>
      <c r="Y23" s="696">
        <v>1</v>
      </c>
    </row>
    <row r="24" spans="1:26" ht="30" customHeight="1" x14ac:dyDescent="0.3">
      <c r="A24" s="941">
        <v>3</v>
      </c>
      <c r="C24" s="743">
        <v>45278</v>
      </c>
      <c r="D24" s="743">
        <v>45278</v>
      </c>
      <c r="E24" s="758" t="s">
        <v>1727</v>
      </c>
      <c r="F24" s="757" t="s">
        <v>1728</v>
      </c>
      <c r="G24" s="756" t="s">
        <v>1089</v>
      </c>
      <c r="I24" s="744" t="s">
        <v>1729</v>
      </c>
      <c r="J24" s="745" t="s">
        <v>1730</v>
      </c>
      <c r="K24" s="696">
        <v>1</v>
      </c>
      <c r="L24" s="696" t="s">
        <v>1300</v>
      </c>
      <c r="M24" s="746"/>
      <c r="N24" s="747"/>
      <c r="O24" s="696"/>
      <c r="P24" s="694"/>
      <c r="Q24" s="695"/>
      <c r="R24" s="694"/>
      <c r="S24" s="696"/>
      <c r="T24" s="694"/>
      <c r="U24" s="696"/>
      <c r="V24" s="694"/>
      <c r="W24" s="666"/>
      <c r="X24" s="748"/>
      <c r="Y24" s="696">
        <v>1</v>
      </c>
    </row>
    <row r="25" spans="1:26" ht="30" customHeight="1" x14ac:dyDescent="0.3">
      <c r="A25" s="941">
        <v>3</v>
      </c>
      <c r="C25" s="743">
        <v>45281</v>
      </c>
      <c r="D25" s="743">
        <v>45281</v>
      </c>
      <c r="E25" s="753" t="s">
        <v>1721</v>
      </c>
      <c r="F25" s="757" t="s">
        <v>1722</v>
      </c>
      <c r="G25" s="756" t="s">
        <v>1123</v>
      </c>
      <c r="I25" s="744" t="s">
        <v>1731</v>
      </c>
      <c r="J25" s="745" t="s">
        <v>75</v>
      </c>
      <c r="K25" s="696" t="s">
        <v>75</v>
      </c>
      <c r="L25" s="696"/>
      <c r="M25" s="746"/>
      <c r="N25" s="747"/>
      <c r="O25" s="696"/>
      <c r="P25" s="694"/>
      <c r="Q25" s="695"/>
      <c r="R25" s="694"/>
      <c r="S25" s="696"/>
      <c r="T25" s="694"/>
      <c r="U25" s="696"/>
      <c r="V25" s="694"/>
      <c r="W25" s="666"/>
      <c r="X25" s="748"/>
      <c r="Y25" s="696">
        <v>0.25</v>
      </c>
    </row>
    <row r="26" spans="1:26" ht="30" customHeight="1" x14ac:dyDescent="0.3">
      <c r="A26" s="941">
        <v>3</v>
      </c>
      <c r="C26" s="743">
        <v>45282</v>
      </c>
      <c r="D26" s="743">
        <v>45282</v>
      </c>
      <c r="E26" s="943" t="s">
        <v>1732</v>
      </c>
      <c r="F26" s="938" t="s">
        <v>1733</v>
      </c>
      <c r="G26" s="935" t="s">
        <v>1734</v>
      </c>
      <c r="I26" s="744" t="s">
        <v>1735</v>
      </c>
      <c r="J26" s="745" t="s">
        <v>1736</v>
      </c>
      <c r="K26" s="696" t="s">
        <v>1091</v>
      </c>
      <c r="L26" s="696" t="s">
        <v>1304</v>
      </c>
      <c r="M26" s="746"/>
      <c r="N26" s="747"/>
      <c r="O26" s="696"/>
      <c r="P26" s="694"/>
      <c r="Q26" s="695"/>
      <c r="R26" s="694"/>
      <c r="S26" s="696"/>
      <c r="T26" s="694"/>
      <c r="U26" s="696"/>
      <c r="V26" s="694"/>
      <c r="W26" s="666"/>
      <c r="X26" s="748"/>
      <c r="Y26" s="696">
        <v>4</v>
      </c>
    </row>
    <row r="27" spans="1:26" ht="30" customHeight="1" x14ac:dyDescent="0.3">
      <c r="A27" s="941">
        <v>3</v>
      </c>
      <c r="C27" s="743">
        <v>45282</v>
      </c>
      <c r="D27" s="743">
        <v>45282</v>
      </c>
      <c r="E27" s="944" t="s">
        <v>1241</v>
      </c>
      <c r="F27" s="757" t="s">
        <v>1242</v>
      </c>
      <c r="G27" s="756" t="s">
        <v>1243</v>
      </c>
      <c r="I27" s="744" t="s">
        <v>1737</v>
      </c>
      <c r="J27" s="745" t="s">
        <v>1738</v>
      </c>
      <c r="K27" s="696">
        <v>2</v>
      </c>
      <c r="L27" s="696" t="s">
        <v>1300</v>
      </c>
      <c r="M27" s="746"/>
      <c r="N27" s="747"/>
      <c r="O27" s="696"/>
      <c r="P27" s="694"/>
      <c r="Q27" s="695"/>
      <c r="R27" s="694"/>
      <c r="S27" s="696"/>
      <c r="T27" s="694"/>
      <c r="U27" s="696"/>
      <c r="V27" s="694"/>
      <c r="W27" s="666"/>
      <c r="X27" s="748"/>
      <c r="Y27" s="696">
        <v>2</v>
      </c>
      <c r="Z27" s="940" t="s">
        <v>1716</v>
      </c>
    </row>
    <row r="28" spans="1:26" ht="30" customHeight="1" x14ac:dyDescent="0.3">
      <c r="A28" s="941">
        <v>3</v>
      </c>
      <c r="C28" s="743">
        <v>45282</v>
      </c>
      <c r="D28" s="743">
        <v>45282</v>
      </c>
      <c r="E28" s="759" t="s">
        <v>1251</v>
      </c>
      <c r="F28" s="757" t="s">
        <v>1252</v>
      </c>
      <c r="G28" s="756" t="s">
        <v>1089</v>
      </c>
      <c r="I28" s="744" t="s">
        <v>1739</v>
      </c>
      <c r="J28" s="745" t="s">
        <v>1124</v>
      </c>
      <c r="K28" s="696">
        <v>1</v>
      </c>
      <c r="L28" s="696" t="s">
        <v>1300</v>
      </c>
      <c r="M28" s="746"/>
      <c r="N28" s="747"/>
      <c r="O28" s="696"/>
      <c r="P28" s="694"/>
      <c r="Q28" s="695"/>
      <c r="R28" s="694"/>
      <c r="S28" s="696"/>
      <c r="T28" s="694"/>
      <c r="U28" s="696"/>
      <c r="V28" s="694"/>
      <c r="W28" s="666"/>
      <c r="X28" s="748"/>
      <c r="Y28" s="696">
        <v>1</v>
      </c>
    </row>
    <row r="29" spans="1:26" ht="30" customHeight="1" x14ac:dyDescent="0.3"/>
    <row r="30" spans="1:26" ht="30" customHeight="1" x14ac:dyDescent="0.3">
      <c r="L30" s="657" t="s">
        <v>1419</v>
      </c>
      <c r="Y30" s="738">
        <f>SUM(Y11:Y29)</f>
        <v>21.416666666666668</v>
      </c>
    </row>
    <row r="31" spans="1:26" ht="30" customHeight="1" x14ac:dyDescent="0.3"/>
    <row r="32" spans="1:26" ht="30" customHeight="1" x14ac:dyDescent="0.3"/>
  </sheetData>
  <mergeCells count="33">
    <mergeCell ref="A3:N3"/>
    <mergeCell ref="A4:N4"/>
    <mergeCell ref="A5:D5"/>
    <mergeCell ref="A6:A9"/>
    <mergeCell ref="B6:B9"/>
    <mergeCell ref="C6:D8"/>
    <mergeCell ref="E6:G8"/>
    <mergeCell ref="H6:H9"/>
    <mergeCell ref="I6:I9"/>
    <mergeCell ref="J6:L8"/>
    <mergeCell ref="S6:T6"/>
    <mergeCell ref="U6:V6"/>
    <mergeCell ref="R8:R9"/>
    <mergeCell ref="S8:S9"/>
    <mergeCell ref="T8:T9"/>
    <mergeCell ref="U8:U9"/>
    <mergeCell ref="S7:T7"/>
    <mergeCell ref="U7:V7"/>
    <mergeCell ref="O8:O9"/>
    <mergeCell ref="P8:P9"/>
    <mergeCell ref="Q8:Q9"/>
    <mergeCell ref="M6:M9"/>
    <mergeCell ref="N6:N9"/>
    <mergeCell ref="O6:P6"/>
    <mergeCell ref="Q6:R6"/>
    <mergeCell ref="O7:P7"/>
    <mergeCell ref="Q7:R7"/>
    <mergeCell ref="Y6:Y9"/>
    <mergeCell ref="W7:X7"/>
    <mergeCell ref="V8:V9"/>
    <mergeCell ref="W8:W9"/>
    <mergeCell ref="X8:X9"/>
    <mergeCell ref="W6:X6"/>
  </mergeCells>
  <pageMargins left="0.7" right="0.7" top="0.75" bottom="0.75" header="0.3" footer="0.3"/>
  <pageSetup orientation="portrait" horizontalDpi="180" verticalDpi="18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K75"/>
  <sheetViews>
    <sheetView topLeftCell="A58" zoomScale="85" zoomScaleNormal="85" workbookViewId="0">
      <selection activeCell="H23" sqref="H23"/>
    </sheetView>
  </sheetViews>
  <sheetFormatPr defaultRowHeight="13.2" x14ac:dyDescent="0.25"/>
  <cols>
    <col min="1" max="1" width="9.109375" style="590"/>
    <col min="2" max="2" width="4.88671875" style="590" customWidth="1"/>
    <col min="3" max="3" width="43.109375" style="590" customWidth="1"/>
    <col min="4" max="4" width="42.44140625" style="590" customWidth="1"/>
    <col min="5" max="6" width="9.6640625" style="590" customWidth="1"/>
    <col min="7" max="7" width="16.6640625" style="590" customWidth="1"/>
    <col min="8" max="8" width="22.6640625" style="590" customWidth="1"/>
    <col min="9" max="9" width="16.6640625" style="590" customWidth="1"/>
    <col min="10" max="10" width="12" style="590" customWidth="1"/>
    <col min="11" max="11" width="17.109375" style="590" customWidth="1"/>
    <col min="12" max="257" width="9.109375" style="590"/>
    <col min="258" max="258" width="4.88671875" style="590" customWidth="1"/>
    <col min="259" max="259" width="43.109375" style="590" customWidth="1"/>
    <col min="260" max="260" width="42.44140625" style="590" customWidth="1"/>
    <col min="261" max="262" width="9.6640625" style="590" customWidth="1"/>
    <col min="263" max="263" width="16.6640625" style="590" customWidth="1"/>
    <col min="264" max="264" width="22.6640625" style="590" customWidth="1"/>
    <col min="265" max="265" width="16.6640625" style="590" customWidth="1"/>
    <col min="266" max="266" width="12" style="590" customWidth="1"/>
    <col min="267" max="267" width="17.109375" style="590" customWidth="1"/>
    <col min="268" max="513" width="9.109375" style="590"/>
    <col min="514" max="514" width="4.88671875" style="590" customWidth="1"/>
    <col min="515" max="515" width="43.109375" style="590" customWidth="1"/>
    <col min="516" max="516" width="42.44140625" style="590" customWidth="1"/>
    <col min="517" max="518" width="9.6640625" style="590" customWidth="1"/>
    <col min="519" max="519" width="16.6640625" style="590" customWidth="1"/>
    <col min="520" max="520" width="22.6640625" style="590" customWidth="1"/>
    <col min="521" max="521" width="16.6640625" style="590" customWidth="1"/>
    <col min="522" max="522" width="12" style="590" customWidth="1"/>
    <col min="523" max="523" width="17.109375" style="590" customWidth="1"/>
    <col min="524" max="769" width="9.109375" style="590"/>
    <col min="770" max="770" width="4.88671875" style="590" customWidth="1"/>
    <col min="771" max="771" width="43.109375" style="590" customWidth="1"/>
    <col min="772" max="772" width="42.44140625" style="590" customWidth="1"/>
    <col min="773" max="774" width="9.6640625" style="590" customWidth="1"/>
    <col min="775" max="775" width="16.6640625" style="590" customWidth="1"/>
    <col min="776" max="776" width="22.6640625" style="590" customWidth="1"/>
    <col min="777" max="777" width="16.6640625" style="590" customWidth="1"/>
    <col min="778" max="778" width="12" style="590" customWidth="1"/>
    <col min="779" max="779" width="17.109375" style="590" customWidth="1"/>
    <col min="780" max="1025" width="9.109375" style="590"/>
    <col min="1026" max="1026" width="4.88671875" style="590" customWidth="1"/>
    <col min="1027" max="1027" width="43.109375" style="590" customWidth="1"/>
    <col min="1028" max="1028" width="42.44140625" style="590" customWidth="1"/>
    <col min="1029" max="1030" width="9.6640625" style="590" customWidth="1"/>
    <col min="1031" max="1031" width="16.6640625" style="590" customWidth="1"/>
    <col min="1032" max="1032" width="22.6640625" style="590" customWidth="1"/>
    <col min="1033" max="1033" width="16.6640625" style="590" customWidth="1"/>
    <col min="1034" max="1034" width="12" style="590" customWidth="1"/>
    <col min="1035" max="1035" width="17.109375" style="590" customWidth="1"/>
    <col min="1036" max="1281" width="9.109375" style="590"/>
    <col min="1282" max="1282" width="4.88671875" style="590" customWidth="1"/>
    <col min="1283" max="1283" width="43.109375" style="590" customWidth="1"/>
    <col min="1284" max="1284" width="42.44140625" style="590" customWidth="1"/>
    <col min="1285" max="1286" width="9.6640625" style="590" customWidth="1"/>
    <col min="1287" max="1287" width="16.6640625" style="590" customWidth="1"/>
    <col min="1288" max="1288" width="22.6640625" style="590" customWidth="1"/>
    <col min="1289" max="1289" width="16.6640625" style="590" customWidth="1"/>
    <col min="1290" max="1290" width="12" style="590" customWidth="1"/>
    <col min="1291" max="1291" width="17.109375" style="590" customWidth="1"/>
    <col min="1292" max="1537" width="9.109375" style="590"/>
    <col min="1538" max="1538" width="4.88671875" style="590" customWidth="1"/>
    <col min="1539" max="1539" width="43.109375" style="590" customWidth="1"/>
    <col min="1540" max="1540" width="42.44140625" style="590" customWidth="1"/>
    <col min="1541" max="1542" width="9.6640625" style="590" customWidth="1"/>
    <col min="1543" max="1543" width="16.6640625" style="590" customWidth="1"/>
    <col min="1544" max="1544" width="22.6640625" style="590" customWidth="1"/>
    <col min="1545" max="1545" width="16.6640625" style="590" customWidth="1"/>
    <col min="1546" max="1546" width="12" style="590" customWidth="1"/>
    <col min="1547" max="1547" width="17.109375" style="590" customWidth="1"/>
    <col min="1548" max="1793" width="9.109375" style="590"/>
    <col min="1794" max="1794" width="4.88671875" style="590" customWidth="1"/>
    <col min="1795" max="1795" width="43.109375" style="590" customWidth="1"/>
    <col min="1796" max="1796" width="42.44140625" style="590" customWidth="1"/>
    <col min="1797" max="1798" width="9.6640625" style="590" customWidth="1"/>
    <col min="1799" max="1799" width="16.6640625" style="590" customWidth="1"/>
    <col min="1800" max="1800" width="22.6640625" style="590" customWidth="1"/>
    <col min="1801" max="1801" width="16.6640625" style="590" customWidth="1"/>
    <col min="1802" max="1802" width="12" style="590" customWidth="1"/>
    <col min="1803" max="1803" width="17.109375" style="590" customWidth="1"/>
    <col min="1804" max="2049" width="9.109375" style="590"/>
    <col min="2050" max="2050" width="4.88671875" style="590" customWidth="1"/>
    <col min="2051" max="2051" width="43.109375" style="590" customWidth="1"/>
    <col min="2052" max="2052" width="42.44140625" style="590" customWidth="1"/>
    <col min="2053" max="2054" width="9.6640625" style="590" customWidth="1"/>
    <col min="2055" max="2055" width="16.6640625" style="590" customWidth="1"/>
    <col min="2056" max="2056" width="22.6640625" style="590" customWidth="1"/>
    <col min="2057" max="2057" width="16.6640625" style="590" customWidth="1"/>
    <col min="2058" max="2058" width="12" style="590" customWidth="1"/>
    <col min="2059" max="2059" width="17.109375" style="590" customWidth="1"/>
    <col min="2060" max="2305" width="9.109375" style="590"/>
    <col min="2306" max="2306" width="4.88671875" style="590" customWidth="1"/>
    <col min="2307" max="2307" width="43.109375" style="590" customWidth="1"/>
    <col min="2308" max="2308" width="42.44140625" style="590" customWidth="1"/>
    <col min="2309" max="2310" width="9.6640625" style="590" customWidth="1"/>
    <col min="2311" max="2311" width="16.6640625" style="590" customWidth="1"/>
    <col min="2312" max="2312" width="22.6640625" style="590" customWidth="1"/>
    <col min="2313" max="2313" width="16.6640625" style="590" customWidth="1"/>
    <col min="2314" max="2314" width="12" style="590" customWidth="1"/>
    <col min="2315" max="2315" width="17.109375" style="590" customWidth="1"/>
    <col min="2316" max="2561" width="9.109375" style="590"/>
    <col min="2562" max="2562" width="4.88671875" style="590" customWidth="1"/>
    <col min="2563" max="2563" width="43.109375" style="590" customWidth="1"/>
    <col min="2564" max="2564" width="42.44140625" style="590" customWidth="1"/>
    <col min="2565" max="2566" width="9.6640625" style="590" customWidth="1"/>
    <col min="2567" max="2567" width="16.6640625" style="590" customWidth="1"/>
    <col min="2568" max="2568" width="22.6640625" style="590" customWidth="1"/>
    <col min="2569" max="2569" width="16.6640625" style="590" customWidth="1"/>
    <col min="2570" max="2570" width="12" style="590" customWidth="1"/>
    <col min="2571" max="2571" width="17.109375" style="590" customWidth="1"/>
    <col min="2572" max="2817" width="9.109375" style="590"/>
    <col min="2818" max="2818" width="4.88671875" style="590" customWidth="1"/>
    <col min="2819" max="2819" width="43.109375" style="590" customWidth="1"/>
    <col min="2820" max="2820" width="42.44140625" style="590" customWidth="1"/>
    <col min="2821" max="2822" width="9.6640625" style="590" customWidth="1"/>
    <col min="2823" max="2823" width="16.6640625" style="590" customWidth="1"/>
    <col min="2824" max="2824" width="22.6640625" style="590" customWidth="1"/>
    <col min="2825" max="2825" width="16.6640625" style="590" customWidth="1"/>
    <col min="2826" max="2826" width="12" style="590" customWidth="1"/>
    <col min="2827" max="2827" width="17.109375" style="590" customWidth="1"/>
    <col min="2828" max="3073" width="9.109375" style="590"/>
    <col min="3074" max="3074" width="4.88671875" style="590" customWidth="1"/>
    <col min="3075" max="3075" width="43.109375" style="590" customWidth="1"/>
    <col min="3076" max="3076" width="42.44140625" style="590" customWidth="1"/>
    <col min="3077" max="3078" width="9.6640625" style="590" customWidth="1"/>
    <col min="3079" max="3079" width="16.6640625" style="590" customWidth="1"/>
    <col min="3080" max="3080" width="22.6640625" style="590" customWidth="1"/>
    <col min="3081" max="3081" width="16.6640625" style="590" customWidth="1"/>
    <col min="3082" max="3082" width="12" style="590" customWidth="1"/>
    <col min="3083" max="3083" width="17.109375" style="590" customWidth="1"/>
    <col min="3084" max="3329" width="9.109375" style="590"/>
    <col min="3330" max="3330" width="4.88671875" style="590" customWidth="1"/>
    <col min="3331" max="3331" width="43.109375" style="590" customWidth="1"/>
    <col min="3332" max="3332" width="42.44140625" style="590" customWidth="1"/>
    <col min="3333" max="3334" width="9.6640625" style="590" customWidth="1"/>
    <col min="3335" max="3335" width="16.6640625" style="590" customWidth="1"/>
    <col min="3336" max="3336" width="22.6640625" style="590" customWidth="1"/>
    <col min="3337" max="3337" width="16.6640625" style="590" customWidth="1"/>
    <col min="3338" max="3338" width="12" style="590" customWidth="1"/>
    <col min="3339" max="3339" width="17.109375" style="590" customWidth="1"/>
    <col min="3340" max="3585" width="9.109375" style="590"/>
    <col min="3586" max="3586" width="4.88671875" style="590" customWidth="1"/>
    <col min="3587" max="3587" width="43.109375" style="590" customWidth="1"/>
    <col min="3588" max="3588" width="42.44140625" style="590" customWidth="1"/>
    <col min="3589" max="3590" width="9.6640625" style="590" customWidth="1"/>
    <col min="3591" max="3591" width="16.6640625" style="590" customWidth="1"/>
    <col min="3592" max="3592" width="22.6640625" style="590" customWidth="1"/>
    <col min="3593" max="3593" width="16.6640625" style="590" customWidth="1"/>
    <col min="3594" max="3594" width="12" style="590" customWidth="1"/>
    <col min="3595" max="3595" width="17.109375" style="590" customWidth="1"/>
    <col min="3596" max="3841" width="9.109375" style="590"/>
    <col min="3842" max="3842" width="4.88671875" style="590" customWidth="1"/>
    <col min="3843" max="3843" width="43.109375" style="590" customWidth="1"/>
    <col min="3844" max="3844" width="42.44140625" style="590" customWidth="1"/>
    <col min="3845" max="3846" width="9.6640625" style="590" customWidth="1"/>
    <col min="3847" max="3847" width="16.6640625" style="590" customWidth="1"/>
    <col min="3848" max="3848" width="22.6640625" style="590" customWidth="1"/>
    <col min="3849" max="3849" width="16.6640625" style="590" customWidth="1"/>
    <col min="3850" max="3850" width="12" style="590" customWidth="1"/>
    <col min="3851" max="3851" width="17.109375" style="590" customWidth="1"/>
    <col min="3852" max="4097" width="9.109375" style="590"/>
    <col min="4098" max="4098" width="4.88671875" style="590" customWidth="1"/>
    <col min="4099" max="4099" width="43.109375" style="590" customWidth="1"/>
    <col min="4100" max="4100" width="42.44140625" style="590" customWidth="1"/>
    <col min="4101" max="4102" width="9.6640625" style="590" customWidth="1"/>
    <col min="4103" max="4103" width="16.6640625" style="590" customWidth="1"/>
    <col min="4104" max="4104" width="22.6640625" style="590" customWidth="1"/>
    <col min="4105" max="4105" width="16.6640625" style="590" customWidth="1"/>
    <col min="4106" max="4106" width="12" style="590" customWidth="1"/>
    <col min="4107" max="4107" width="17.109375" style="590" customWidth="1"/>
    <col min="4108" max="4353" width="9.109375" style="590"/>
    <col min="4354" max="4354" width="4.88671875" style="590" customWidth="1"/>
    <col min="4355" max="4355" width="43.109375" style="590" customWidth="1"/>
    <col min="4356" max="4356" width="42.44140625" style="590" customWidth="1"/>
    <col min="4357" max="4358" width="9.6640625" style="590" customWidth="1"/>
    <col min="4359" max="4359" width="16.6640625" style="590" customWidth="1"/>
    <col min="4360" max="4360" width="22.6640625" style="590" customWidth="1"/>
    <col min="4361" max="4361" width="16.6640625" style="590" customWidth="1"/>
    <col min="4362" max="4362" width="12" style="590" customWidth="1"/>
    <col min="4363" max="4363" width="17.109375" style="590" customWidth="1"/>
    <col min="4364" max="4609" width="9.109375" style="590"/>
    <col min="4610" max="4610" width="4.88671875" style="590" customWidth="1"/>
    <col min="4611" max="4611" width="43.109375" style="590" customWidth="1"/>
    <col min="4612" max="4612" width="42.44140625" style="590" customWidth="1"/>
    <col min="4613" max="4614" width="9.6640625" style="590" customWidth="1"/>
    <col min="4615" max="4615" width="16.6640625" style="590" customWidth="1"/>
    <col min="4616" max="4616" width="22.6640625" style="590" customWidth="1"/>
    <col min="4617" max="4617" width="16.6640625" style="590" customWidth="1"/>
    <col min="4618" max="4618" width="12" style="590" customWidth="1"/>
    <col min="4619" max="4619" width="17.109375" style="590" customWidth="1"/>
    <col min="4620" max="4865" width="9.109375" style="590"/>
    <col min="4866" max="4866" width="4.88671875" style="590" customWidth="1"/>
    <col min="4867" max="4867" width="43.109375" style="590" customWidth="1"/>
    <col min="4868" max="4868" width="42.44140625" style="590" customWidth="1"/>
    <col min="4869" max="4870" width="9.6640625" style="590" customWidth="1"/>
    <col min="4871" max="4871" width="16.6640625" style="590" customWidth="1"/>
    <col min="4872" max="4872" width="22.6640625" style="590" customWidth="1"/>
    <col min="4873" max="4873" width="16.6640625" style="590" customWidth="1"/>
    <col min="4874" max="4874" width="12" style="590" customWidth="1"/>
    <col min="4875" max="4875" width="17.109375" style="590" customWidth="1"/>
    <col min="4876" max="5121" width="9.109375" style="590"/>
    <col min="5122" max="5122" width="4.88671875" style="590" customWidth="1"/>
    <col min="5123" max="5123" width="43.109375" style="590" customWidth="1"/>
    <col min="5124" max="5124" width="42.44140625" style="590" customWidth="1"/>
    <col min="5125" max="5126" width="9.6640625" style="590" customWidth="1"/>
    <col min="5127" max="5127" width="16.6640625" style="590" customWidth="1"/>
    <col min="5128" max="5128" width="22.6640625" style="590" customWidth="1"/>
    <col min="5129" max="5129" width="16.6640625" style="590" customWidth="1"/>
    <col min="5130" max="5130" width="12" style="590" customWidth="1"/>
    <col min="5131" max="5131" width="17.109375" style="590" customWidth="1"/>
    <col min="5132" max="5377" width="9.109375" style="590"/>
    <col min="5378" max="5378" width="4.88671875" style="590" customWidth="1"/>
    <col min="5379" max="5379" width="43.109375" style="590" customWidth="1"/>
    <col min="5380" max="5380" width="42.44140625" style="590" customWidth="1"/>
    <col min="5381" max="5382" width="9.6640625" style="590" customWidth="1"/>
    <col min="5383" max="5383" width="16.6640625" style="590" customWidth="1"/>
    <col min="5384" max="5384" width="22.6640625" style="590" customWidth="1"/>
    <col min="5385" max="5385" width="16.6640625" style="590" customWidth="1"/>
    <col min="5386" max="5386" width="12" style="590" customWidth="1"/>
    <col min="5387" max="5387" width="17.109375" style="590" customWidth="1"/>
    <col min="5388" max="5633" width="9.109375" style="590"/>
    <col min="5634" max="5634" width="4.88671875" style="590" customWidth="1"/>
    <col min="5635" max="5635" width="43.109375" style="590" customWidth="1"/>
    <col min="5636" max="5636" width="42.44140625" style="590" customWidth="1"/>
    <col min="5637" max="5638" width="9.6640625" style="590" customWidth="1"/>
    <col min="5639" max="5639" width="16.6640625" style="590" customWidth="1"/>
    <col min="5640" max="5640" width="22.6640625" style="590" customWidth="1"/>
    <col min="5641" max="5641" width="16.6640625" style="590" customWidth="1"/>
    <col min="5642" max="5642" width="12" style="590" customWidth="1"/>
    <col min="5643" max="5643" width="17.109375" style="590" customWidth="1"/>
    <col min="5644" max="5889" width="9.109375" style="590"/>
    <col min="5890" max="5890" width="4.88671875" style="590" customWidth="1"/>
    <col min="5891" max="5891" width="43.109375" style="590" customWidth="1"/>
    <col min="5892" max="5892" width="42.44140625" style="590" customWidth="1"/>
    <col min="5893" max="5894" width="9.6640625" style="590" customWidth="1"/>
    <col min="5895" max="5895" width="16.6640625" style="590" customWidth="1"/>
    <col min="5896" max="5896" width="22.6640625" style="590" customWidth="1"/>
    <col min="5897" max="5897" width="16.6640625" style="590" customWidth="1"/>
    <col min="5898" max="5898" width="12" style="590" customWidth="1"/>
    <col min="5899" max="5899" width="17.109375" style="590" customWidth="1"/>
    <col min="5900" max="6145" width="9.109375" style="590"/>
    <col min="6146" max="6146" width="4.88671875" style="590" customWidth="1"/>
    <col min="6147" max="6147" width="43.109375" style="590" customWidth="1"/>
    <col min="6148" max="6148" width="42.44140625" style="590" customWidth="1"/>
    <col min="6149" max="6150" width="9.6640625" style="590" customWidth="1"/>
    <col min="6151" max="6151" width="16.6640625" style="590" customWidth="1"/>
    <col min="6152" max="6152" width="22.6640625" style="590" customWidth="1"/>
    <col min="6153" max="6153" width="16.6640625" style="590" customWidth="1"/>
    <col min="6154" max="6154" width="12" style="590" customWidth="1"/>
    <col min="6155" max="6155" width="17.109375" style="590" customWidth="1"/>
    <col min="6156" max="6401" width="9.109375" style="590"/>
    <col min="6402" max="6402" width="4.88671875" style="590" customWidth="1"/>
    <col min="6403" max="6403" width="43.109375" style="590" customWidth="1"/>
    <col min="6404" max="6404" width="42.44140625" style="590" customWidth="1"/>
    <col min="6405" max="6406" width="9.6640625" style="590" customWidth="1"/>
    <col min="6407" max="6407" width="16.6640625" style="590" customWidth="1"/>
    <col min="6408" max="6408" width="22.6640625" style="590" customWidth="1"/>
    <col min="6409" max="6409" width="16.6640625" style="590" customWidth="1"/>
    <col min="6410" max="6410" width="12" style="590" customWidth="1"/>
    <col min="6411" max="6411" width="17.109375" style="590" customWidth="1"/>
    <col min="6412" max="6657" width="9.109375" style="590"/>
    <col min="6658" max="6658" width="4.88671875" style="590" customWidth="1"/>
    <col min="6659" max="6659" width="43.109375" style="590" customWidth="1"/>
    <col min="6660" max="6660" width="42.44140625" style="590" customWidth="1"/>
    <col min="6661" max="6662" width="9.6640625" style="590" customWidth="1"/>
    <col min="6663" max="6663" width="16.6640625" style="590" customWidth="1"/>
    <col min="6664" max="6664" width="22.6640625" style="590" customWidth="1"/>
    <col min="6665" max="6665" width="16.6640625" style="590" customWidth="1"/>
    <col min="6666" max="6666" width="12" style="590" customWidth="1"/>
    <col min="6667" max="6667" width="17.109375" style="590" customWidth="1"/>
    <col min="6668" max="6913" width="9.109375" style="590"/>
    <col min="6914" max="6914" width="4.88671875" style="590" customWidth="1"/>
    <col min="6915" max="6915" width="43.109375" style="590" customWidth="1"/>
    <col min="6916" max="6916" width="42.44140625" style="590" customWidth="1"/>
    <col min="6917" max="6918" width="9.6640625" style="590" customWidth="1"/>
    <col min="6919" max="6919" width="16.6640625" style="590" customWidth="1"/>
    <col min="6920" max="6920" width="22.6640625" style="590" customWidth="1"/>
    <col min="6921" max="6921" width="16.6640625" style="590" customWidth="1"/>
    <col min="6922" max="6922" width="12" style="590" customWidth="1"/>
    <col min="6923" max="6923" width="17.109375" style="590" customWidth="1"/>
    <col min="6924" max="7169" width="9.109375" style="590"/>
    <col min="7170" max="7170" width="4.88671875" style="590" customWidth="1"/>
    <col min="7171" max="7171" width="43.109375" style="590" customWidth="1"/>
    <col min="7172" max="7172" width="42.44140625" style="590" customWidth="1"/>
    <col min="7173" max="7174" width="9.6640625" style="590" customWidth="1"/>
    <col min="7175" max="7175" width="16.6640625" style="590" customWidth="1"/>
    <col min="7176" max="7176" width="22.6640625" style="590" customWidth="1"/>
    <col min="7177" max="7177" width="16.6640625" style="590" customWidth="1"/>
    <col min="7178" max="7178" width="12" style="590" customWidth="1"/>
    <col min="7179" max="7179" width="17.109375" style="590" customWidth="1"/>
    <col min="7180" max="7425" width="9.109375" style="590"/>
    <col min="7426" max="7426" width="4.88671875" style="590" customWidth="1"/>
    <col min="7427" max="7427" width="43.109375" style="590" customWidth="1"/>
    <col min="7428" max="7428" width="42.44140625" style="590" customWidth="1"/>
    <col min="7429" max="7430" width="9.6640625" style="590" customWidth="1"/>
    <col min="7431" max="7431" width="16.6640625" style="590" customWidth="1"/>
    <col min="7432" max="7432" width="22.6640625" style="590" customWidth="1"/>
    <col min="7433" max="7433" width="16.6640625" style="590" customWidth="1"/>
    <col min="7434" max="7434" width="12" style="590" customWidth="1"/>
    <col min="7435" max="7435" width="17.109375" style="590" customWidth="1"/>
    <col min="7436" max="7681" width="9.109375" style="590"/>
    <col min="7682" max="7682" width="4.88671875" style="590" customWidth="1"/>
    <col min="7683" max="7683" width="43.109375" style="590" customWidth="1"/>
    <col min="7684" max="7684" width="42.44140625" style="590" customWidth="1"/>
    <col min="7685" max="7686" width="9.6640625" style="590" customWidth="1"/>
    <col min="7687" max="7687" width="16.6640625" style="590" customWidth="1"/>
    <col min="7688" max="7688" width="22.6640625" style="590" customWidth="1"/>
    <col min="7689" max="7689" width="16.6640625" style="590" customWidth="1"/>
    <col min="7690" max="7690" width="12" style="590" customWidth="1"/>
    <col min="7691" max="7691" width="17.109375" style="590" customWidth="1"/>
    <col min="7692" max="7937" width="9.109375" style="590"/>
    <col min="7938" max="7938" width="4.88671875" style="590" customWidth="1"/>
    <col min="7939" max="7939" width="43.109375" style="590" customWidth="1"/>
    <col min="7940" max="7940" width="42.44140625" style="590" customWidth="1"/>
    <col min="7941" max="7942" width="9.6640625" style="590" customWidth="1"/>
    <col min="7943" max="7943" width="16.6640625" style="590" customWidth="1"/>
    <col min="7944" max="7944" width="22.6640625" style="590" customWidth="1"/>
    <col min="7945" max="7945" width="16.6640625" style="590" customWidth="1"/>
    <col min="7946" max="7946" width="12" style="590" customWidth="1"/>
    <col min="7947" max="7947" width="17.109375" style="590" customWidth="1"/>
    <col min="7948" max="8193" width="9.109375" style="590"/>
    <col min="8194" max="8194" width="4.88671875" style="590" customWidth="1"/>
    <col min="8195" max="8195" width="43.109375" style="590" customWidth="1"/>
    <col min="8196" max="8196" width="42.44140625" style="590" customWidth="1"/>
    <col min="8197" max="8198" width="9.6640625" style="590" customWidth="1"/>
    <col min="8199" max="8199" width="16.6640625" style="590" customWidth="1"/>
    <col min="8200" max="8200" width="22.6640625" style="590" customWidth="1"/>
    <col min="8201" max="8201" width="16.6640625" style="590" customWidth="1"/>
    <col min="8202" max="8202" width="12" style="590" customWidth="1"/>
    <col min="8203" max="8203" width="17.109375" style="590" customWidth="1"/>
    <col min="8204" max="8449" width="9.109375" style="590"/>
    <col min="8450" max="8450" width="4.88671875" style="590" customWidth="1"/>
    <col min="8451" max="8451" width="43.109375" style="590" customWidth="1"/>
    <col min="8452" max="8452" width="42.44140625" style="590" customWidth="1"/>
    <col min="8453" max="8454" width="9.6640625" style="590" customWidth="1"/>
    <col min="8455" max="8455" width="16.6640625" style="590" customWidth="1"/>
    <col min="8456" max="8456" width="22.6640625" style="590" customWidth="1"/>
    <col min="8457" max="8457" width="16.6640625" style="590" customWidth="1"/>
    <col min="8458" max="8458" width="12" style="590" customWidth="1"/>
    <col min="8459" max="8459" width="17.109375" style="590" customWidth="1"/>
    <col min="8460" max="8705" width="9.109375" style="590"/>
    <col min="8706" max="8706" width="4.88671875" style="590" customWidth="1"/>
    <col min="8707" max="8707" width="43.109375" style="590" customWidth="1"/>
    <col min="8708" max="8708" width="42.44140625" style="590" customWidth="1"/>
    <col min="8709" max="8710" width="9.6640625" style="590" customWidth="1"/>
    <col min="8711" max="8711" width="16.6640625" style="590" customWidth="1"/>
    <col min="8712" max="8712" width="22.6640625" style="590" customWidth="1"/>
    <col min="8713" max="8713" width="16.6640625" style="590" customWidth="1"/>
    <col min="8714" max="8714" width="12" style="590" customWidth="1"/>
    <col min="8715" max="8715" width="17.109375" style="590" customWidth="1"/>
    <col min="8716" max="8961" width="9.109375" style="590"/>
    <col min="8962" max="8962" width="4.88671875" style="590" customWidth="1"/>
    <col min="8963" max="8963" width="43.109375" style="590" customWidth="1"/>
    <col min="8964" max="8964" width="42.44140625" style="590" customWidth="1"/>
    <col min="8965" max="8966" width="9.6640625" style="590" customWidth="1"/>
    <col min="8967" max="8967" width="16.6640625" style="590" customWidth="1"/>
    <col min="8968" max="8968" width="22.6640625" style="590" customWidth="1"/>
    <col min="8969" max="8969" width="16.6640625" style="590" customWidth="1"/>
    <col min="8970" max="8970" width="12" style="590" customWidth="1"/>
    <col min="8971" max="8971" width="17.109375" style="590" customWidth="1"/>
    <col min="8972" max="9217" width="9.109375" style="590"/>
    <col min="9218" max="9218" width="4.88671875" style="590" customWidth="1"/>
    <col min="9219" max="9219" width="43.109375" style="590" customWidth="1"/>
    <col min="9220" max="9220" width="42.44140625" style="590" customWidth="1"/>
    <col min="9221" max="9222" width="9.6640625" style="590" customWidth="1"/>
    <col min="9223" max="9223" width="16.6640625" style="590" customWidth="1"/>
    <col min="9224" max="9224" width="22.6640625" style="590" customWidth="1"/>
    <col min="9225" max="9225" width="16.6640625" style="590" customWidth="1"/>
    <col min="9226" max="9226" width="12" style="590" customWidth="1"/>
    <col min="9227" max="9227" width="17.109375" style="590" customWidth="1"/>
    <col min="9228" max="9473" width="9.109375" style="590"/>
    <col min="9474" max="9474" width="4.88671875" style="590" customWidth="1"/>
    <col min="9475" max="9475" width="43.109375" style="590" customWidth="1"/>
    <col min="9476" max="9476" width="42.44140625" style="590" customWidth="1"/>
    <col min="9477" max="9478" width="9.6640625" style="590" customWidth="1"/>
    <col min="9479" max="9479" width="16.6640625" style="590" customWidth="1"/>
    <col min="9480" max="9480" width="22.6640625" style="590" customWidth="1"/>
    <col min="9481" max="9481" width="16.6640625" style="590" customWidth="1"/>
    <col min="9482" max="9482" width="12" style="590" customWidth="1"/>
    <col min="9483" max="9483" width="17.109375" style="590" customWidth="1"/>
    <col min="9484" max="9729" width="9.109375" style="590"/>
    <col min="9730" max="9730" width="4.88671875" style="590" customWidth="1"/>
    <col min="9731" max="9731" width="43.109375" style="590" customWidth="1"/>
    <col min="9732" max="9732" width="42.44140625" style="590" customWidth="1"/>
    <col min="9733" max="9734" width="9.6640625" style="590" customWidth="1"/>
    <col min="9735" max="9735" width="16.6640625" style="590" customWidth="1"/>
    <col min="9736" max="9736" width="22.6640625" style="590" customWidth="1"/>
    <col min="9737" max="9737" width="16.6640625" style="590" customWidth="1"/>
    <col min="9738" max="9738" width="12" style="590" customWidth="1"/>
    <col min="9739" max="9739" width="17.109375" style="590" customWidth="1"/>
    <col min="9740" max="9985" width="9.109375" style="590"/>
    <col min="9986" max="9986" width="4.88671875" style="590" customWidth="1"/>
    <col min="9987" max="9987" width="43.109375" style="590" customWidth="1"/>
    <col min="9988" max="9988" width="42.44140625" style="590" customWidth="1"/>
    <col min="9989" max="9990" width="9.6640625" style="590" customWidth="1"/>
    <col min="9991" max="9991" width="16.6640625" style="590" customWidth="1"/>
    <col min="9992" max="9992" width="22.6640625" style="590" customWidth="1"/>
    <col min="9993" max="9993" width="16.6640625" style="590" customWidth="1"/>
    <col min="9994" max="9994" width="12" style="590" customWidth="1"/>
    <col min="9995" max="9995" width="17.109375" style="590" customWidth="1"/>
    <col min="9996" max="10241" width="9.109375" style="590"/>
    <col min="10242" max="10242" width="4.88671875" style="590" customWidth="1"/>
    <col min="10243" max="10243" width="43.109375" style="590" customWidth="1"/>
    <col min="10244" max="10244" width="42.44140625" style="590" customWidth="1"/>
    <col min="10245" max="10246" width="9.6640625" style="590" customWidth="1"/>
    <col min="10247" max="10247" width="16.6640625" style="590" customWidth="1"/>
    <col min="10248" max="10248" width="22.6640625" style="590" customWidth="1"/>
    <col min="10249" max="10249" width="16.6640625" style="590" customWidth="1"/>
    <col min="10250" max="10250" width="12" style="590" customWidth="1"/>
    <col min="10251" max="10251" width="17.109375" style="590" customWidth="1"/>
    <col min="10252" max="10497" width="9.109375" style="590"/>
    <col min="10498" max="10498" width="4.88671875" style="590" customWidth="1"/>
    <col min="10499" max="10499" width="43.109375" style="590" customWidth="1"/>
    <col min="10500" max="10500" width="42.44140625" style="590" customWidth="1"/>
    <col min="10501" max="10502" width="9.6640625" style="590" customWidth="1"/>
    <col min="10503" max="10503" width="16.6640625" style="590" customWidth="1"/>
    <col min="10504" max="10504" width="22.6640625" style="590" customWidth="1"/>
    <col min="10505" max="10505" width="16.6640625" style="590" customWidth="1"/>
    <col min="10506" max="10506" width="12" style="590" customWidth="1"/>
    <col min="10507" max="10507" width="17.109375" style="590" customWidth="1"/>
    <col min="10508" max="10753" width="9.109375" style="590"/>
    <col min="10754" max="10754" width="4.88671875" style="590" customWidth="1"/>
    <col min="10755" max="10755" width="43.109375" style="590" customWidth="1"/>
    <col min="10756" max="10756" width="42.44140625" style="590" customWidth="1"/>
    <col min="10757" max="10758" width="9.6640625" style="590" customWidth="1"/>
    <col min="10759" max="10759" width="16.6640625" style="590" customWidth="1"/>
    <col min="10760" max="10760" width="22.6640625" style="590" customWidth="1"/>
    <col min="10761" max="10761" width="16.6640625" style="590" customWidth="1"/>
    <col min="10762" max="10762" width="12" style="590" customWidth="1"/>
    <col min="10763" max="10763" width="17.109375" style="590" customWidth="1"/>
    <col min="10764" max="11009" width="9.109375" style="590"/>
    <col min="11010" max="11010" width="4.88671875" style="590" customWidth="1"/>
    <col min="11011" max="11011" width="43.109375" style="590" customWidth="1"/>
    <col min="11012" max="11012" width="42.44140625" style="590" customWidth="1"/>
    <col min="11013" max="11014" width="9.6640625" style="590" customWidth="1"/>
    <col min="11015" max="11015" width="16.6640625" style="590" customWidth="1"/>
    <col min="11016" max="11016" width="22.6640625" style="590" customWidth="1"/>
    <col min="11017" max="11017" width="16.6640625" style="590" customWidth="1"/>
    <col min="11018" max="11018" width="12" style="590" customWidth="1"/>
    <col min="11019" max="11019" width="17.109375" style="590" customWidth="1"/>
    <col min="11020" max="11265" width="9.109375" style="590"/>
    <col min="11266" max="11266" width="4.88671875" style="590" customWidth="1"/>
    <col min="11267" max="11267" width="43.109375" style="590" customWidth="1"/>
    <col min="11268" max="11268" width="42.44140625" style="590" customWidth="1"/>
    <col min="11269" max="11270" width="9.6640625" style="590" customWidth="1"/>
    <col min="11271" max="11271" width="16.6640625" style="590" customWidth="1"/>
    <col min="11272" max="11272" width="22.6640625" style="590" customWidth="1"/>
    <col min="11273" max="11273" width="16.6640625" style="590" customWidth="1"/>
    <col min="11274" max="11274" width="12" style="590" customWidth="1"/>
    <col min="11275" max="11275" width="17.109375" style="590" customWidth="1"/>
    <col min="11276" max="11521" width="9.109375" style="590"/>
    <col min="11522" max="11522" width="4.88671875" style="590" customWidth="1"/>
    <col min="11523" max="11523" width="43.109375" style="590" customWidth="1"/>
    <col min="11524" max="11524" width="42.44140625" style="590" customWidth="1"/>
    <col min="11525" max="11526" width="9.6640625" style="590" customWidth="1"/>
    <col min="11527" max="11527" width="16.6640625" style="590" customWidth="1"/>
    <col min="11528" max="11528" width="22.6640625" style="590" customWidth="1"/>
    <col min="11529" max="11529" width="16.6640625" style="590" customWidth="1"/>
    <col min="11530" max="11530" width="12" style="590" customWidth="1"/>
    <col min="11531" max="11531" width="17.109375" style="590" customWidth="1"/>
    <col min="11532" max="11777" width="9.109375" style="590"/>
    <col min="11778" max="11778" width="4.88671875" style="590" customWidth="1"/>
    <col min="11779" max="11779" width="43.109375" style="590" customWidth="1"/>
    <col min="11780" max="11780" width="42.44140625" style="590" customWidth="1"/>
    <col min="11781" max="11782" width="9.6640625" style="590" customWidth="1"/>
    <col min="11783" max="11783" width="16.6640625" style="590" customWidth="1"/>
    <col min="11784" max="11784" width="22.6640625" style="590" customWidth="1"/>
    <col min="11785" max="11785" width="16.6640625" style="590" customWidth="1"/>
    <col min="11786" max="11786" width="12" style="590" customWidth="1"/>
    <col min="11787" max="11787" width="17.109375" style="590" customWidth="1"/>
    <col min="11788" max="12033" width="9.109375" style="590"/>
    <col min="12034" max="12034" width="4.88671875" style="590" customWidth="1"/>
    <col min="12035" max="12035" width="43.109375" style="590" customWidth="1"/>
    <col min="12036" max="12036" width="42.44140625" style="590" customWidth="1"/>
    <col min="12037" max="12038" width="9.6640625" style="590" customWidth="1"/>
    <col min="12039" max="12039" width="16.6640625" style="590" customWidth="1"/>
    <col min="12040" max="12040" width="22.6640625" style="590" customWidth="1"/>
    <col min="12041" max="12041" width="16.6640625" style="590" customWidth="1"/>
    <col min="12042" max="12042" width="12" style="590" customWidth="1"/>
    <col min="12043" max="12043" width="17.109375" style="590" customWidth="1"/>
    <col min="12044" max="12289" width="9.109375" style="590"/>
    <col min="12290" max="12290" width="4.88671875" style="590" customWidth="1"/>
    <col min="12291" max="12291" width="43.109375" style="590" customWidth="1"/>
    <col min="12292" max="12292" width="42.44140625" style="590" customWidth="1"/>
    <col min="12293" max="12294" width="9.6640625" style="590" customWidth="1"/>
    <col min="12295" max="12295" width="16.6640625" style="590" customWidth="1"/>
    <col min="12296" max="12296" width="22.6640625" style="590" customWidth="1"/>
    <col min="12297" max="12297" width="16.6640625" style="590" customWidth="1"/>
    <col min="12298" max="12298" width="12" style="590" customWidth="1"/>
    <col min="12299" max="12299" width="17.109375" style="590" customWidth="1"/>
    <col min="12300" max="12545" width="9.109375" style="590"/>
    <col min="12546" max="12546" width="4.88671875" style="590" customWidth="1"/>
    <col min="12547" max="12547" width="43.109375" style="590" customWidth="1"/>
    <col min="12548" max="12548" width="42.44140625" style="590" customWidth="1"/>
    <col min="12549" max="12550" width="9.6640625" style="590" customWidth="1"/>
    <col min="12551" max="12551" width="16.6640625" style="590" customWidth="1"/>
    <col min="12552" max="12552" width="22.6640625" style="590" customWidth="1"/>
    <col min="12553" max="12553" width="16.6640625" style="590" customWidth="1"/>
    <col min="12554" max="12554" width="12" style="590" customWidth="1"/>
    <col min="12555" max="12555" width="17.109375" style="590" customWidth="1"/>
    <col min="12556" max="12801" width="9.109375" style="590"/>
    <col min="12802" max="12802" width="4.88671875" style="590" customWidth="1"/>
    <col min="12803" max="12803" width="43.109375" style="590" customWidth="1"/>
    <col min="12804" max="12804" width="42.44140625" style="590" customWidth="1"/>
    <col min="12805" max="12806" width="9.6640625" style="590" customWidth="1"/>
    <col min="12807" max="12807" width="16.6640625" style="590" customWidth="1"/>
    <col min="12808" max="12808" width="22.6640625" style="590" customWidth="1"/>
    <col min="12809" max="12809" width="16.6640625" style="590" customWidth="1"/>
    <col min="12810" max="12810" width="12" style="590" customWidth="1"/>
    <col min="12811" max="12811" width="17.109375" style="590" customWidth="1"/>
    <col min="12812" max="13057" width="9.109375" style="590"/>
    <col min="13058" max="13058" width="4.88671875" style="590" customWidth="1"/>
    <col min="13059" max="13059" width="43.109375" style="590" customWidth="1"/>
    <col min="13060" max="13060" width="42.44140625" style="590" customWidth="1"/>
    <col min="13061" max="13062" width="9.6640625" style="590" customWidth="1"/>
    <col min="13063" max="13063" width="16.6640625" style="590" customWidth="1"/>
    <col min="13064" max="13064" width="22.6640625" style="590" customWidth="1"/>
    <col min="13065" max="13065" width="16.6640625" style="590" customWidth="1"/>
    <col min="13066" max="13066" width="12" style="590" customWidth="1"/>
    <col min="13067" max="13067" width="17.109375" style="590" customWidth="1"/>
    <col min="13068" max="13313" width="9.109375" style="590"/>
    <col min="13314" max="13314" width="4.88671875" style="590" customWidth="1"/>
    <col min="13315" max="13315" width="43.109375" style="590" customWidth="1"/>
    <col min="13316" max="13316" width="42.44140625" style="590" customWidth="1"/>
    <col min="13317" max="13318" width="9.6640625" style="590" customWidth="1"/>
    <col min="13319" max="13319" width="16.6640625" style="590" customWidth="1"/>
    <col min="13320" max="13320" width="22.6640625" style="590" customWidth="1"/>
    <col min="13321" max="13321" width="16.6640625" style="590" customWidth="1"/>
    <col min="13322" max="13322" width="12" style="590" customWidth="1"/>
    <col min="13323" max="13323" width="17.109375" style="590" customWidth="1"/>
    <col min="13324" max="13569" width="9.109375" style="590"/>
    <col min="13570" max="13570" width="4.88671875" style="590" customWidth="1"/>
    <col min="13571" max="13571" width="43.109375" style="590" customWidth="1"/>
    <col min="13572" max="13572" width="42.44140625" style="590" customWidth="1"/>
    <col min="13573" max="13574" width="9.6640625" style="590" customWidth="1"/>
    <col min="13575" max="13575" width="16.6640625" style="590" customWidth="1"/>
    <col min="13576" max="13576" width="22.6640625" style="590" customWidth="1"/>
    <col min="13577" max="13577" width="16.6640625" style="590" customWidth="1"/>
    <col min="13578" max="13578" width="12" style="590" customWidth="1"/>
    <col min="13579" max="13579" width="17.109375" style="590" customWidth="1"/>
    <col min="13580" max="13825" width="9.109375" style="590"/>
    <col min="13826" max="13826" width="4.88671875" style="590" customWidth="1"/>
    <col min="13827" max="13827" width="43.109375" style="590" customWidth="1"/>
    <col min="13828" max="13828" width="42.44140625" style="590" customWidth="1"/>
    <col min="13829" max="13830" width="9.6640625" style="590" customWidth="1"/>
    <col min="13831" max="13831" width="16.6640625" style="590" customWidth="1"/>
    <col min="13832" max="13832" width="22.6640625" style="590" customWidth="1"/>
    <col min="13833" max="13833" width="16.6640625" style="590" customWidth="1"/>
    <col min="13834" max="13834" width="12" style="590" customWidth="1"/>
    <col min="13835" max="13835" width="17.109375" style="590" customWidth="1"/>
    <col min="13836" max="14081" width="9.109375" style="590"/>
    <col min="14082" max="14082" width="4.88671875" style="590" customWidth="1"/>
    <col min="14083" max="14083" width="43.109375" style="590" customWidth="1"/>
    <col min="14084" max="14084" width="42.44140625" style="590" customWidth="1"/>
    <col min="14085" max="14086" width="9.6640625" style="590" customWidth="1"/>
    <col min="14087" max="14087" width="16.6640625" style="590" customWidth="1"/>
    <col min="14088" max="14088" width="22.6640625" style="590" customWidth="1"/>
    <col min="14089" max="14089" width="16.6640625" style="590" customWidth="1"/>
    <col min="14090" max="14090" width="12" style="590" customWidth="1"/>
    <col min="14091" max="14091" width="17.109375" style="590" customWidth="1"/>
    <col min="14092" max="14337" width="9.109375" style="590"/>
    <col min="14338" max="14338" width="4.88671875" style="590" customWidth="1"/>
    <col min="14339" max="14339" width="43.109375" style="590" customWidth="1"/>
    <col min="14340" max="14340" width="42.44140625" style="590" customWidth="1"/>
    <col min="14341" max="14342" width="9.6640625" style="590" customWidth="1"/>
    <col min="14343" max="14343" width="16.6640625" style="590" customWidth="1"/>
    <col min="14344" max="14344" width="22.6640625" style="590" customWidth="1"/>
    <col min="14345" max="14345" width="16.6640625" style="590" customWidth="1"/>
    <col min="14346" max="14346" width="12" style="590" customWidth="1"/>
    <col min="14347" max="14347" width="17.109375" style="590" customWidth="1"/>
    <col min="14348" max="14593" width="9.109375" style="590"/>
    <col min="14594" max="14594" width="4.88671875" style="590" customWidth="1"/>
    <col min="14595" max="14595" width="43.109375" style="590" customWidth="1"/>
    <col min="14596" max="14596" width="42.44140625" style="590" customWidth="1"/>
    <col min="14597" max="14598" width="9.6640625" style="590" customWidth="1"/>
    <col min="14599" max="14599" width="16.6640625" style="590" customWidth="1"/>
    <col min="14600" max="14600" width="22.6640625" style="590" customWidth="1"/>
    <col min="14601" max="14601" width="16.6640625" style="590" customWidth="1"/>
    <col min="14602" max="14602" width="12" style="590" customWidth="1"/>
    <col min="14603" max="14603" width="17.109375" style="590" customWidth="1"/>
    <col min="14604" max="14849" width="9.109375" style="590"/>
    <col min="14850" max="14850" width="4.88671875" style="590" customWidth="1"/>
    <col min="14851" max="14851" width="43.109375" style="590" customWidth="1"/>
    <col min="14852" max="14852" width="42.44140625" style="590" customWidth="1"/>
    <col min="14853" max="14854" width="9.6640625" style="590" customWidth="1"/>
    <col min="14855" max="14855" width="16.6640625" style="590" customWidth="1"/>
    <col min="14856" max="14856" width="22.6640625" style="590" customWidth="1"/>
    <col min="14857" max="14857" width="16.6640625" style="590" customWidth="1"/>
    <col min="14858" max="14858" width="12" style="590" customWidth="1"/>
    <col min="14859" max="14859" width="17.109375" style="590" customWidth="1"/>
    <col min="14860" max="15105" width="9.109375" style="590"/>
    <col min="15106" max="15106" width="4.88671875" style="590" customWidth="1"/>
    <col min="15107" max="15107" width="43.109375" style="590" customWidth="1"/>
    <col min="15108" max="15108" width="42.44140625" style="590" customWidth="1"/>
    <col min="15109" max="15110" width="9.6640625" style="590" customWidth="1"/>
    <col min="15111" max="15111" width="16.6640625" style="590" customWidth="1"/>
    <col min="15112" max="15112" width="22.6640625" style="590" customWidth="1"/>
    <col min="15113" max="15113" width="16.6640625" style="590" customWidth="1"/>
    <col min="15114" max="15114" width="12" style="590" customWidth="1"/>
    <col min="15115" max="15115" width="17.109375" style="590" customWidth="1"/>
    <col min="15116" max="15361" width="9.109375" style="590"/>
    <col min="15362" max="15362" width="4.88671875" style="590" customWidth="1"/>
    <col min="15363" max="15363" width="43.109375" style="590" customWidth="1"/>
    <col min="15364" max="15364" width="42.44140625" style="590" customWidth="1"/>
    <col min="15365" max="15366" width="9.6640625" style="590" customWidth="1"/>
    <col min="15367" max="15367" width="16.6640625" style="590" customWidth="1"/>
    <col min="15368" max="15368" width="22.6640625" style="590" customWidth="1"/>
    <col min="15369" max="15369" width="16.6640625" style="590" customWidth="1"/>
    <col min="15370" max="15370" width="12" style="590" customWidth="1"/>
    <col min="15371" max="15371" width="17.109375" style="590" customWidth="1"/>
    <col min="15372" max="15617" width="9.109375" style="590"/>
    <col min="15618" max="15618" width="4.88671875" style="590" customWidth="1"/>
    <col min="15619" max="15619" width="43.109375" style="590" customWidth="1"/>
    <col min="15620" max="15620" width="42.44140625" style="590" customWidth="1"/>
    <col min="15621" max="15622" width="9.6640625" style="590" customWidth="1"/>
    <col min="15623" max="15623" width="16.6640625" style="590" customWidth="1"/>
    <col min="15624" max="15624" width="22.6640625" style="590" customWidth="1"/>
    <col min="15625" max="15625" width="16.6640625" style="590" customWidth="1"/>
    <col min="15626" max="15626" width="12" style="590" customWidth="1"/>
    <col min="15627" max="15627" width="17.109375" style="590" customWidth="1"/>
    <col min="15628" max="15873" width="9.109375" style="590"/>
    <col min="15874" max="15874" width="4.88671875" style="590" customWidth="1"/>
    <col min="15875" max="15875" width="43.109375" style="590" customWidth="1"/>
    <col min="15876" max="15876" width="42.44140625" style="590" customWidth="1"/>
    <col min="15877" max="15878" width="9.6640625" style="590" customWidth="1"/>
    <col min="15879" max="15879" width="16.6640625" style="590" customWidth="1"/>
    <col min="15880" max="15880" width="22.6640625" style="590" customWidth="1"/>
    <col min="15881" max="15881" width="16.6640625" style="590" customWidth="1"/>
    <col min="15882" max="15882" width="12" style="590" customWidth="1"/>
    <col min="15883" max="15883" width="17.109375" style="590" customWidth="1"/>
    <col min="15884" max="16129" width="9.109375" style="590"/>
    <col min="16130" max="16130" width="4.88671875" style="590" customWidth="1"/>
    <col min="16131" max="16131" width="43.109375" style="590" customWidth="1"/>
    <col min="16132" max="16132" width="42.44140625" style="590" customWidth="1"/>
    <col min="16133" max="16134" width="9.6640625" style="590" customWidth="1"/>
    <col min="16135" max="16135" width="16.6640625" style="590" customWidth="1"/>
    <col min="16136" max="16136" width="22.6640625" style="590" customWidth="1"/>
    <col min="16137" max="16137" width="16.6640625" style="590" customWidth="1"/>
    <col min="16138" max="16138" width="12" style="590" customWidth="1"/>
    <col min="16139" max="16139" width="17.109375" style="590" customWidth="1"/>
    <col min="16140" max="16384" width="9.109375" style="590"/>
  </cols>
  <sheetData>
    <row r="1" spans="2:11" ht="13.8" x14ac:dyDescent="0.25">
      <c r="B1" s="586" t="s">
        <v>1005</v>
      </c>
      <c r="C1" s="587"/>
      <c r="D1" s="587"/>
      <c r="E1" s="587"/>
      <c r="F1" s="588"/>
      <c r="G1" s="589"/>
    </row>
    <row r="2" spans="2:11" ht="13.8" x14ac:dyDescent="0.25">
      <c r="B2" s="586" t="s">
        <v>1006</v>
      </c>
      <c r="C2" s="587"/>
      <c r="D2" s="587"/>
      <c r="E2" s="587"/>
      <c r="F2" s="588"/>
      <c r="G2" s="589"/>
    </row>
    <row r="3" spans="2:11" ht="13.8" x14ac:dyDescent="0.25">
      <c r="B3" s="1019" t="s">
        <v>1007</v>
      </c>
      <c r="C3" s="1019"/>
      <c r="D3" s="1019"/>
      <c r="E3" s="1019"/>
      <c r="F3" s="1019"/>
      <c r="G3" s="1019"/>
      <c r="H3" s="1019"/>
      <c r="I3" s="1019"/>
    </row>
    <row r="4" spans="2:11" ht="13.8" x14ac:dyDescent="0.25">
      <c r="B4" s="1068" t="s">
        <v>1228</v>
      </c>
      <c r="C4" s="1068"/>
      <c r="D4" s="1068"/>
      <c r="E4" s="1068"/>
      <c r="F4" s="1068"/>
      <c r="G4" s="1068"/>
      <c r="H4" s="1068"/>
      <c r="I4" s="1068"/>
    </row>
    <row r="5" spans="2:11" ht="13.8" x14ac:dyDescent="0.25">
      <c r="B5" s="1021" t="s">
        <v>1357</v>
      </c>
      <c r="C5" s="1021"/>
      <c r="D5" s="1021"/>
      <c r="E5" s="1021"/>
      <c r="F5" s="1021"/>
      <c r="G5" s="1021"/>
    </row>
    <row r="6" spans="2:11" ht="44.25" customHeight="1" x14ac:dyDescent="0.25">
      <c r="B6" s="591" t="s">
        <v>819</v>
      </c>
      <c r="C6" s="591" t="s">
        <v>1008</v>
      </c>
      <c r="D6" s="591" t="s">
        <v>1009</v>
      </c>
      <c r="E6" s="591" t="s">
        <v>1010</v>
      </c>
      <c r="F6" s="592" t="s">
        <v>1011</v>
      </c>
      <c r="G6" s="593" t="s">
        <v>1012</v>
      </c>
      <c r="H6" s="594" t="s">
        <v>1013</v>
      </c>
      <c r="I6" s="594" t="s">
        <v>70</v>
      </c>
      <c r="J6" s="595"/>
      <c r="K6" s="594" t="s">
        <v>1014</v>
      </c>
    </row>
    <row r="7" spans="2:11" ht="17.100000000000001" customHeight="1" x14ac:dyDescent="0.25">
      <c r="B7" s="596">
        <v>1</v>
      </c>
      <c r="C7" s="597" t="s">
        <v>1421</v>
      </c>
      <c r="D7" s="597" t="s">
        <v>1292</v>
      </c>
      <c r="E7" s="600" t="s">
        <v>1015</v>
      </c>
      <c r="F7" s="600">
        <v>10</v>
      </c>
      <c r="G7" s="1069" t="s">
        <v>1016</v>
      </c>
      <c r="H7" s="598">
        <f t="shared" ref="H7:H38" si="0">F7*K7</f>
        <v>250000</v>
      </c>
      <c r="I7" s="1071" t="s">
        <v>1017</v>
      </c>
      <c r="K7" s="722">
        <v>25000</v>
      </c>
    </row>
    <row r="8" spans="2:11" ht="17.100000000000001" customHeight="1" x14ac:dyDescent="0.25">
      <c r="B8" s="596">
        <v>2</v>
      </c>
      <c r="C8" s="597" t="s">
        <v>1422</v>
      </c>
      <c r="D8" s="597" t="s">
        <v>1423</v>
      </c>
      <c r="E8" s="600" t="s">
        <v>1015</v>
      </c>
      <c r="F8" s="702">
        <v>3</v>
      </c>
      <c r="G8" s="1070"/>
      <c r="H8" s="598">
        <f t="shared" si="0"/>
        <v>135000</v>
      </c>
      <c r="I8" s="1072"/>
      <c r="K8" s="722">
        <v>45000</v>
      </c>
    </row>
    <row r="9" spans="2:11" ht="17.100000000000001" customHeight="1" x14ac:dyDescent="0.25">
      <c r="B9" s="596">
        <v>3</v>
      </c>
      <c r="C9" s="723" t="s">
        <v>1424</v>
      </c>
      <c r="D9" s="597" t="s">
        <v>1425</v>
      </c>
      <c r="E9" s="600" t="s">
        <v>1015</v>
      </c>
      <c r="F9" s="702">
        <v>300</v>
      </c>
      <c r="G9" s="1070"/>
      <c r="H9" s="598">
        <f t="shared" si="0"/>
        <v>75000</v>
      </c>
      <c r="I9" s="1072"/>
      <c r="K9" s="722">
        <v>250</v>
      </c>
    </row>
    <row r="10" spans="2:11" ht="17.100000000000001" customHeight="1" x14ac:dyDescent="0.25">
      <c r="B10" s="596">
        <v>4</v>
      </c>
      <c r="C10" s="597" t="s">
        <v>1426</v>
      </c>
      <c r="D10" s="597" t="s">
        <v>1427</v>
      </c>
      <c r="E10" s="600" t="s">
        <v>1015</v>
      </c>
      <c r="F10" s="702">
        <v>6</v>
      </c>
      <c r="G10" s="1070"/>
      <c r="H10" s="598">
        <f t="shared" si="0"/>
        <v>105000</v>
      </c>
      <c r="I10" s="1072"/>
      <c r="K10" s="722">
        <v>17500</v>
      </c>
    </row>
    <row r="11" spans="2:11" ht="17.100000000000001" customHeight="1" x14ac:dyDescent="0.25">
      <c r="B11" s="596">
        <v>5</v>
      </c>
      <c r="C11" s="597" t="s">
        <v>1428</v>
      </c>
      <c r="D11" s="597" t="s">
        <v>1429</v>
      </c>
      <c r="E11" s="600" t="s">
        <v>1015</v>
      </c>
      <c r="F11" s="702">
        <v>6</v>
      </c>
      <c r="G11" s="1070"/>
      <c r="H11" s="598">
        <f t="shared" si="0"/>
        <v>36000</v>
      </c>
      <c r="I11" s="1072"/>
      <c r="K11" s="722">
        <v>6000</v>
      </c>
    </row>
    <row r="12" spans="2:11" ht="17.100000000000001" customHeight="1" x14ac:dyDescent="0.25">
      <c r="B12" s="596">
        <v>6</v>
      </c>
      <c r="C12" s="597" t="s">
        <v>1430</v>
      </c>
      <c r="D12" s="597" t="s">
        <v>1431</v>
      </c>
      <c r="E12" s="600" t="s">
        <v>1015</v>
      </c>
      <c r="F12" s="702">
        <v>8</v>
      </c>
      <c r="G12" s="1070"/>
      <c r="H12" s="598">
        <f t="shared" si="0"/>
        <v>200000</v>
      </c>
      <c r="I12" s="1072"/>
      <c r="K12" s="722">
        <v>25000</v>
      </c>
    </row>
    <row r="13" spans="2:11" ht="17.100000000000001" customHeight="1" x14ac:dyDescent="0.25">
      <c r="B13" s="596">
        <v>7</v>
      </c>
      <c r="C13" s="597" t="s">
        <v>1432</v>
      </c>
      <c r="D13" s="597" t="s">
        <v>1433</v>
      </c>
      <c r="E13" s="600" t="s">
        <v>1015</v>
      </c>
      <c r="F13" s="702">
        <v>8</v>
      </c>
      <c r="G13" s="1070"/>
      <c r="H13" s="598">
        <f t="shared" si="0"/>
        <v>160000</v>
      </c>
      <c r="I13" s="1072"/>
      <c r="K13" s="722">
        <v>20000</v>
      </c>
    </row>
    <row r="14" spans="2:11" ht="17.100000000000001" customHeight="1" x14ac:dyDescent="0.25">
      <c r="B14" s="596">
        <v>8</v>
      </c>
      <c r="C14" s="597" t="s">
        <v>1434</v>
      </c>
      <c r="D14" s="597" t="s">
        <v>1435</v>
      </c>
      <c r="E14" s="600" t="s">
        <v>1015</v>
      </c>
      <c r="F14" s="702">
        <v>8</v>
      </c>
      <c r="G14" s="1070"/>
      <c r="H14" s="598">
        <f t="shared" si="0"/>
        <v>240000</v>
      </c>
      <c r="I14" s="1072"/>
      <c r="K14" s="722">
        <v>30000</v>
      </c>
    </row>
    <row r="15" spans="2:11" ht="17.100000000000001" customHeight="1" x14ac:dyDescent="0.25">
      <c r="B15" s="596">
        <v>9</v>
      </c>
      <c r="C15" s="597" t="s">
        <v>1436</v>
      </c>
      <c r="D15" s="597" t="s">
        <v>1437</v>
      </c>
      <c r="E15" s="600" t="s">
        <v>1015</v>
      </c>
      <c r="F15" s="702">
        <v>4</v>
      </c>
      <c r="G15" s="1070"/>
      <c r="H15" s="598">
        <f t="shared" si="0"/>
        <v>180000</v>
      </c>
      <c r="I15" s="1072"/>
      <c r="K15" s="722">
        <v>45000</v>
      </c>
    </row>
    <row r="16" spans="2:11" ht="17.100000000000001" customHeight="1" x14ac:dyDescent="0.25">
      <c r="B16" s="596">
        <v>10</v>
      </c>
      <c r="C16" s="723" t="s">
        <v>1438</v>
      </c>
      <c r="D16" s="701" t="s">
        <v>1439</v>
      </c>
      <c r="E16" s="600" t="s">
        <v>1287</v>
      </c>
      <c r="F16" s="702">
        <v>3</v>
      </c>
      <c r="G16" s="1070"/>
      <c r="H16" s="598">
        <f t="shared" si="0"/>
        <v>75000</v>
      </c>
      <c r="I16" s="1072"/>
      <c r="K16" s="722">
        <v>25000</v>
      </c>
    </row>
    <row r="17" spans="2:11" ht="17.100000000000001" customHeight="1" x14ac:dyDescent="0.25">
      <c r="B17" s="596">
        <v>11</v>
      </c>
      <c r="C17" s="723" t="s">
        <v>1285</v>
      </c>
      <c r="D17" s="701" t="s">
        <v>1286</v>
      </c>
      <c r="E17" s="600" t="s">
        <v>1287</v>
      </c>
      <c r="F17" s="702">
        <v>3</v>
      </c>
      <c r="G17" s="1070"/>
      <c r="H17" s="598">
        <f t="shared" si="0"/>
        <v>97500</v>
      </c>
      <c r="I17" s="1072"/>
      <c r="K17" s="722">
        <v>32500</v>
      </c>
    </row>
    <row r="18" spans="2:11" ht="17.100000000000001" customHeight="1" x14ac:dyDescent="0.25">
      <c r="B18" s="596">
        <v>12</v>
      </c>
      <c r="C18" s="723" t="s">
        <v>1440</v>
      </c>
      <c r="D18" s="701" t="s">
        <v>1441</v>
      </c>
      <c r="E18" s="600" t="s">
        <v>1015</v>
      </c>
      <c r="F18" s="702">
        <v>25</v>
      </c>
      <c r="G18" s="1070"/>
      <c r="H18" s="598">
        <f t="shared" si="0"/>
        <v>500000</v>
      </c>
      <c r="I18" s="1072"/>
      <c r="K18" s="722">
        <v>20000</v>
      </c>
    </row>
    <row r="19" spans="2:11" ht="17.100000000000001" customHeight="1" x14ac:dyDescent="0.25">
      <c r="B19" s="596">
        <v>13</v>
      </c>
      <c r="C19" s="597" t="s">
        <v>1288</v>
      </c>
      <c r="D19" s="597" t="s">
        <v>1289</v>
      </c>
      <c r="E19" s="600" t="s">
        <v>1015</v>
      </c>
      <c r="F19" s="702">
        <v>30</v>
      </c>
      <c r="G19" s="1070"/>
      <c r="H19" s="598">
        <f t="shared" si="0"/>
        <v>510000</v>
      </c>
      <c r="I19" s="1072"/>
      <c r="K19" s="722">
        <v>17000</v>
      </c>
    </row>
    <row r="20" spans="2:11" ht="17.100000000000001" customHeight="1" x14ac:dyDescent="0.25">
      <c r="B20" s="596">
        <v>14</v>
      </c>
      <c r="C20" s="597" t="s">
        <v>1442</v>
      </c>
      <c r="D20" s="597" t="s">
        <v>1443</v>
      </c>
      <c r="E20" s="600" t="s">
        <v>1015</v>
      </c>
      <c r="F20" s="702">
        <v>8</v>
      </c>
      <c r="G20" s="1070"/>
      <c r="H20" s="598">
        <f t="shared" si="0"/>
        <v>576000</v>
      </c>
      <c r="I20" s="1072"/>
      <c r="K20" s="722">
        <v>72000</v>
      </c>
    </row>
    <row r="21" spans="2:11" ht="17.100000000000001" customHeight="1" x14ac:dyDescent="0.25">
      <c r="B21" s="596">
        <v>15</v>
      </c>
      <c r="C21" s="597" t="s">
        <v>1444</v>
      </c>
      <c r="D21" s="597" t="s">
        <v>1445</v>
      </c>
      <c r="E21" s="600" t="s">
        <v>1015</v>
      </c>
      <c r="F21" s="702">
        <v>4</v>
      </c>
      <c r="G21" s="1070"/>
      <c r="H21" s="598">
        <f t="shared" si="0"/>
        <v>660000</v>
      </c>
      <c r="I21" s="1072"/>
      <c r="K21" s="722">
        <v>165000</v>
      </c>
    </row>
    <row r="22" spans="2:11" ht="17.100000000000001" customHeight="1" x14ac:dyDescent="0.25">
      <c r="B22" s="596">
        <v>16</v>
      </c>
      <c r="C22" s="597" t="s">
        <v>1446</v>
      </c>
      <c r="D22" s="597" t="s">
        <v>1447</v>
      </c>
      <c r="E22" s="600" t="s">
        <v>1015</v>
      </c>
      <c r="F22" s="702">
        <v>3</v>
      </c>
      <c r="G22" s="1070"/>
      <c r="H22" s="598">
        <f t="shared" si="0"/>
        <v>525000</v>
      </c>
      <c r="I22" s="1072"/>
      <c r="K22" s="722">
        <v>175000</v>
      </c>
    </row>
    <row r="23" spans="2:11" ht="17.100000000000001" customHeight="1" x14ac:dyDescent="0.25">
      <c r="B23" s="596">
        <v>17</v>
      </c>
      <c r="C23" s="597" t="s">
        <v>1448</v>
      </c>
      <c r="D23" s="597" t="s">
        <v>1449</v>
      </c>
      <c r="E23" s="600" t="s">
        <v>1015</v>
      </c>
      <c r="F23" s="702">
        <v>2</v>
      </c>
      <c r="G23" s="1070"/>
      <c r="H23" s="598">
        <f t="shared" si="0"/>
        <v>180000</v>
      </c>
      <c r="I23" s="1072"/>
      <c r="K23" s="722">
        <v>90000</v>
      </c>
    </row>
    <row r="24" spans="2:11" ht="17.100000000000001" customHeight="1" x14ac:dyDescent="0.25">
      <c r="B24" s="596">
        <v>18</v>
      </c>
      <c r="C24" s="723" t="s">
        <v>1450</v>
      </c>
      <c r="D24" s="597" t="s">
        <v>1451</v>
      </c>
      <c r="E24" s="600" t="s">
        <v>1015</v>
      </c>
      <c r="F24" s="702">
        <v>2</v>
      </c>
      <c r="G24" s="1070"/>
      <c r="H24" s="598">
        <f t="shared" si="0"/>
        <v>380000</v>
      </c>
      <c r="I24" s="1072"/>
      <c r="K24" s="722">
        <v>190000</v>
      </c>
    </row>
    <row r="25" spans="2:11" ht="17.100000000000001" customHeight="1" x14ac:dyDescent="0.25">
      <c r="B25" s="596">
        <v>19</v>
      </c>
      <c r="C25" s="597" t="s">
        <v>1452</v>
      </c>
      <c r="D25" s="597" t="s">
        <v>1453</v>
      </c>
      <c r="E25" s="600" t="s">
        <v>1015</v>
      </c>
      <c r="F25" s="702">
        <v>3</v>
      </c>
      <c r="G25" s="1070"/>
      <c r="H25" s="598">
        <f t="shared" si="0"/>
        <v>2972970</v>
      </c>
      <c r="I25" s="1072"/>
      <c r="K25" s="867">
        <v>990990</v>
      </c>
    </row>
    <row r="26" spans="2:11" ht="17.100000000000001" customHeight="1" x14ac:dyDescent="0.25">
      <c r="B26" s="596">
        <v>20</v>
      </c>
      <c r="C26" s="868" t="s">
        <v>1454</v>
      </c>
      <c r="D26" s="868" t="s">
        <v>1455</v>
      </c>
      <c r="E26" s="600" t="s">
        <v>1015</v>
      </c>
      <c r="F26" s="702">
        <v>50</v>
      </c>
      <c r="G26" s="1070"/>
      <c r="H26" s="598">
        <f t="shared" si="0"/>
        <v>1750000</v>
      </c>
      <c r="I26" s="1072"/>
      <c r="K26" s="722">
        <v>35000</v>
      </c>
    </row>
    <row r="27" spans="2:11" ht="17.100000000000001" customHeight="1" x14ac:dyDescent="0.25">
      <c r="B27" s="596">
        <v>21</v>
      </c>
      <c r="C27" s="703" t="s">
        <v>1291</v>
      </c>
      <c r="D27" s="703" t="s">
        <v>1456</v>
      </c>
      <c r="E27" s="600" t="s">
        <v>1015</v>
      </c>
      <c r="F27" s="702">
        <v>6</v>
      </c>
      <c r="G27" s="1070"/>
      <c r="H27" s="598">
        <f t="shared" si="0"/>
        <v>255000</v>
      </c>
      <c r="I27" s="1072"/>
      <c r="K27" s="867">
        <v>42500</v>
      </c>
    </row>
    <row r="28" spans="2:11" ht="17.100000000000001" customHeight="1" x14ac:dyDescent="0.25">
      <c r="B28" s="596">
        <v>22</v>
      </c>
      <c r="C28" s="597" t="s">
        <v>1457</v>
      </c>
      <c r="D28" s="597" t="s">
        <v>1458</v>
      </c>
      <c r="E28" s="600" t="s">
        <v>1015</v>
      </c>
      <c r="F28" s="702">
        <v>4</v>
      </c>
      <c r="G28" s="1070"/>
      <c r="H28" s="598">
        <f t="shared" si="0"/>
        <v>660000</v>
      </c>
      <c r="I28" s="1072"/>
      <c r="K28" s="867">
        <v>165000</v>
      </c>
    </row>
    <row r="29" spans="2:11" ht="17.100000000000001" customHeight="1" x14ac:dyDescent="0.25">
      <c r="B29" s="596">
        <v>23</v>
      </c>
      <c r="C29" s="723" t="s">
        <v>1459</v>
      </c>
      <c r="D29" s="701" t="s">
        <v>1460</v>
      </c>
      <c r="E29" s="600" t="s">
        <v>1015</v>
      </c>
      <c r="F29" s="702">
        <v>6</v>
      </c>
      <c r="G29" s="1070"/>
      <c r="H29" s="598">
        <f t="shared" si="0"/>
        <v>2871000</v>
      </c>
      <c r="I29" s="1072"/>
      <c r="K29" s="867">
        <v>478500</v>
      </c>
    </row>
    <row r="30" spans="2:11" ht="17.100000000000001" customHeight="1" x14ac:dyDescent="0.25">
      <c r="B30" s="596">
        <v>24</v>
      </c>
      <c r="C30" s="723" t="s">
        <v>1461</v>
      </c>
      <c r="D30" s="701" t="s">
        <v>1462</v>
      </c>
      <c r="E30" s="600" t="s">
        <v>1015</v>
      </c>
      <c r="F30" s="600">
        <v>5</v>
      </c>
      <c r="G30" s="1070"/>
      <c r="H30" s="598">
        <f t="shared" si="0"/>
        <v>11425000</v>
      </c>
      <c r="I30" s="1072"/>
      <c r="K30" s="867">
        <v>2285000</v>
      </c>
    </row>
    <row r="31" spans="2:11" ht="17.100000000000001" customHeight="1" x14ac:dyDescent="0.25">
      <c r="B31" s="596">
        <v>25</v>
      </c>
      <c r="C31" s="869" t="s">
        <v>1463</v>
      </c>
      <c r="D31" s="597" t="s">
        <v>1464</v>
      </c>
      <c r="E31" s="600" t="s">
        <v>1015</v>
      </c>
      <c r="F31" s="600">
        <v>10</v>
      </c>
      <c r="G31" s="1070"/>
      <c r="H31" s="598">
        <f t="shared" si="0"/>
        <v>950000</v>
      </c>
      <c r="I31" s="1072"/>
      <c r="K31" s="867">
        <v>95000</v>
      </c>
    </row>
    <row r="32" spans="2:11" ht="17.100000000000001" customHeight="1" x14ac:dyDescent="0.25">
      <c r="B32" s="596">
        <v>26</v>
      </c>
      <c r="C32" s="869" t="s">
        <v>1465</v>
      </c>
      <c r="D32" s="597" t="s">
        <v>1466</v>
      </c>
      <c r="E32" s="600" t="s">
        <v>1015</v>
      </c>
      <c r="F32" s="600">
        <v>3</v>
      </c>
      <c r="G32" s="1070"/>
      <c r="H32" s="598">
        <f t="shared" si="0"/>
        <v>3192000</v>
      </c>
      <c r="I32" s="1072"/>
      <c r="K32" s="867">
        <v>1064000</v>
      </c>
    </row>
    <row r="33" spans="2:11" ht="17.100000000000001" customHeight="1" x14ac:dyDescent="0.25">
      <c r="B33" s="596">
        <v>27</v>
      </c>
      <c r="C33" s="869" t="s">
        <v>1467</v>
      </c>
      <c r="D33" s="869" t="s">
        <v>1468</v>
      </c>
      <c r="E33" s="600" t="s">
        <v>1015</v>
      </c>
      <c r="F33" s="600">
        <v>30</v>
      </c>
      <c r="G33" s="1070"/>
      <c r="H33" s="598">
        <f t="shared" si="0"/>
        <v>3570000</v>
      </c>
      <c r="I33" s="1072"/>
      <c r="K33" s="867">
        <v>119000</v>
      </c>
    </row>
    <row r="34" spans="2:11" ht="17.100000000000001" customHeight="1" x14ac:dyDescent="0.25">
      <c r="B34" s="596">
        <v>28</v>
      </c>
      <c r="C34" s="597" t="s">
        <v>1469</v>
      </c>
      <c r="D34" s="597" t="s">
        <v>1470</v>
      </c>
      <c r="E34" s="600" t="s">
        <v>1015</v>
      </c>
      <c r="F34" s="600">
        <v>10</v>
      </c>
      <c r="G34" s="1070"/>
      <c r="H34" s="598">
        <f t="shared" si="0"/>
        <v>1914000</v>
      </c>
      <c r="I34" s="1072"/>
      <c r="K34" s="867">
        <v>191400</v>
      </c>
    </row>
    <row r="35" spans="2:11" ht="17.100000000000001" customHeight="1" x14ac:dyDescent="0.25">
      <c r="B35" s="596">
        <v>29</v>
      </c>
      <c r="C35" s="723" t="s">
        <v>1471</v>
      </c>
      <c r="D35" s="701" t="s">
        <v>1472</v>
      </c>
      <c r="E35" s="600" t="s">
        <v>1015</v>
      </c>
      <c r="F35" s="702">
        <v>15</v>
      </c>
      <c r="G35" s="1070"/>
      <c r="H35" s="598">
        <f t="shared" si="0"/>
        <v>825000</v>
      </c>
      <c r="I35" s="1072"/>
      <c r="K35" s="867">
        <v>55000</v>
      </c>
    </row>
    <row r="36" spans="2:11" ht="17.100000000000001" customHeight="1" x14ac:dyDescent="0.25">
      <c r="B36" s="596">
        <v>30</v>
      </c>
      <c r="C36" s="723" t="s">
        <v>1473</v>
      </c>
      <c r="D36" s="701" t="s">
        <v>1474</v>
      </c>
      <c r="E36" s="600" t="s">
        <v>1015</v>
      </c>
      <c r="F36" s="770">
        <v>15</v>
      </c>
      <c r="G36" s="1070"/>
      <c r="H36" s="598">
        <f t="shared" si="0"/>
        <v>637500</v>
      </c>
      <c r="I36" s="1072"/>
      <c r="K36" s="867">
        <v>42500</v>
      </c>
    </row>
    <row r="37" spans="2:11" ht="17.100000000000001" customHeight="1" x14ac:dyDescent="0.25">
      <c r="B37" s="596">
        <v>31</v>
      </c>
      <c r="C37" s="723" t="s">
        <v>1475</v>
      </c>
      <c r="D37" s="701" t="s">
        <v>1476</v>
      </c>
      <c r="E37" s="600" t="s">
        <v>1015</v>
      </c>
      <c r="F37" s="702">
        <v>3</v>
      </c>
      <c r="G37" s="1070"/>
      <c r="H37" s="598">
        <f t="shared" si="0"/>
        <v>172500</v>
      </c>
      <c r="I37" s="1072"/>
      <c r="K37" s="867">
        <v>57500</v>
      </c>
    </row>
    <row r="38" spans="2:11" ht="17.100000000000001" customHeight="1" x14ac:dyDescent="0.25">
      <c r="B38" s="596">
        <v>32</v>
      </c>
      <c r="C38" s="597" t="s">
        <v>1477</v>
      </c>
      <c r="D38" s="597" t="s">
        <v>1478</v>
      </c>
      <c r="E38" s="600" t="s">
        <v>1015</v>
      </c>
      <c r="F38" s="702">
        <v>40</v>
      </c>
      <c r="G38" s="1070"/>
      <c r="H38" s="598">
        <f t="shared" si="0"/>
        <v>380000</v>
      </c>
      <c r="I38" s="1072"/>
      <c r="K38" s="867">
        <v>9500</v>
      </c>
    </row>
    <row r="39" spans="2:11" ht="17.100000000000001" customHeight="1" x14ac:dyDescent="0.25">
      <c r="B39" s="724"/>
      <c r="C39" s="1073" t="s">
        <v>1019</v>
      </c>
      <c r="D39" s="1074"/>
      <c r="E39" s="1074"/>
      <c r="F39" s="1074"/>
      <c r="G39" s="1074"/>
      <c r="H39" s="1075"/>
      <c r="I39" s="599">
        <f>SUM(H7:H38)</f>
        <v>36459470</v>
      </c>
      <c r="K39" s="725"/>
    </row>
    <row r="40" spans="2:11" ht="17.100000000000001" customHeight="1" x14ac:dyDescent="0.25">
      <c r="B40" s="596">
        <v>1</v>
      </c>
      <c r="C40" s="723" t="s">
        <v>1293</v>
      </c>
      <c r="D40" s="701" t="s">
        <v>1294</v>
      </c>
      <c r="E40" s="600" t="s">
        <v>1015</v>
      </c>
      <c r="F40" s="600">
        <v>1</v>
      </c>
      <c r="G40" s="1069" t="s">
        <v>1229</v>
      </c>
      <c r="H40" s="598">
        <f t="shared" ref="H40:H49" si="1">F40*K40</f>
        <v>1375000</v>
      </c>
      <c r="I40" s="1071" t="s">
        <v>1017</v>
      </c>
      <c r="K40" s="870">
        <v>1375000</v>
      </c>
    </row>
    <row r="41" spans="2:11" ht="17.100000000000001" customHeight="1" x14ac:dyDescent="0.25">
      <c r="B41" s="596">
        <v>2</v>
      </c>
      <c r="C41" s="723" t="s">
        <v>1479</v>
      </c>
      <c r="D41" s="701" t="s">
        <v>1480</v>
      </c>
      <c r="E41" s="600" t="s">
        <v>1015</v>
      </c>
      <c r="F41" s="600">
        <v>6</v>
      </c>
      <c r="G41" s="1070"/>
      <c r="H41" s="598">
        <f t="shared" si="1"/>
        <v>180000</v>
      </c>
      <c r="I41" s="1072"/>
      <c r="K41" s="870">
        <v>30000</v>
      </c>
    </row>
    <row r="42" spans="2:11" ht="17.100000000000001" customHeight="1" x14ac:dyDescent="0.25">
      <c r="B42" s="596">
        <v>3</v>
      </c>
      <c r="C42" s="723" t="s">
        <v>1481</v>
      </c>
      <c r="D42" s="701" t="s">
        <v>1482</v>
      </c>
      <c r="E42" s="600" t="s">
        <v>1015</v>
      </c>
      <c r="F42" s="600">
        <v>2</v>
      </c>
      <c r="G42" s="1070"/>
      <c r="H42" s="598">
        <f t="shared" si="1"/>
        <v>1550000</v>
      </c>
      <c r="I42" s="1072"/>
      <c r="K42" s="870">
        <v>775000</v>
      </c>
    </row>
    <row r="43" spans="2:11" ht="17.100000000000001" customHeight="1" x14ac:dyDescent="0.25">
      <c r="B43" s="596">
        <v>4</v>
      </c>
      <c r="C43" s="597" t="s">
        <v>1483</v>
      </c>
      <c r="D43" s="597" t="s">
        <v>1484</v>
      </c>
      <c r="E43" s="600" t="s">
        <v>1015</v>
      </c>
      <c r="F43" s="600">
        <v>1</v>
      </c>
      <c r="G43" s="1070"/>
      <c r="H43" s="598">
        <f t="shared" si="1"/>
        <v>775000</v>
      </c>
      <c r="I43" s="1072"/>
      <c r="K43" s="870">
        <v>775000</v>
      </c>
    </row>
    <row r="44" spans="2:11" ht="17.100000000000001" customHeight="1" x14ac:dyDescent="0.25">
      <c r="B44" s="596">
        <v>5</v>
      </c>
      <c r="C44" s="723" t="s">
        <v>1485</v>
      </c>
      <c r="D44" s="597" t="s">
        <v>1486</v>
      </c>
      <c r="E44" s="600" t="s">
        <v>1149</v>
      </c>
      <c r="F44" s="600">
        <v>1</v>
      </c>
      <c r="G44" s="1070"/>
      <c r="H44" s="598">
        <f t="shared" si="1"/>
        <v>2600000</v>
      </c>
      <c r="I44" s="1072"/>
      <c r="K44" s="870">
        <v>2600000</v>
      </c>
    </row>
    <row r="45" spans="2:11" ht="17.100000000000001" customHeight="1" x14ac:dyDescent="0.25">
      <c r="B45" s="596">
        <v>6</v>
      </c>
      <c r="C45" s="597" t="s">
        <v>1487</v>
      </c>
      <c r="D45" s="597" t="s">
        <v>1488</v>
      </c>
      <c r="E45" s="600" t="s">
        <v>1015</v>
      </c>
      <c r="F45" s="600">
        <v>500</v>
      </c>
      <c r="G45" s="1070"/>
      <c r="H45" s="598">
        <f t="shared" si="1"/>
        <v>112500</v>
      </c>
      <c r="I45" s="1072"/>
      <c r="K45" s="870">
        <v>225</v>
      </c>
    </row>
    <row r="46" spans="2:11" ht="17.100000000000001" customHeight="1" x14ac:dyDescent="0.25">
      <c r="B46" s="596">
        <v>7</v>
      </c>
      <c r="C46" s="597" t="s">
        <v>1489</v>
      </c>
      <c r="D46" s="597" t="s">
        <v>1490</v>
      </c>
      <c r="E46" s="600" t="s">
        <v>1015</v>
      </c>
      <c r="F46" s="600">
        <v>500</v>
      </c>
      <c r="G46" s="1070"/>
      <c r="H46" s="598">
        <f t="shared" si="1"/>
        <v>30000</v>
      </c>
      <c r="I46" s="1072"/>
      <c r="K46" s="870">
        <v>60</v>
      </c>
    </row>
    <row r="47" spans="2:11" ht="17.100000000000001" customHeight="1" x14ac:dyDescent="0.25">
      <c r="B47" s="596">
        <v>8</v>
      </c>
      <c r="C47" s="597" t="s">
        <v>1491</v>
      </c>
      <c r="D47" s="597" t="s">
        <v>1492</v>
      </c>
      <c r="E47" s="600" t="s">
        <v>1015</v>
      </c>
      <c r="F47" s="600">
        <v>10</v>
      </c>
      <c r="G47" s="1070"/>
      <c r="H47" s="598">
        <f t="shared" si="1"/>
        <v>846450</v>
      </c>
      <c r="I47" s="1072"/>
      <c r="K47" s="870">
        <v>84645</v>
      </c>
    </row>
    <row r="48" spans="2:11" ht="17.100000000000001" customHeight="1" x14ac:dyDescent="0.25">
      <c r="B48" s="596">
        <v>9</v>
      </c>
      <c r="C48" s="597" t="s">
        <v>1493</v>
      </c>
      <c r="D48" s="597" t="s">
        <v>1494</v>
      </c>
      <c r="E48" s="600" t="s">
        <v>1015</v>
      </c>
      <c r="F48" s="600">
        <v>1</v>
      </c>
      <c r="G48" s="1070"/>
      <c r="H48" s="598">
        <f t="shared" si="1"/>
        <v>517500</v>
      </c>
      <c r="I48" s="1072"/>
      <c r="K48" s="870">
        <v>517500</v>
      </c>
    </row>
    <row r="49" spans="2:11" ht="17.100000000000001" customHeight="1" x14ac:dyDescent="0.25">
      <c r="B49" s="596">
        <v>10</v>
      </c>
      <c r="C49" s="597" t="s">
        <v>1495</v>
      </c>
      <c r="D49" s="597" t="s">
        <v>1496</v>
      </c>
      <c r="E49" s="600" t="s">
        <v>1015</v>
      </c>
      <c r="F49" s="600">
        <v>1</v>
      </c>
      <c r="G49" s="1070"/>
      <c r="H49" s="598">
        <f t="shared" si="1"/>
        <v>603750</v>
      </c>
      <c r="I49" s="1072"/>
      <c r="K49" s="870">
        <v>603750</v>
      </c>
    </row>
    <row r="50" spans="2:11" ht="17.100000000000001" customHeight="1" x14ac:dyDescent="0.25">
      <c r="B50" s="726"/>
      <c r="C50" s="1076" t="s">
        <v>1019</v>
      </c>
      <c r="D50" s="1076"/>
      <c r="E50" s="1076"/>
      <c r="F50" s="1076"/>
      <c r="G50" s="1076"/>
      <c r="H50" s="1076"/>
      <c r="I50" s="599">
        <f>SUM(H40:H49)</f>
        <v>8590200</v>
      </c>
      <c r="K50" s="725"/>
    </row>
    <row r="51" spans="2:11" ht="17.100000000000001" customHeight="1" x14ac:dyDescent="0.25">
      <c r="B51" s="596">
        <v>1</v>
      </c>
      <c r="C51" s="597" t="s">
        <v>1497</v>
      </c>
      <c r="D51" s="597" t="s">
        <v>1498</v>
      </c>
      <c r="E51" s="600" t="s">
        <v>1015</v>
      </c>
      <c r="F51" s="600">
        <v>10</v>
      </c>
      <c r="G51" s="1077" t="s">
        <v>1020</v>
      </c>
      <c r="H51" s="598">
        <f t="shared" ref="H51:H67" si="2">F51*K51</f>
        <v>45000</v>
      </c>
      <c r="I51" s="1071" t="s">
        <v>1017</v>
      </c>
      <c r="K51" s="871">
        <v>4500</v>
      </c>
    </row>
    <row r="52" spans="2:11" ht="17.100000000000001" customHeight="1" x14ac:dyDescent="0.25">
      <c r="B52" s="596">
        <v>2</v>
      </c>
      <c r="C52" s="597" t="s">
        <v>1499</v>
      </c>
      <c r="D52" s="597" t="s">
        <v>1500</v>
      </c>
      <c r="E52" s="600" t="s">
        <v>1015</v>
      </c>
      <c r="F52" s="600">
        <v>10</v>
      </c>
      <c r="G52" s="1078"/>
      <c r="H52" s="598">
        <f t="shared" si="2"/>
        <v>75000</v>
      </c>
      <c r="I52" s="1072"/>
      <c r="K52" s="871">
        <v>7500</v>
      </c>
    </row>
    <row r="53" spans="2:11" ht="17.100000000000001" customHeight="1" x14ac:dyDescent="0.25">
      <c r="B53" s="596">
        <v>3</v>
      </c>
      <c r="C53" s="703" t="s">
        <v>1501</v>
      </c>
      <c r="D53" s="703" t="s">
        <v>1502</v>
      </c>
      <c r="E53" s="600" t="s">
        <v>1018</v>
      </c>
      <c r="F53" s="600">
        <v>5</v>
      </c>
      <c r="G53" s="1078"/>
      <c r="H53" s="598">
        <f t="shared" si="2"/>
        <v>375000</v>
      </c>
      <c r="I53" s="1072"/>
      <c r="K53" s="871">
        <v>75000</v>
      </c>
    </row>
    <row r="54" spans="2:11" ht="17.100000000000001" customHeight="1" x14ac:dyDescent="0.25">
      <c r="B54" s="596">
        <v>4</v>
      </c>
      <c r="C54" s="597" t="s">
        <v>1503</v>
      </c>
      <c r="D54" s="597" t="s">
        <v>1504</v>
      </c>
      <c r="E54" s="600" t="s">
        <v>1290</v>
      </c>
      <c r="F54" s="600">
        <v>10</v>
      </c>
      <c r="G54" s="1078"/>
      <c r="H54" s="598">
        <f t="shared" si="2"/>
        <v>1000000</v>
      </c>
      <c r="I54" s="1072"/>
      <c r="K54" s="871">
        <v>100000</v>
      </c>
    </row>
    <row r="55" spans="2:11" ht="17.100000000000001" customHeight="1" x14ac:dyDescent="0.25">
      <c r="B55" s="596">
        <v>5</v>
      </c>
      <c r="C55" s="597" t="s">
        <v>1505</v>
      </c>
      <c r="D55" s="597" t="s">
        <v>1506</v>
      </c>
      <c r="E55" s="600" t="s">
        <v>1015</v>
      </c>
      <c r="F55" s="600">
        <v>300</v>
      </c>
      <c r="G55" s="1078"/>
      <c r="H55" s="598">
        <f t="shared" si="2"/>
        <v>165000</v>
      </c>
      <c r="I55" s="1072"/>
      <c r="K55" s="871">
        <v>550</v>
      </c>
    </row>
    <row r="56" spans="2:11" ht="17.100000000000001" customHeight="1" x14ac:dyDescent="0.25">
      <c r="B56" s="596">
        <v>6</v>
      </c>
      <c r="C56" s="597" t="s">
        <v>1507</v>
      </c>
      <c r="D56" s="597" t="s">
        <v>1508</v>
      </c>
      <c r="E56" s="600" t="s">
        <v>1015</v>
      </c>
      <c r="F56" s="600">
        <v>60</v>
      </c>
      <c r="G56" s="1078"/>
      <c r="H56" s="598">
        <f t="shared" si="2"/>
        <v>300000</v>
      </c>
      <c r="I56" s="1072"/>
      <c r="K56" s="871">
        <v>5000</v>
      </c>
    </row>
    <row r="57" spans="2:11" ht="17.100000000000001" customHeight="1" x14ac:dyDescent="0.25">
      <c r="B57" s="596">
        <v>7</v>
      </c>
      <c r="C57" s="597" t="s">
        <v>1509</v>
      </c>
      <c r="D57" s="597" t="s">
        <v>1510</v>
      </c>
      <c r="E57" s="600" t="s">
        <v>1015</v>
      </c>
      <c r="F57" s="600">
        <v>300</v>
      </c>
      <c r="G57" s="1078"/>
      <c r="H57" s="598">
        <f t="shared" si="2"/>
        <v>135000</v>
      </c>
      <c r="I57" s="1072"/>
      <c r="K57" s="871">
        <v>450</v>
      </c>
    </row>
    <row r="58" spans="2:11" ht="17.100000000000001" customHeight="1" x14ac:dyDescent="0.25">
      <c r="B58" s="596">
        <v>8</v>
      </c>
      <c r="C58" s="597" t="s">
        <v>1511</v>
      </c>
      <c r="D58" s="597" t="s">
        <v>1512</v>
      </c>
      <c r="E58" s="600" t="s">
        <v>1015</v>
      </c>
      <c r="F58" s="600">
        <v>300</v>
      </c>
      <c r="G58" s="1078"/>
      <c r="H58" s="598">
        <f t="shared" si="2"/>
        <v>255000</v>
      </c>
      <c r="I58" s="1072"/>
      <c r="K58" s="871">
        <v>850</v>
      </c>
    </row>
    <row r="59" spans="2:11" ht="17.100000000000001" customHeight="1" x14ac:dyDescent="0.25">
      <c r="B59" s="596">
        <v>9</v>
      </c>
      <c r="C59" s="597" t="s">
        <v>1513</v>
      </c>
      <c r="D59" s="597" t="s">
        <v>1514</v>
      </c>
      <c r="E59" s="600" t="s">
        <v>1015</v>
      </c>
      <c r="F59" s="600">
        <v>60</v>
      </c>
      <c r="G59" s="1078"/>
      <c r="H59" s="598">
        <f t="shared" si="2"/>
        <v>540000</v>
      </c>
      <c r="I59" s="1072"/>
      <c r="K59" s="872">
        <v>9000</v>
      </c>
    </row>
    <row r="60" spans="2:11" ht="17.100000000000001" customHeight="1" x14ac:dyDescent="0.25">
      <c r="B60" s="596">
        <v>10</v>
      </c>
      <c r="C60" s="597" t="s">
        <v>1515</v>
      </c>
      <c r="D60" s="597" t="s">
        <v>1516</v>
      </c>
      <c r="E60" s="600" t="s">
        <v>1517</v>
      </c>
      <c r="F60" s="600">
        <v>3</v>
      </c>
      <c r="G60" s="1078"/>
      <c r="H60" s="598">
        <f t="shared" si="2"/>
        <v>150000</v>
      </c>
      <c r="I60" s="1072"/>
      <c r="K60" s="872">
        <v>50000</v>
      </c>
    </row>
    <row r="61" spans="2:11" ht="17.100000000000001" customHeight="1" x14ac:dyDescent="0.25">
      <c r="B61" s="596">
        <v>11</v>
      </c>
      <c r="C61" s="868" t="s">
        <v>1518</v>
      </c>
      <c r="D61" s="868" t="s">
        <v>1519</v>
      </c>
      <c r="E61" s="600" t="s">
        <v>1015</v>
      </c>
      <c r="F61" s="600">
        <v>20</v>
      </c>
      <c r="G61" s="1078"/>
      <c r="H61" s="598">
        <f t="shared" si="2"/>
        <v>5800000</v>
      </c>
      <c r="I61" s="1072"/>
      <c r="K61" s="871">
        <v>290000</v>
      </c>
    </row>
    <row r="62" spans="2:11" ht="17.100000000000001" customHeight="1" x14ac:dyDescent="0.25">
      <c r="B62" s="596">
        <v>12</v>
      </c>
      <c r="C62" s="597" t="s">
        <v>1520</v>
      </c>
      <c r="D62" s="597" t="s">
        <v>1521</v>
      </c>
      <c r="E62" s="600" t="s">
        <v>1015</v>
      </c>
      <c r="F62" s="600">
        <v>60</v>
      </c>
      <c r="G62" s="1078"/>
      <c r="H62" s="598">
        <f t="shared" si="2"/>
        <v>600000</v>
      </c>
      <c r="I62" s="1072"/>
      <c r="K62" s="871">
        <v>10000</v>
      </c>
    </row>
    <row r="63" spans="2:11" ht="17.100000000000001" customHeight="1" x14ac:dyDescent="0.25">
      <c r="B63" s="596">
        <v>13</v>
      </c>
      <c r="C63" s="597" t="s">
        <v>1522</v>
      </c>
      <c r="D63" s="597" t="s">
        <v>1523</v>
      </c>
      <c r="E63" s="600" t="s">
        <v>1015</v>
      </c>
      <c r="F63" s="600">
        <v>10</v>
      </c>
      <c r="G63" s="1078"/>
      <c r="H63" s="598">
        <f t="shared" si="2"/>
        <v>1120000</v>
      </c>
      <c r="I63" s="1072"/>
      <c r="K63" s="871">
        <v>112000</v>
      </c>
    </row>
    <row r="64" spans="2:11" ht="17.100000000000001" customHeight="1" x14ac:dyDescent="0.25">
      <c r="B64" s="596">
        <v>14</v>
      </c>
      <c r="C64" s="597" t="s">
        <v>1524</v>
      </c>
      <c r="D64" s="597" t="s">
        <v>1525</v>
      </c>
      <c r="E64" s="600" t="s">
        <v>1015</v>
      </c>
      <c r="F64" s="600">
        <v>8</v>
      </c>
      <c r="G64" s="1078"/>
      <c r="H64" s="598">
        <f t="shared" si="2"/>
        <v>240000</v>
      </c>
      <c r="I64" s="1072"/>
      <c r="K64" s="871">
        <v>30000</v>
      </c>
    </row>
    <row r="65" spans="2:11" ht="17.100000000000001" customHeight="1" x14ac:dyDescent="0.25">
      <c r="B65" s="596">
        <v>15</v>
      </c>
      <c r="C65" s="597" t="s">
        <v>1230</v>
      </c>
      <c r="D65" s="597" t="s">
        <v>1231</v>
      </c>
      <c r="E65" s="600" t="s">
        <v>1015</v>
      </c>
      <c r="F65" s="600">
        <v>2</v>
      </c>
      <c r="G65" s="1078"/>
      <c r="H65" s="598">
        <f t="shared" si="2"/>
        <v>4800000</v>
      </c>
      <c r="I65" s="1072"/>
      <c r="K65" s="871">
        <v>2400000</v>
      </c>
    </row>
    <row r="66" spans="2:11" ht="17.100000000000001" customHeight="1" x14ac:dyDescent="0.25">
      <c r="B66" s="596">
        <v>16</v>
      </c>
      <c r="C66" s="597" t="s">
        <v>1526</v>
      </c>
      <c r="D66" s="597" t="s">
        <v>1527</v>
      </c>
      <c r="E66" s="600" t="s">
        <v>1015</v>
      </c>
      <c r="F66" s="600">
        <v>2</v>
      </c>
      <c r="G66" s="1078"/>
      <c r="H66" s="598">
        <f t="shared" si="2"/>
        <v>175000</v>
      </c>
      <c r="I66" s="1072"/>
      <c r="K66" s="871">
        <v>87500</v>
      </c>
    </row>
    <row r="67" spans="2:11" ht="17.100000000000001" customHeight="1" x14ac:dyDescent="0.25">
      <c r="B67" s="596">
        <v>17</v>
      </c>
      <c r="C67" s="597" t="s">
        <v>1528</v>
      </c>
      <c r="D67" s="597" t="s">
        <v>1529</v>
      </c>
      <c r="E67" s="600" t="s">
        <v>1015</v>
      </c>
      <c r="F67" s="600">
        <v>8</v>
      </c>
      <c r="G67" s="1078"/>
      <c r="H67" s="598">
        <f t="shared" si="2"/>
        <v>2400000</v>
      </c>
      <c r="I67" s="1072"/>
      <c r="K67" s="871">
        <v>300000</v>
      </c>
    </row>
    <row r="68" spans="2:11" ht="17.100000000000001" customHeight="1" x14ac:dyDescent="0.25">
      <c r="B68" s="727"/>
      <c r="C68" s="1065" t="s">
        <v>1019</v>
      </c>
      <c r="D68" s="1066"/>
      <c r="E68" s="1066"/>
      <c r="F68" s="1066"/>
      <c r="G68" s="1066"/>
      <c r="H68" s="1067"/>
      <c r="I68" s="599">
        <f>SUM(H51:H67)</f>
        <v>18175000</v>
      </c>
      <c r="K68" s="824"/>
    </row>
    <row r="69" spans="2:11" ht="17.100000000000001" customHeight="1" x14ac:dyDescent="0.25"/>
    <row r="72" spans="2:11" ht="16.5" customHeight="1" x14ac:dyDescent="0.25">
      <c r="B72" s="1063" t="s">
        <v>1232</v>
      </c>
      <c r="C72" s="1063"/>
      <c r="D72" s="1063"/>
      <c r="E72" s="1064" t="s">
        <v>1233</v>
      </c>
      <c r="F72" s="1064"/>
      <c r="G72" s="1064"/>
      <c r="H72" s="728">
        <f>I39</f>
        <v>36459470</v>
      </c>
    </row>
    <row r="73" spans="2:11" ht="16.5" customHeight="1" x14ac:dyDescent="0.25">
      <c r="B73" s="1063"/>
      <c r="C73" s="1063"/>
      <c r="D73" s="1063"/>
      <c r="E73" s="1064" t="s">
        <v>1234</v>
      </c>
      <c r="F73" s="1064"/>
      <c r="G73" s="1064"/>
      <c r="H73" s="728">
        <f>I50</f>
        <v>8590200</v>
      </c>
    </row>
    <row r="74" spans="2:11" ht="16.5" customHeight="1" x14ac:dyDescent="0.25">
      <c r="B74" s="1063"/>
      <c r="C74" s="1063"/>
      <c r="D74" s="1063"/>
      <c r="E74" s="1064" t="s">
        <v>1235</v>
      </c>
      <c r="F74" s="1064"/>
      <c r="G74" s="1064"/>
      <c r="H74" s="728">
        <f>I68</f>
        <v>18175000</v>
      </c>
    </row>
    <row r="75" spans="2:11" ht="16.5" customHeight="1" x14ac:dyDescent="0.25">
      <c r="B75" s="1063"/>
      <c r="C75" s="1063"/>
      <c r="D75" s="1063"/>
      <c r="E75" s="1016" t="s">
        <v>1022</v>
      </c>
      <c r="F75" s="1016"/>
      <c r="G75" s="1016"/>
      <c r="H75" s="729">
        <f>SUM(H72:H74)</f>
        <v>63224670</v>
      </c>
    </row>
  </sheetData>
  <mergeCells count="17">
    <mergeCell ref="C68:H68"/>
    <mergeCell ref="B3:I3"/>
    <mergeCell ref="B4:I4"/>
    <mergeCell ref="B5:G5"/>
    <mergeCell ref="G7:G38"/>
    <mergeCell ref="I7:I38"/>
    <mergeCell ref="C39:H39"/>
    <mergeCell ref="G40:G49"/>
    <mergeCell ref="I40:I49"/>
    <mergeCell ref="C50:H50"/>
    <mergeCell ref="G51:G67"/>
    <mergeCell ref="I51:I67"/>
    <mergeCell ref="B72:D75"/>
    <mergeCell ref="E72:G72"/>
    <mergeCell ref="E73:G73"/>
    <mergeCell ref="E74:G74"/>
    <mergeCell ref="E75:G75"/>
  </mergeCells>
  <pageMargins left="0.25" right="0.25" top="0.25" bottom="0.25" header="0.3" footer="0.3"/>
  <pageSetup paperSize="9"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56"/>
  <sheetViews>
    <sheetView zoomScale="70" zoomScaleNormal="70" workbookViewId="0">
      <selection activeCell="J73" sqref="J73"/>
    </sheetView>
  </sheetViews>
  <sheetFormatPr defaultRowHeight="13.2" x14ac:dyDescent="0.25"/>
  <cols>
    <col min="1" max="1" width="9.109375" style="590"/>
    <col min="2" max="2" width="8.5546875" style="590" customWidth="1"/>
    <col min="3" max="3" width="72.33203125" style="590" customWidth="1"/>
    <col min="4" max="4" width="25" style="590" customWidth="1"/>
    <col min="5" max="5" width="15.109375" style="590" customWidth="1"/>
    <col min="6" max="6" width="23.5546875" style="590" customWidth="1"/>
    <col min="7" max="7" width="16.33203125" style="590" customWidth="1"/>
    <col min="8" max="8" width="20" style="590" customWidth="1"/>
    <col min="9" max="9" width="31.44140625" style="590" customWidth="1"/>
    <col min="10" max="10" width="6.33203125" style="590" customWidth="1"/>
    <col min="11" max="11" width="17.109375" style="590" customWidth="1"/>
    <col min="12" max="12" width="9.109375" style="590"/>
    <col min="13" max="13" width="31.44140625" style="590" customWidth="1"/>
    <col min="14" max="14" width="37.44140625" style="590" customWidth="1"/>
    <col min="15" max="257" width="9.109375" style="590"/>
    <col min="258" max="258" width="8.5546875" style="590" customWidth="1"/>
    <col min="259" max="259" width="72.33203125" style="590" customWidth="1"/>
    <col min="260" max="260" width="25" style="590" customWidth="1"/>
    <col min="261" max="261" width="15.109375" style="590" customWidth="1"/>
    <col min="262" max="262" width="23.5546875" style="590" customWidth="1"/>
    <col min="263" max="263" width="16.33203125" style="590" customWidth="1"/>
    <col min="264" max="264" width="20" style="590" customWidth="1"/>
    <col min="265" max="265" width="31.44140625" style="590" customWidth="1"/>
    <col min="266" max="266" width="6.33203125" style="590" customWidth="1"/>
    <col min="267" max="267" width="17.109375" style="590" customWidth="1"/>
    <col min="268" max="268" width="9.109375" style="590"/>
    <col min="269" max="269" width="31.44140625" style="590" customWidth="1"/>
    <col min="270" max="270" width="37.44140625" style="590" customWidth="1"/>
    <col min="271" max="513" width="9.109375" style="590"/>
    <col min="514" max="514" width="8.5546875" style="590" customWidth="1"/>
    <col min="515" max="515" width="72.33203125" style="590" customWidth="1"/>
    <col min="516" max="516" width="25" style="590" customWidth="1"/>
    <col min="517" max="517" width="15.109375" style="590" customWidth="1"/>
    <col min="518" max="518" width="23.5546875" style="590" customWidth="1"/>
    <col min="519" max="519" width="16.33203125" style="590" customWidth="1"/>
    <col min="520" max="520" width="20" style="590" customWidth="1"/>
    <col min="521" max="521" width="31.44140625" style="590" customWidth="1"/>
    <col min="522" max="522" width="6.33203125" style="590" customWidth="1"/>
    <col min="523" max="523" width="17.109375" style="590" customWidth="1"/>
    <col min="524" max="524" width="9.109375" style="590"/>
    <col min="525" max="525" width="31.44140625" style="590" customWidth="1"/>
    <col min="526" max="526" width="37.44140625" style="590" customWidth="1"/>
    <col min="527" max="769" width="9.109375" style="590"/>
    <col min="770" max="770" width="8.5546875" style="590" customWidth="1"/>
    <col min="771" max="771" width="72.33203125" style="590" customWidth="1"/>
    <col min="772" max="772" width="25" style="590" customWidth="1"/>
    <col min="773" max="773" width="15.109375" style="590" customWidth="1"/>
    <col min="774" max="774" width="23.5546875" style="590" customWidth="1"/>
    <col min="775" max="775" width="16.33203125" style="590" customWidth="1"/>
    <col min="776" max="776" width="20" style="590" customWidth="1"/>
    <col min="777" max="777" width="31.44140625" style="590" customWidth="1"/>
    <col min="778" max="778" width="6.33203125" style="590" customWidth="1"/>
    <col min="779" max="779" width="17.109375" style="590" customWidth="1"/>
    <col min="780" max="780" width="9.109375" style="590"/>
    <col min="781" max="781" width="31.44140625" style="590" customWidth="1"/>
    <col min="782" max="782" width="37.44140625" style="590" customWidth="1"/>
    <col min="783" max="1025" width="9.109375" style="590"/>
    <col min="1026" max="1026" width="8.5546875" style="590" customWidth="1"/>
    <col min="1027" max="1027" width="72.33203125" style="590" customWidth="1"/>
    <col min="1028" max="1028" width="25" style="590" customWidth="1"/>
    <col min="1029" max="1029" width="15.109375" style="590" customWidth="1"/>
    <col min="1030" max="1030" width="23.5546875" style="590" customWidth="1"/>
    <col min="1031" max="1031" width="16.33203125" style="590" customWidth="1"/>
    <col min="1032" max="1032" width="20" style="590" customWidth="1"/>
    <col min="1033" max="1033" width="31.44140625" style="590" customWidth="1"/>
    <col min="1034" max="1034" width="6.33203125" style="590" customWidth="1"/>
    <col min="1035" max="1035" width="17.109375" style="590" customWidth="1"/>
    <col min="1036" max="1036" width="9.109375" style="590"/>
    <col min="1037" max="1037" width="31.44140625" style="590" customWidth="1"/>
    <col min="1038" max="1038" width="37.44140625" style="590" customWidth="1"/>
    <col min="1039" max="1281" width="9.109375" style="590"/>
    <col min="1282" max="1282" width="8.5546875" style="590" customWidth="1"/>
    <col min="1283" max="1283" width="72.33203125" style="590" customWidth="1"/>
    <col min="1284" max="1284" width="25" style="590" customWidth="1"/>
    <col min="1285" max="1285" width="15.109375" style="590" customWidth="1"/>
    <col min="1286" max="1286" width="23.5546875" style="590" customWidth="1"/>
    <col min="1287" max="1287" width="16.33203125" style="590" customWidth="1"/>
    <col min="1288" max="1288" width="20" style="590" customWidth="1"/>
    <col min="1289" max="1289" width="31.44140625" style="590" customWidth="1"/>
    <col min="1290" max="1290" width="6.33203125" style="590" customWidth="1"/>
    <col min="1291" max="1291" width="17.109375" style="590" customWidth="1"/>
    <col min="1292" max="1292" width="9.109375" style="590"/>
    <col min="1293" max="1293" width="31.44140625" style="590" customWidth="1"/>
    <col min="1294" max="1294" width="37.44140625" style="590" customWidth="1"/>
    <col min="1295" max="1537" width="9.109375" style="590"/>
    <col min="1538" max="1538" width="8.5546875" style="590" customWidth="1"/>
    <col min="1539" max="1539" width="72.33203125" style="590" customWidth="1"/>
    <col min="1540" max="1540" width="25" style="590" customWidth="1"/>
    <col min="1541" max="1541" width="15.109375" style="590" customWidth="1"/>
    <col min="1542" max="1542" width="23.5546875" style="590" customWidth="1"/>
    <col min="1543" max="1543" width="16.33203125" style="590" customWidth="1"/>
    <col min="1544" max="1544" width="20" style="590" customWidth="1"/>
    <col min="1545" max="1545" width="31.44140625" style="590" customWidth="1"/>
    <col min="1546" max="1546" width="6.33203125" style="590" customWidth="1"/>
    <col min="1547" max="1547" width="17.109375" style="590" customWidth="1"/>
    <col min="1548" max="1548" width="9.109375" style="590"/>
    <col min="1549" max="1549" width="31.44140625" style="590" customWidth="1"/>
    <col min="1550" max="1550" width="37.44140625" style="590" customWidth="1"/>
    <col min="1551" max="1793" width="9.109375" style="590"/>
    <col min="1794" max="1794" width="8.5546875" style="590" customWidth="1"/>
    <col min="1795" max="1795" width="72.33203125" style="590" customWidth="1"/>
    <col min="1796" max="1796" width="25" style="590" customWidth="1"/>
    <col min="1797" max="1797" width="15.109375" style="590" customWidth="1"/>
    <col min="1798" max="1798" width="23.5546875" style="590" customWidth="1"/>
    <col min="1799" max="1799" width="16.33203125" style="590" customWidth="1"/>
    <col min="1800" max="1800" width="20" style="590" customWidth="1"/>
    <col min="1801" max="1801" width="31.44140625" style="590" customWidth="1"/>
    <col min="1802" max="1802" width="6.33203125" style="590" customWidth="1"/>
    <col min="1803" max="1803" width="17.109375" style="590" customWidth="1"/>
    <col min="1804" max="1804" width="9.109375" style="590"/>
    <col min="1805" max="1805" width="31.44140625" style="590" customWidth="1"/>
    <col min="1806" max="1806" width="37.44140625" style="590" customWidth="1"/>
    <col min="1807" max="2049" width="9.109375" style="590"/>
    <col min="2050" max="2050" width="8.5546875" style="590" customWidth="1"/>
    <col min="2051" max="2051" width="72.33203125" style="590" customWidth="1"/>
    <col min="2052" max="2052" width="25" style="590" customWidth="1"/>
    <col min="2053" max="2053" width="15.109375" style="590" customWidth="1"/>
    <col min="2054" max="2054" width="23.5546875" style="590" customWidth="1"/>
    <col min="2055" max="2055" width="16.33203125" style="590" customWidth="1"/>
    <col min="2056" max="2056" width="20" style="590" customWidth="1"/>
    <col min="2057" max="2057" width="31.44140625" style="590" customWidth="1"/>
    <col min="2058" max="2058" width="6.33203125" style="590" customWidth="1"/>
    <col min="2059" max="2059" width="17.109375" style="590" customWidth="1"/>
    <col min="2060" max="2060" width="9.109375" style="590"/>
    <col min="2061" max="2061" width="31.44140625" style="590" customWidth="1"/>
    <col min="2062" max="2062" width="37.44140625" style="590" customWidth="1"/>
    <col min="2063" max="2305" width="9.109375" style="590"/>
    <col min="2306" max="2306" width="8.5546875" style="590" customWidth="1"/>
    <col min="2307" max="2307" width="72.33203125" style="590" customWidth="1"/>
    <col min="2308" max="2308" width="25" style="590" customWidth="1"/>
    <col min="2309" max="2309" width="15.109375" style="590" customWidth="1"/>
    <col min="2310" max="2310" width="23.5546875" style="590" customWidth="1"/>
    <col min="2311" max="2311" width="16.33203125" style="590" customWidth="1"/>
    <col min="2312" max="2312" width="20" style="590" customWidth="1"/>
    <col min="2313" max="2313" width="31.44140625" style="590" customWidth="1"/>
    <col min="2314" max="2314" width="6.33203125" style="590" customWidth="1"/>
    <col min="2315" max="2315" width="17.109375" style="590" customWidth="1"/>
    <col min="2316" max="2316" width="9.109375" style="590"/>
    <col min="2317" max="2317" width="31.44140625" style="590" customWidth="1"/>
    <col min="2318" max="2318" width="37.44140625" style="590" customWidth="1"/>
    <col min="2319" max="2561" width="9.109375" style="590"/>
    <col min="2562" max="2562" width="8.5546875" style="590" customWidth="1"/>
    <col min="2563" max="2563" width="72.33203125" style="590" customWidth="1"/>
    <col min="2564" max="2564" width="25" style="590" customWidth="1"/>
    <col min="2565" max="2565" width="15.109375" style="590" customWidth="1"/>
    <col min="2566" max="2566" width="23.5546875" style="590" customWidth="1"/>
    <col min="2567" max="2567" width="16.33203125" style="590" customWidth="1"/>
    <col min="2568" max="2568" width="20" style="590" customWidth="1"/>
    <col min="2569" max="2569" width="31.44140625" style="590" customWidth="1"/>
    <col min="2570" max="2570" width="6.33203125" style="590" customWidth="1"/>
    <col min="2571" max="2571" width="17.109375" style="590" customWidth="1"/>
    <col min="2572" max="2572" width="9.109375" style="590"/>
    <col min="2573" max="2573" width="31.44140625" style="590" customWidth="1"/>
    <col min="2574" max="2574" width="37.44140625" style="590" customWidth="1"/>
    <col min="2575" max="2817" width="9.109375" style="590"/>
    <col min="2818" max="2818" width="8.5546875" style="590" customWidth="1"/>
    <col min="2819" max="2819" width="72.33203125" style="590" customWidth="1"/>
    <col min="2820" max="2820" width="25" style="590" customWidth="1"/>
    <col min="2821" max="2821" width="15.109375" style="590" customWidth="1"/>
    <col min="2822" max="2822" width="23.5546875" style="590" customWidth="1"/>
    <col min="2823" max="2823" width="16.33203125" style="590" customWidth="1"/>
    <col min="2824" max="2824" width="20" style="590" customWidth="1"/>
    <col min="2825" max="2825" width="31.44140625" style="590" customWidth="1"/>
    <col min="2826" max="2826" width="6.33203125" style="590" customWidth="1"/>
    <col min="2827" max="2827" width="17.109375" style="590" customWidth="1"/>
    <col min="2828" max="2828" width="9.109375" style="590"/>
    <col min="2829" max="2829" width="31.44140625" style="590" customWidth="1"/>
    <col min="2830" max="2830" width="37.44140625" style="590" customWidth="1"/>
    <col min="2831" max="3073" width="9.109375" style="590"/>
    <col min="3074" max="3074" width="8.5546875" style="590" customWidth="1"/>
    <col min="3075" max="3075" width="72.33203125" style="590" customWidth="1"/>
    <col min="3076" max="3076" width="25" style="590" customWidth="1"/>
    <col min="3077" max="3077" width="15.109375" style="590" customWidth="1"/>
    <col min="3078" max="3078" width="23.5546875" style="590" customWidth="1"/>
    <col min="3079" max="3079" width="16.33203125" style="590" customWidth="1"/>
    <col min="3080" max="3080" width="20" style="590" customWidth="1"/>
    <col min="3081" max="3081" width="31.44140625" style="590" customWidth="1"/>
    <col min="3082" max="3082" width="6.33203125" style="590" customWidth="1"/>
    <col min="3083" max="3083" width="17.109375" style="590" customWidth="1"/>
    <col min="3084" max="3084" width="9.109375" style="590"/>
    <col min="3085" max="3085" width="31.44140625" style="590" customWidth="1"/>
    <col min="3086" max="3086" width="37.44140625" style="590" customWidth="1"/>
    <col min="3087" max="3329" width="9.109375" style="590"/>
    <col min="3330" max="3330" width="8.5546875" style="590" customWidth="1"/>
    <col min="3331" max="3331" width="72.33203125" style="590" customWidth="1"/>
    <col min="3332" max="3332" width="25" style="590" customWidth="1"/>
    <col min="3333" max="3333" width="15.109375" style="590" customWidth="1"/>
    <col min="3334" max="3334" width="23.5546875" style="590" customWidth="1"/>
    <col min="3335" max="3335" width="16.33203125" style="590" customWidth="1"/>
    <col min="3336" max="3336" width="20" style="590" customWidth="1"/>
    <col min="3337" max="3337" width="31.44140625" style="590" customWidth="1"/>
    <col min="3338" max="3338" width="6.33203125" style="590" customWidth="1"/>
    <col min="3339" max="3339" width="17.109375" style="590" customWidth="1"/>
    <col min="3340" max="3340" width="9.109375" style="590"/>
    <col min="3341" max="3341" width="31.44140625" style="590" customWidth="1"/>
    <col min="3342" max="3342" width="37.44140625" style="590" customWidth="1"/>
    <col min="3343" max="3585" width="9.109375" style="590"/>
    <col min="3586" max="3586" width="8.5546875" style="590" customWidth="1"/>
    <col min="3587" max="3587" width="72.33203125" style="590" customWidth="1"/>
    <col min="3588" max="3588" width="25" style="590" customWidth="1"/>
    <col min="3589" max="3589" width="15.109375" style="590" customWidth="1"/>
    <col min="3590" max="3590" width="23.5546875" style="590" customWidth="1"/>
    <col min="3591" max="3591" width="16.33203125" style="590" customWidth="1"/>
    <col min="3592" max="3592" width="20" style="590" customWidth="1"/>
    <col min="3593" max="3593" width="31.44140625" style="590" customWidth="1"/>
    <col min="3594" max="3594" width="6.33203125" style="590" customWidth="1"/>
    <col min="3595" max="3595" width="17.109375" style="590" customWidth="1"/>
    <col min="3596" max="3596" width="9.109375" style="590"/>
    <col min="3597" max="3597" width="31.44140625" style="590" customWidth="1"/>
    <col min="3598" max="3598" width="37.44140625" style="590" customWidth="1"/>
    <col min="3599" max="3841" width="9.109375" style="590"/>
    <col min="3842" max="3842" width="8.5546875" style="590" customWidth="1"/>
    <col min="3843" max="3843" width="72.33203125" style="590" customWidth="1"/>
    <col min="3844" max="3844" width="25" style="590" customWidth="1"/>
    <col min="3845" max="3845" width="15.109375" style="590" customWidth="1"/>
    <col min="3846" max="3846" width="23.5546875" style="590" customWidth="1"/>
    <col min="3847" max="3847" width="16.33203125" style="590" customWidth="1"/>
    <col min="3848" max="3848" width="20" style="590" customWidth="1"/>
    <col min="3849" max="3849" width="31.44140625" style="590" customWidth="1"/>
    <col min="3850" max="3850" width="6.33203125" style="590" customWidth="1"/>
    <col min="3851" max="3851" width="17.109375" style="590" customWidth="1"/>
    <col min="3852" max="3852" width="9.109375" style="590"/>
    <col min="3853" max="3853" width="31.44140625" style="590" customWidth="1"/>
    <col min="3854" max="3854" width="37.44140625" style="590" customWidth="1"/>
    <col min="3855" max="4097" width="9.109375" style="590"/>
    <col min="4098" max="4098" width="8.5546875" style="590" customWidth="1"/>
    <col min="4099" max="4099" width="72.33203125" style="590" customWidth="1"/>
    <col min="4100" max="4100" width="25" style="590" customWidth="1"/>
    <col min="4101" max="4101" width="15.109375" style="590" customWidth="1"/>
    <col min="4102" max="4102" width="23.5546875" style="590" customWidth="1"/>
    <col min="4103" max="4103" width="16.33203125" style="590" customWidth="1"/>
    <col min="4104" max="4104" width="20" style="590" customWidth="1"/>
    <col min="4105" max="4105" width="31.44140625" style="590" customWidth="1"/>
    <col min="4106" max="4106" width="6.33203125" style="590" customWidth="1"/>
    <col min="4107" max="4107" width="17.109375" style="590" customWidth="1"/>
    <col min="4108" max="4108" width="9.109375" style="590"/>
    <col min="4109" max="4109" width="31.44140625" style="590" customWidth="1"/>
    <col min="4110" max="4110" width="37.44140625" style="590" customWidth="1"/>
    <col min="4111" max="4353" width="9.109375" style="590"/>
    <col min="4354" max="4354" width="8.5546875" style="590" customWidth="1"/>
    <col min="4355" max="4355" width="72.33203125" style="590" customWidth="1"/>
    <col min="4356" max="4356" width="25" style="590" customWidth="1"/>
    <col min="4357" max="4357" width="15.109375" style="590" customWidth="1"/>
    <col min="4358" max="4358" width="23.5546875" style="590" customWidth="1"/>
    <col min="4359" max="4359" width="16.33203125" style="590" customWidth="1"/>
    <col min="4360" max="4360" width="20" style="590" customWidth="1"/>
    <col min="4361" max="4361" width="31.44140625" style="590" customWidth="1"/>
    <col min="4362" max="4362" width="6.33203125" style="590" customWidth="1"/>
    <col min="4363" max="4363" width="17.109375" style="590" customWidth="1"/>
    <col min="4364" max="4364" width="9.109375" style="590"/>
    <col min="4365" max="4365" width="31.44140625" style="590" customWidth="1"/>
    <col min="4366" max="4366" width="37.44140625" style="590" customWidth="1"/>
    <col min="4367" max="4609" width="9.109375" style="590"/>
    <col min="4610" max="4610" width="8.5546875" style="590" customWidth="1"/>
    <col min="4611" max="4611" width="72.33203125" style="590" customWidth="1"/>
    <col min="4612" max="4612" width="25" style="590" customWidth="1"/>
    <col min="4613" max="4613" width="15.109375" style="590" customWidth="1"/>
    <col min="4614" max="4614" width="23.5546875" style="590" customWidth="1"/>
    <col min="4615" max="4615" width="16.33203125" style="590" customWidth="1"/>
    <col min="4616" max="4616" width="20" style="590" customWidth="1"/>
    <col min="4617" max="4617" width="31.44140625" style="590" customWidth="1"/>
    <col min="4618" max="4618" width="6.33203125" style="590" customWidth="1"/>
    <col min="4619" max="4619" width="17.109375" style="590" customWidth="1"/>
    <col min="4620" max="4620" width="9.109375" style="590"/>
    <col min="4621" max="4621" width="31.44140625" style="590" customWidth="1"/>
    <col min="4622" max="4622" width="37.44140625" style="590" customWidth="1"/>
    <col min="4623" max="4865" width="9.109375" style="590"/>
    <col min="4866" max="4866" width="8.5546875" style="590" customWidth="1"/>
    <col min="4867" max="4867" width="72.33203125" style="590" customWidth="1"/>
    <col min="4868" max="4868" width="25" style="590" customWidth="1"/>
    <col min="4869" max="4869" width="15.109375" style="590" customWidth="1"/>
    <col min="4870" max="4870" width="23.5546875" style="590" customWidth="1"/>
    <col min="4871" max="4871" width="16.33203125" style="590" customWidth="1"/>
    <col min="4872" max="4872" width="20" style="590" customWidth="1"/>
    <col min="4873" max="4873" width="31.44140625" style="590" customWidth="1"/>
    <col min="4874" max="4874" width="6.33203125" style="590" customWidth="1"/>
    <col min="4875" max="4875" width="17.109375" style="590" customWidth="1"/>
    <col min="4876" max="4876" width="9.109375" style="590"/>
    <col min="4877" max="4877" width="31.44140625" style="590" customWidth="1"/>
    <col min="4878" max="4878" width="37.44140625" style="590" customWidth="1"/>
    <col min="4879" max="5121" width="9.109375" style="590"/>
    <col min="5122" max="5122" width="8.5546875" style="590" customWidth="1"/>
    <col min="5123" max="5123" width="72.33203125" style="590" customWidth="1"/>
    <col min="5124" max="5124" width="25" style="590" customWidth="1"/>
    <col min="5125" max="5125" width="15.109375" style="590" customWidth="1"/>
    <col min="5126" max="5126" width="23.5546875" style="590" customWidth="1"/>
    <col min="5127" max="5127" width="16.33203125" style="590" customWidth="1"/>
    <col min="5128" max="5128" width="20" style="590" customWidth="1"/>
    <col min="5129" max="5129" width="31.44140625" style="590" customWidth="1"/>
    <col min="5130" max="5130" width="6.33203125" style="590" customWidth="1"/>
    <col min="5131" max="5131" width="17.109375" style="590" customWidth="1"/>
    <col min="5132" max="5132" width="9.109375" style="590"/>
    <col min="5133" max="5133" width="31.44140625" style="590" customWidth="1"/>
    <col min="5134" max="5134" width="37.44140625" style="590" customWidth="1"/>
    <col min="5135" max="5377" width="9.109375" style="590"/>
    <col min="5378" max="5378" width="8.5546875" style="590" customWidth="1"/>
    <col min="5379" max="5379" width="72.33203125" style="590" customWidth="1"/>
    <col min="5380" max="5380" width="25" style="590" customWidth="1"/>
    <col min="5381" max="5381" width="15.109375" style="590" customWidth="1"/>
    <col min="5382" max="5382" width="23.5546875" style="590" customWidth="1"/>
    <col min="5383" max="5383" width="16.33203125" style="590" customWidth="1"/>
    <col min="5384" max="5384" width="20" style="590" customWidth="1"/>
    <col min="5385" max="5385" width="31.44140625" style="590" customWidth="1"/>
    <col min="5386" max="5386" width="6.33203125" style="590" customWidth="1"/>
    <col min="5387" max="5387" width="17.109375" style="590" customWidth="1"/>
    <col min="5388" max="5388" width="9.109375" style="590"/>
    <col min="5389" max="5389" width="31.44140625" style="590" customWidth="1"/>
    <col min="5390" max="5390" width="37.44140625" style="590" customWidth="1"/>
    <col min="5391" max="5633" width="9.109375" style="590"/>
    <col min="5634" max="5634" width="8.5546875" style="590" customWidth="1"/>
    <col min="5635" max="5635" width="72.33203125" style="590" customWidth="1"/>
    <col min="5636" max="5636" width="25" style="590" customWidth="1"/>
    <col min="5637" max="5637" width="15.109375" style="590" customWidth="1"/>
    <col min="5638" max="5638" width="23.5546875" style="590" customWidth="1"/>
    <col min="5639" max="5639" width="16.33203125" style="590" customWidth="1"/>
    <col min="5640" max="5640" width="20" style="590" customWidth="1"/>
    <col min="5641" max="5641" width="31.44140625" style="590" customWidth="1"/>
    <col min="5642" max="5642" width="6.33203125" style="590" customWidth="1"/>
    <col min="5643" max="5643" width="17.109375" style="590" customWidth="1"/>
    <col min="5644" max="5644" width="9.109375" style="590"/>
    <col min="5645" max="5645" width="31.44140625" style="590" customWidth="1"/>
    <col min="5646" max="5646" width="37.44140625" style="590" customWidth="1"/>
    <col min="5647" max="5889" width="9.109375" style="590"/>
    <col min="5890" max="5890" width="8.5546875" style="590" customWidth="1"/>
    <col min="5891" max="5891" width="72.33203125" style="590" customWidth="1"/>
    <col min="5892" max="5892" width="25" style="590" customWidth="1"/>
    <col min="5893" max="5893" width="15.109375" style="590" customWidth="1"/>
    <col min="5894" max="5894" width="23.5546875" style="590" customWidth="1"/>
    <col min="5895" max="5895" width="16.33203125" style="590" customWidth="1"/>
    <col min="5896" max="5896" width="20" style="590" customWidth="1"/>
    <col min="5897" max="5897" width="31.44140625" style="590" customWidth="1"/>
    <col min="5898" max="5898" width="6.33203125" style="590" customWidth="1"/>
    <col min="5899" max="5899" width="17.109375" style="590" customWidth="1"/>
    <col min="5900" max="5900" width="9.109375" style="590"/>
    <col min="5901" max="5901" width="31.44140625" style="590" customWidth="1"/>
    <col min="5902" max="5902" width="37.44140625" style="590" customWidth="1"/>
    <col min="5903" max="6145" width="9.109375" style="590"/>
    <col min="6146" max="6146" width="8.5546875" style="590" customWidth="1"/>
    <col min="6147" max="6147" width="72.33203125" style="590" customWidth="1"/>
    <col min="6148" max="6148" width="25" style="590" customWidth="1"/>
    <col min="6149" max="6149" width="15.109375" style="590" customWidth="1"/>
    <col min="6150" max="6150" width="23.5546875" style="590" customWidth="1"/>
    <col min="6151" max="6151" width="16.33203125" style="590" customWidth="1"/>
    <col min="6152" max="6152" width="20" style="590" customWidth="1"/>
    <col min="6153" max="6153" width="31.44140625" style="590" customWidth="1"/>
    <col min="6154" max="6154" width="6.33203125" style="590" customWidth="1"/>
    <col min="6155" max="6155" width="17.109375" style="590" customWidth="1"/>
    <col min="6156" max="6156" width="9.109375" style="590"/>
    <col min="6157" max="6157" width="31.44140625" style="590" customWidth="1"/>
    <col min="6158" max="6158" width="37.44140625" style="590" customWidth="1"/>
    <col min="6159" max="6401" width="9.109375" style="590"/>
    <col min="6402" max="6402" width="8.5546875" style="590" customWidth="1"/>
    <col min="6403" max="6403" width="72.33203125" style="590" customWidth="1"/>
    <col min="6404" max="6404" width="25" style="590" customWidth="1"/>
    <col min="6405" max="6405" width="15.109375" style="590" customWidth="1"/>
    <col min="6406" max="6406" width="23.5546875" style="590" customWidth="1"/>
    <col min="6407" max="6407" width="16.33203125" style="590" customWidth="1"/>
    <col min="6408" max="6408" width="20" style="590" customWidth="1"/>
    <col min="6409" max="6409" width="31.44140625" style="590" customWidth="1"/>
    <col min="6410" max="6410" width="6.33203125" style="590" customWidth="1"/>
    <col min="6411" max="6411" width="17.109375" style="590" customWidth="1"/>
    <col min="6412" max="6412" width="9.109375" style="590"/>
    <col min="6413" max="6413" width="31.44140625" style="590" customWidth="1"/>
    <col min="6414" max="6414" width="37.44140625" style="590" customWidth="1"/>
    <col min="6415" max="6657" width="9.109375" style="590"/>
    <col min="6658" max="6658" width="8.5546875" style="590" customWidth="1"/>
    <col min="6659" max="6659" width="72.33203125" style="590" customWidth="1"/>
    <col min="6660" max="6660" width="25" style="590" customWidth="1"/>
    <col min="6661" max="6661" width="15.109375" style="590" customWidth="1"/>
    <col min="6662" max="6662" width="23.5546875" style="590" customWidth="1"/>
    <col min="6663" max="6663" width="16.33203125" style="590" customWidth="1"/>
    <col min="6664" max="6664" width="20" style="590" customWidth="1"/>
    <col min="6665" max="6665" width="31.44140625" style="590" customWidth="1"/>
    <col min="6666" max="6666" width="6.33203125" style="590" customWidth="1"/>
    <col min="6667" max="6667" width="17.109375" style="590" customWidth="1"/>
    <col min="6668" max="6668" width="9.109375" style="590"/>
    <col min="6669" max="6669" width="31.44140625" style="590" customWidth="1"/>
    <col min="6670" max="6670" width="37.44140625" style="590" customWidth="1"/>
    <col min="6671" max="6913" width="9.109375" style="590"/>
    <col min="6914" max="6914" width="8.5546875" style="590" customWidth="1"/>
    <col min="6915" max="6915" width="72.33203125" style="590" customWidth="1"/>
    <col min="6916" max="6916" width="25" style="590" customWidth="1"/>
    <col min="6917" max="6917" width="15.109375" style="590" customWidth="1"/>
    <col min="6918" max="6918" width="23.5546875" style="590" customWidth="1"/>
    <col min="6919" max="6919" width="16.33203125" style="590" customWidth="1"/>
    <col min="6920" max="6920" width="20" style="590" customWidth="1"/>
    <col min="6921" max="6921" width="31.44140625" style="590" customWidth="1"/>
    <col min="6922" max="6922" width="6.33203125" style="590" customWidth="1"/>
    <col min="6923" max="6923" width="17.109375" style="590" customWidth="1"/>
    <col min="6924" max="6924" width="9.109375" style="590"/>
    <col min="6925" max="6925" width="31.44140625" style="590" customWidth="1"/>
    <col min="6926" max="6926" width="37.44140625" style="590" customWidth="1"/>
    <col min="6927" max="7169" width="9.109375" style="590"/>
    <col min="7170" max="7170" width="8.5546875" style="590" customWidth="1"/>
    <col min="7171" max="7171" width="72.33203125" style="590" customWidth="1"/>
    <col min="7172" max="7172" width="25" style="590" customWidth="1"/>
    <col min="7173" max="7173" width="15.109375" style="590" customWidth="1"/>
    <col min="7174" max="7174" width="23.5546875" style="590" customWidth="1"/>
    <col min="7175" max="7175" width="16.33203125" style="590" customWidth="1"/>
    <col min="7176" max="7176" width="20" style="590" customWidth="1"/>
    <col min="7177" max="7177" width="31.44140625" style="590" customWidth="1"/>
    <col min="7178" max="7178" width="6.33203125" style="590" customWidth="1"/>
    <col min="7179" max="7179" width="17.109375" style="590" customWidth="1"/>
    <col min="7180" max="7180" width="9.109375" style="590"/>
    <col min="7181" max="7181" width="31.44140625" style="590" customWidth="1"/>
    <col min="7182" max="7182" width="37.44140625" style="590" customWidth="1"/>
    <col min="7183" max="7425" width="9.109375" style="590"/>
    <col min="7426" max="7426" width="8.5546875" style="590" customWidth="1"/>
    <col min="7427" max="7427" width="72.33203125" style="590" customWidth="1"/>
    <col min="7428" max="7428" width="25" style="590" customWidth="1"/>
    <col min="7429" max="7429" width="15.109375" style="590" customWidth="1"/>
    <col min="7430" max="7430" width="23.5546875" style="590" customWidth="1"/>
    <col min="7431" max="7431" width="16.33203125" style="590" customWidth="1"/>
    <col min="7432" max="7432" width="20" style="590" customWidth="1"/>
    <col min="7433" max="7433" width="31.44140625" style="590" customWidth="1"/>
    <col min="7434" max="7434" width="6.33203125" style="590" customWidth="1"/>
    <col min="7435" max="7435" width="17.109375" style="590" customWidth="1"/>
    <col min="7436" max="7436" width="9.109375" style="590"/>
    <col min="7437" max="7437" width="31.44140625" style="590" customWidth="1"/>
    <col min="7438" max="7438" width="37.44140625" style="590" customWidth="1"/>
    <col min="7439" max="7681" width="9.109375" style="590"/>
    <col min="7682" max="7682" width="8.5546875" style="590" customWidth="1"/>
    <col min="7683" max="7683" width="72.33203125" style="590" customWidth="1"/>
    <col min="7684" max="7684" width="25" style="590" customWidth="1"/>
    <col min="7685" max="7685" width="15.109375" style="590" customWidth="1"/>
    <col min="7686" max="7686" width="23.5546875" style="590" customWidth="1"/>
    <col min="7687" max="7687" width="16.33203125" style="590" customWidth="1"/>
    <col min="7688" max="7688" width="20" style="590" customWidth="1"/>
    <col min="7689" max="7689" width="31.44140625" style="590" customWidth="1"/>
    <col min="7690" max="7690" width="6.33203125" style="590" customWidth="1"/>
    <col min="7691" max="7691" width="17.109375" style="590" customWidth="1"/>
    <col min="7692" max="7692" width="9.109375" style="590"/>
    <col min="7693" max="7693" width="31.44140625" style="590" customWidth="1"/>
    <col min="7694" max="7694" width="37.44140625" style="590" customWidth="1"/>
    <col min="7695" max="7937" width="9.109375" style="590"/>
    <col min="7938" max="7938" width="8.5546875" style="590" customWidth="1"/>
    <col min="7939" max="7939" width="72.33203125" style="590" customWidth="1"/>
    <col min="7940" max="7940" width="25" style="590" customWidth="1"/>
    <col min="7941" max="7941" width="15.109375" style="590" customWidth="1"/>
    <col min="7942" max="7942" width="23.5546875" style="590" customWidth="1"/>
    <col min="7943" max="7943" width="16.33203125" style="590" customWidth="1"/>
    <col min="7944" max="7944" width="20" style="590" customWidth="1"/>
    <col min="7945" max="7945" width="31.44140625" style="590" customWidth="1"/>
    <col min="7946" max="7946" width="6.33203125" style="590" customWidth="1"/>
    <col min="7947" max="7947" width="17.109375" style="590" customWidth="1"/>
    <col min="7948" max="7948" width="9.109375" style="590"/>
    <col min="7949" max="7949" width="31.44140625" style="590" customWidth="1"/>
    <col min="7950" max="7950" width="37.44140625" style="590" customWidth="1"/>
    <col min="7951" max="8193" width="9.109375" style="590"/>
    <col min="8194" max="8194" width="8.5546875" style="590" customWidth="1"/>
    <col min="8195" max="8195" width="72.33203125" style="590" customWidth="1"/>
    <col min="8196" max="8196" width="25" style="590" customWidth="1"/>
    <col min="8197" max="8197" width="15.109375" style="590" customWidth="1"/>
    <col min="8198" max="8198" width="23.5546875" style="590" customWidth="1"/>
    <col min="8199" max="8199" width="16.33203125" style="590" customWidth="1"/>
    <col min="8200" max="8200" width="20" style="590" customWidth="1"/>
    <col min="8201" max="8201" width="31.44140625" style="590" customWidth="1"/>
    <col min="8202" max="8202" width="6.33203125" style="590" customWidth="1"/>
    <col min="8203" max="8203" width="17.109375" style="590" customWidth="1"/>
    <col min="8204" max="8204" width="9.109375" style="590"/>
    <col min="8205" max="8205" width="31.44140625" style="590" customWidth="1"/>
    <col min="8206" max="8206" width="37.44140625" style="590" customWidth="1"/>
    <col min="8207" max="8449" width="9.109375" style="590"/>
    <col min="8450" max="8450" width="8.5546875" style="590" customWidth="1"/>
    <col min="8451" max="8451" width="72.33203125" style="590" customWidth="1"/>
    <col min="8452" max="8452" width="25" style="590" customWidth="1"/>
    <col min="8453" max="8453" width="15.109375" style="590" customWidth="1"/>
    <col min="8454" max="8454" width="23.5546875" style="590" customWidth="1"/>
    <col min="8455" max="8455" width="16.33203125" style="590" customWidth="1"/>
    <col min="8456" max="8456" width="20" style="590" customWidth="1"/>
    <col min="8457" max="8457" width="31.44140625" style="590" customWidth="1"/>
    <col min="8458" max="8458" width="6.33203125" style="590" customWidth="1"/>
    <col min="8459" max="8459" width="17.109375" style="590" customWidth="1"/>
    <col min="8460" max="8460" width="9.109375" style="590"/>
    <col min="8461" max="8461" width="31.44140625" style="590" customWidth="1"/>
    <col min="8462" max="8462" width="37.44140625" style="590" customWidth="1"/>
    <col min="8463" max="8705" width="9.109375" style="590"/>
    <col min="8706" max="8706" width="8.5546875" style="590" customWidth="1"/>
    <col min="8707" max="8707" width="72.33203125" style="590" customWidth="1"/>
    <col min="8708" max="8708" width="25" style="590" customWidth="1"/>
    <col min="8709" max="8709" width="15.109375" style="590" customWidth="1"/>
    <col min="8710" max="8710" width="23.5546875" style="590" customWidth="1"/>
    <col min="8711" max="8711" width="16.33203125" style="590" customWidth="1"/>
    <col min="8712" max="8712" width="20" style="590" customWidth="1"/>
    <col min="8713" max="8713" width="31.44140625" style="590" customWidth="1"/>
    <col min="8714" max="8714" width="6.33203125" style="590" customWidth="1"/>
    <col min="8715" max="8715" width="17.109375" style="590" customWidth="1"/>
    <col min="8716" max="8716" width="9.109375" style="590"/>
    <col min="8717" max="8717" width="31.44140625" style="590" customWidth="1"/>
    <col min="8718" max="8718" width="37.44140625" style="590" customWidth="1"/>
    <col min="8719" max="8961" width="9.109375" style="590"/>
    <col min="8962" max="8962" width="8.5546875" style="590" customWidth="1"/>
    <col min="8963" max="8963" width="72.33203125" style="590" customWidth="1"/>
    <col min="8964" max="8964" width="25" style="590" customWidth="1"/>
    <col min="8965" max="8965" width="15.109375" style="590" customWidth="1"/>
    <col min="8966" max="8966" width="23.5546875" style="590" customWidth="1"/>
    <col min="8967" max="8967" width="16.33203125" style="590" customWidth="1"/>
    <col min="8968" max="8968" width="20" style="590" customWidth="1"/>
    <col min="8969" max="8969" width="31.44140625" style="590" customWidth="1"/>
    <col min="8970" max="8970" width="6.33203125" style="590" customWidth="1"/>
    <col min="8971" max="8971" width="17.109375" style="590" customWidth="1"/>
    <col min="8972" max="8972" width="9.109375" style="590"/>
    <col min="8973" max="8973" width="31.44140625" style="590" customWidth="1"/>
    <col min="8974" max="8974" width="37.44140625" style="590" customWidth="1"/>
    <col min="8975" max="9217" width="9.109375" style="590"/>
    <col min="9218" max="9218" width="8.5546875" style="590" customWidth="1"/>
    <col min="9219" max="9219" width="72.33203125" style="590" customWidth="1"/>
    <col min="9220" max="9220" width="25" style="590" customWidth="1"/>
    <col min="9221" max="9221" width="15.109375" style="590" customWidth="1"/>
    <col min="9222" max="9222" width="23.5546875" style="590" customWidth="1"/>
    <col min="9223" max="9223" width="16.33203125" style="590" customWidth="1"/>
    <col min="9224" max="9224" width="20" style="590" customWidth="1"/>
    <col min="9225" max="9225" width="31.44140625" style="590" customWidth="1"/>
    <col min="9226" max="9226" width="6.33203125" style="590" customWidth="1"/>
    <col min="9227" max="9227" width="17.109375" style="590" customWidth="1"/>
    <col min="9228" max="9228" width="9.109375" style="590"/>
    <col min="9229" max="9229" width="31.44140625" style="590" customWidth="1"/>
    <col min="9230" max="9230" width="37.44140625" style="590" customWidth="1"/>
    <col min="9231" max="9473" width="9.109375" style="590"/>
    <col min="9474" max="9474" width="8.5546875" style="590" customWidth="1"/>
    <col min="9475" max="9475" width="72.33203125" style="590" customWidth="1"/>
    <col min="9476" max="9476" width="25" style="590" customWidth="1"/>
    <col min="9477" max="9477" width="15.109375" style="590" customWidth="1"/>
    <col min="9478" max="9478" width="23.5546875" style="590" customWidth="1"/>
    <col min="9479" max="9479" width="16.33203125" style="590" customWidth="1"/>
    <col min="9480" max="9480" width="20" style="590" customWidth="1"/>
    <col min="9481" max="9481" width="31.44140625" style="590" customWidth="1"/>
    <col min="9482" max="9482" width="6.33203125" style="590" customWidth="1"/>
    <col min="9483" max="9483" width="17.109375" style="590" customWidth="1"/>
    <col min="9484" max="9484" width="9.109375" style="590"/>
    <col min="9485" max="9485" width="31.44140625" style="590" customWidth="1"/>
    <col min="9486" max="9486" width="37.44140625" style="590" customWidth="1"/>
    <col min="9487" max="9729" width="9.109375" style="590"/>
    <col min="9730" max="9730" width="8.5546875" style="590" customWidth="1"/>
    <col min="9731" max="9731" width="72.33203125" style="590" customWidth="1"/>
    <col min="9732" max="9732" width="25" style="590" customWidth="1"/>
    <col min="9733" max="9733" width="15.109375" style="590" customWidth="1"/>
    <col min="9734" max="9734" width="23.5546875" style="590" customWidth="1"/>
    <col min="9735" max="9735" width="16.33203125" style="590" customWidth="1"/>
    <col min="9736" max="9736" width="20" style="590" customWidth="1"/>
    <col min="9737" max="9737" width="31.44140625" style="590" customWidth="1"/>
    <col min="9738" max="9738" width="6.33203125" style="590" customWidth="1"/>
    <col min="9739" max="9739" width="17.109375" style="590" customWidth="1"/>
    <col min="9740" max="9740" width="9.109375" style="590"/>
    <col min="9741" max="9741" width="31.44140625" style="590" customWidth="1"/>
    <col min="9742" max="9742" width="37.44140625" style="590" customWidth="1"/>
    <col min="9743" max="9985" width="9.109375" style="590"/>
    <col min="9986" max="9986" width="8.5546875" style="590" customWidth="1"/>
    <col min="9987" max="9987" width="72.33203125" style="590" customWidth="1"/>
    <col min="9988" max="9988" width="25" style="590" customWidth="1"/>
    <col min="9989" max="9989" width="15.109375" style="590" customWidth="1"/>
    <col min="9990" max="9990" width="23.5546875" style="590" customWidth="1"/>
    <col min="9991" max="9991" width="16.33203125" style="590" customWidth="1"/>
    <col min="9992" max="9992" width="20" style="590" customWidth="1"/>
    <col min="9993" max="9993" width="31.44140625" style="590" customWidth="1"/>
    <col min="9994" max="9994" width="6.33203125" style="590" customWidth="1"/>
    <col min="9995" max="9995" width="17.109375" style="590" customWidth="1"/>
    <col min="9996" max="9996" width="9.109375" style="590"/>
    <col min="9997" max="9997" width="31.44140625" style="590" customWidth="1"/>
    <col min="9998" max="9998" width="37.44140625" style="590" customWidth="1"/>
    <col min="9999" max="10241" width="9.109375" style="590"/>
    <col min="10242" max="10242" width="8.5546875" style="590" customWidth="1"/>
    <col min="10243" max="10243" width="72.33203125" style="590" customWidth="1"/>
    <col min="10244" max="10244" width="25" style="590" customWidth="1"/>
    <col min="10245" max="10245" width="15.109375" style="590" customWidth="1"/>
    <col min="10246" max="10246" width="23.5546875" style="590" customWidth="1"/>
    <col min="10247" max="10247" width="16.33203125" style="590" customWidth="1"/>
    <col min="10248" max="10248" width="20" style="590" customWidth="1"/>
    <col min="10249" max="10249" width="31.44140625" style="590" customWidth="1"/>
    <col min="10250" max="10250" width="6.33203125" style="590" customWidth="1"/>
    <col min="10251" max="10251" width="17.109375" style="590" customWidth="1"/>
    <col min="10252" max="10252" width="9.109375" style="590"/>
    <col min="10253" max="10253" width="31.44140625" style="590" customWidth="1"/>
    <col min="10254" max="10254" width="37.44140625" style="590" customWidth="1"/>
    <col min="10255" max="10497" width="9.109375" style="590"/>
    <col min="10498" max="10498" width="8.5546875" style="590" customWidth="1"/>
    <col min="10499" max="10499" width="72.33203125" style="590" customWidth="1"/>
    <col min="10500" max="10500" width="25" style="590" customWidth="1"/>
    <col min="10501" max="10501" width="15.109375" style="590" customWidth="1"/>
    <col min="10502" max="10502" width="23.5546875" style="590" customWidth="1"/>
    <col min="10503" max="10503" width="16.33203125" style="590" customWidth="1"/>
    <col min="10504" max="10504" width="20" style="590" customWidth="1"/>
    <col min="10505" max="10505" width="31.44140625" style="590" customWidth="1"/>
    <col min="10506" max="10506" width="6.33203125" style="590" customWidth="1"/>
    <col min="10507" max="10507" width="17.109375" style="590" customWidth="1"/>
    <col min="10508" max="10508" width="9.109375" style="590"/>
    <col min="10509" max="10509" width="31.44140625" style="590" customWidth="1"/>
    <col min="10510" max="10510" width="37.44140625" style="590" customWidth="1"/>
    <col min="10511" max="10753" width="9.109375" style="590"/>
    <col min="10754" max="10754" width="8.5546875" style="590" customWidth="1"/>
    <col min="10755" max="10755" width="72.33203125" style="590" customWidth="1"/>
    <col min="10756" max="10756" width="25" style="590" customWidth="1"/>
    <col min="10757" max="10757" width="15.109375" style="590" customWidth="1"/>
    <col min="10758" max="10758" width="23.5546875" style="590" customWidth="1"/>
    <col min="10759" max="10759" width="16.33203125" style="590" customWidth="1"/>
    <col min="10760" max="10760" width="20" style="590" customWidth="1"/>
    <col min="10761" max="10761" width="31.44140625" style="590" customWidth="1"/>
    <col min="10762" max="10762" width="6.33203125" style="590" customWidth="1"/>
    <col min="10763" max="10763" width="17.109375" style="590" customWidth="1"/>
    <col min="10764" max="10764" width="9.109375" style="590"/>
    <col min="10765" max="10765" width="31.44140625" style="590" customWidth="1"/>
    <col min="10766" max="10766" width="37.44140625" style="590" customWidth="1"/>
    <col min="10767" max="11009" width="9.109375" style="590"/>
    <col min="11010" max="11010" width="8.5546875" style="590" customWidth="1"/>
    <col min="11011" max="11011" width="72.33203125" style="590" customWidth="1"/>
    <col min="11012" max="11012" width="25" style="590" customWidth="1"/>
    <col min="11013" max="11013" width="15.109375" style="590" customWidth="1"/>
    <col min="11014" max="11014" width="23.5546875" style="590" customWidth="1"/>
    <col min="11015" max="11015" width="16.33203125" style="590" customWidth="1"/>
    <col min="11016" max="11016" width="20" style="590" customWidth="1"/>
    <col min="11017" max="11017" width="31.44140625" style="590" customWidth="1"/>
    <col min="11018" max="11018" width="6.33203125" style="590" customWidth="1"/>
    <col min="11019" max="11019" width="17.109375" style="590" customWidth="1"/>
    <col min="11020" max="11020" width="9.109375" style="590"/>
    <col min="11021" max="11021" width="31.44140625" style="590" customWidth="1"/>
    <col min="11022" max="11022" width="37.44140625" style="590" customWidth="1"/>
    <col min="11023" max="11265" width="9.109375" style="590"/>
    <col min="11266" max="11266" width="8.5546875" style="590" customWidth="1"/>
    <col min="11267" max="11267" width="72.33203125" style="590" customWidth="1"/>
    <col min="11268" max="11268" width="25" style="590" customWidth="1"/>
    <col min="11269" max="11269" width="15.109375" style="590" customWidth="1"/>
    <col min="11270" max="11270" width="23.5546875" style="590" customWidth="1"/>
    <col min="11271" max="11271" width="16.33203125" style="590" customWidth="1"/>
    <col min="11272" max="11272" width="20" style="590" customWidth="1"/>
    <col min="11273" max="11273" width="31.44140625" style="590" customWidth="1"/>
    <col min="11274" max="11274" width="6.33203125" style="590" customWidth="1"/>
    <col min="11275" max="11275" width="17.109375" style="590" customWidth="1"/>
    <col min="11276" max="11276" width="9.109375" style="590"/>
    <col min="11277" max="11277" width="31.44140625" style="590" customWidth="1"/>
    <col min="11278" max="11278" width="37.44140625" style="590" customWidth="1"/>
    <col min="11279" max="11521" width="9.109375" style="590"/>
    <col min="11522" max="11522" width="8.5546875" style="590" customWidth="1"/>
    <col min="11523" max="11523" width="72.33203125" style="590" customWidth="1"/>
    <col min="11524" max="11524" width="25" style="590" customWidth="1"/>
    <col min="11525" max="11525" width="15.109375" style="590" customWidth="1"/>
    <col min="11526" max="11526" width="23.5546875" style="590" customWidth="1"/>
    <col min="11527" max="11527" width="16.33203125" style="590" customWidth="1"/>
    <col min="11528" max="11528" width="20" style="590" customWidth="1"/>
    <col min="11529" max="11529" width="31.44140625" style="590" customWidth="1"/>
    <col min="11530" max="11530" width="6.33203125" style="590" customWidth="1"/>
    <col min="11531" max="11531" width="17.109375" style="590" customWidth="1"/>
    <col min="11532" max="11532" width="9.109375" style="590"/>
    <col min="11533" max="11533" width="31.44140625" style="590" customWidth="1"/>
    <col min="11534" max="11534" width="37.44140625" style="590" customWidth="1"/>
    <col min="11535" max="11777" width="9.109375" style="590"/>
    <col min="11778" max="11778" width="8.5546875" style="590" customWidth="1"/>
    <col min="11779" max="11779" width="72.33203125" style="590" customWidth="1"/>
    <col min="11780" max="11780" width="25" style="590" customWidth="1"/>
    <col min="11781" max="11781" width="15.109375" style="590" customWidth="1"/>
    <col min="11782" max="11782" width="23.5546875" style="590" customWidth="1"/>
    <col min="11783" max="11783" width="16.33203125" style="590" customWidth="1"/>
    <col min="11784" max="11784" width="20" style="590" customWidth="1"/>
    <col min="11785" max="11785" width="31.44140625" style="590" customWidth="1"/>
    <col min="11786" max="11786" width="6.33203125" style="590" customWidth="1"/>
    <col min="11787" max="11787" width="17.109375" style="590" customWidth="1"/>
    <col min="11788" max="11788" width="9.109375" style="590"/>
    <col min="11789" max="11789" width="31.44140625" style="590" customWidth="1"/>
    <col min="11790" max="11790" width="37.44140625" style="590" customWidth="1"/>
    <col min="11791" max="12033" width="9.109375" style="590"/>
    <col min="12034" max="12034" width="8.5546875" style="590" customWidth="1"/>
    <col min="12035" max="12035" width="72.33203125" style="590" customWidth="1"/>
    <col min="12036" max="12036" width="25" style="590" customWidth="1"/>
    <col min="12037" max="12037" width="15.109375" style="590" customWidth="1"/>
    <col min="12038" max="12038" width="23.5546875" style="590" customWidth="1"/>
    <col min="12039" max="12039" width="16.33203125" style="590" customWidth="1"/>
    <col min="12040" max="12040" width="20" style="590" customWidth="1"/>
    <col min="12041" max="12041" width="31.44140625" style="590" customWidth="1"/>
    <col min="12042" max="12042" width="6.33203125" style="590" customWidth="1"/>
    <col min="12043" max="12043" width="17.109375" style="590" customWidth="1"/>
    <col min="12044" max="12044" width="9.109375" style="590"/>
    <col min="12045" max="12045" width="31.44140625" style="590" customWidth="1"/>
    <col min="12046" max="12046" width="37.44140625" style="590" customWidth="1"/>
    <col min="12047" max="12289" width="9.109375" style="590"/>
    <col min="12290" max="12290" width="8.5546875" style="590" customWidth="1"/>
    <col min="12291" max="12291" width="72.33203125" style="590" customWidth="1"/>
    <col min="12292" max="12292" width="25" style="590" customWidth="1"/>
    <col min="12293" max="12293" width="15.109375" style="590" customWidth="1"/>
    <col min="12294" max="12294" width="23.5546875" style="590" customWidth="1"/>
    <col min="12295" max="12295" width="16.33203125" style="590" customWidth="1"/>
    <col min="12296" max="12296" width="20" style="590" customWidth="1"/>
    <col min="12297" max="12297" width="31.44140625" style="590" customWidth="1"/>
    <col min="12298" max="12298" width="6.33203125" style="590" customWidth="1"/>
    <col min="12299" max="12299" width="17.109375" style="590" customWidth="1"/>
    <col min="12300" max="12300" width="9.109375" style="590"/>
    <col min="12301" max="12301" width="31.44140625" style="590" customWidth="1"/>
    <col min="12302" max="12302" width="37.44140625" style="590" customWidth="1"/>
    <col min="12303" max="12545" width="9.109375" style="590"/>
    <col min="12546" max="12546" width="8.5546875" style="590" customWidth="1"/>
    <col min="12547" max="12547" width="72.33203125" style="590" customWidth="1"/>
    <col min="12548" max="12548" width="25" style="590" customWidth="1"/>
    <col min="12549" max="12549" width="15.109375" style="590" customWidth="1"/>
    <col min="12550" max="12550" width="23.5546875" style="590" customWidth="1"/>
    <col min="12551" max="12551" width="16.33203125" style="590" customWidth="1"/>
    <col min="12552" max="12552" width="20" style="590" customWidth="1"/>
    <col min="12553" max="12553" width="31.44140625" style="590" customWidth="1"/>
    <col min="12554" max="12554" width="6.33203125" style="590" customWidth="1"/>
    <col min="12555" max="12555" width="17.109375" style="590" customWidth="1"/>
    <col min="12556" max="12556" width="9.109375" style="590"/>
    <col min="12557" max="12557" width="31.44140625" style="590" customWidth="1"/>
    <col min="12558" max="12558" width="37.44140625" style="590" customWidth="1"/>
    <col min="12559" max="12801" width="9.109375" style="590"/>
    <col min="12802" max="12802" width="8.5546875" style="590" customWidth="1"/>
    <col min="12803" max="12803" width="72.33203125" style="590" customWidth="1"/>
    <col min="12804" max="12804" width="25" style="590" customWidth="1"/>
    <col min="12805" max="12805" width="15.109375" style="590" customWidth="1"/>
    <col min="12806" max="12806" width="23.5546875" style="590" customWidth="1"/>
    <col min="12807" max="12807" width="16.33203125" style="590" customWidth="1"/>
    <col min="12808" max="12808" width="20" style="590" customWidth="1"/>
    <col min="12809" max="12809" width="31.44140625" style="590" customWidth="1"/>
    <col min="12810" max="12810" width="6.33203125" style="590" customWidth="1"/>
    <col min="12811" max="12811" width="17.109375" style="590" customWidth="1"/>
    <col min="12812" max="12812" width="9.109375" style="590"/>
    <col min="12813" max="12813" width="31.44140625" style="590" customWidth="1"/>
    <col min="12814" max="12814" width="37.44140625" style="590" customWidth="1"/>
    <col min="12815" max="13057" width="9.109375" style="590"/>
    <col min="13058" max="13058" width="8.5546875" style="590" customWidth="1"/>
    <col min="13059" max="13059" width="72.33203125" style="590" customWidth="1"/>
    <col min="13060" max="13060" width="25" style="590" customWidth="1"/>
    <col min="13061" max="13061" width="15.109375" style="590" customWidth="1"/>
    <col min="13062" max="13062" width="23.5546875" style="590" customWidth="1"/>
    <col min="13063" max="13063" width="16.33203125" style="590" customWidth="1"/>
    <col min="13064" max="13064" width="20" style="590" customWidth="1"/>
    <col min="13065" max="13065" width="31.44140625" style="590" customWidth="1"/>
    <col min="13066" max="13066" width="6.33203125" style="590" customWidth="1"/>
    <col min="13067" max="13067" width="17.109375" style="590" customWidth="1"/>
    <col min="13068" max="13068" width="9.109375" style="590"/>
    <col min="13069" max="13069" width="31.44140625" style="590" customWidth="1"/>
    <col min="13070" max="13070" width="37.44140625" style="590" customWidth="1"/>
    <col min="13071" max="13313" width="9.109375" style="590"/>
    <col min="13314" max="13314" width="8.5546875" style="590" customWidth="1"/>
    <col min="13315" max="13315" width="72.33203125" style="590" customWidth="1"/>
    <col min="13316" max="13316" width="25" style="590" customWidth="1"/>
    <col min="13317" max="13317" width="15.109375" style="590" customWidth="1"/>
    <col min="13318" max="13318" width="23.5546875" style="590" customWidth="1"/>
    <col min="13319" max="13319" width="16.33203125" style="590" customWidth="1"/>
    <col min="13320" max="13320" width="20" style="590" customWidth="1"/>
    <col min="13321" max="13321" width="31.44140625" style="590" customWidth="1"/>
    <col min="13322" max="13322" width="6.33203125" style="590" customWidth="1"/>
    <col min="13323" max="13323" width="17.109375" style="590" customWidth="1"/>
    <col min="13324" max="13324" width="9.109375" style="590"/>
    <col min="13325" max="13325" width="31.44140625" style="590" customWidth="1"/>
    <col min="13326" max="13326" width="37.44140625" style="590" customWidth="1"/>
    <col min="13327" max="13569" width="9.109375" style="590"/>
    <col min="13570" max="13570" width="8.5546875" style="590" customWidth="1"/>
    <col min="13571" max="13571" width="72.33203125" style="590" customWidth="1"/>
    <col min="13572" max="13572" width="25" style="590" customWidth="1"/>
    <col min="13573" max="13573" width="15.109375" style="590" customWidth="1"/>
    <col min="13574" max="13574" width="23.5546875" style="590" customWidth="1"/>
    <col min="13575" max="13575" width="16.33203125" style="590" customWidth="1"/>
    <col min="13576" max="13576" width="20" style="590" customWidth="1"/>
    <col min="13577" max="13577" width="31.44140625" style="590" customWidth="1"/>
    <col min="13578" max="13578" width="6.33203125" style="590" customWidth="1"/>
    <col min="13579" max="13579" width="17.109375" style="590" customWidth="1"/>
    <col min="13580" max="13580" width="9.109375" style="590"/>
    <col min="13581" max="13581" width="31.44140625" style="590" customWidth="1"/>
    <col min="13582" max="13582" width="37.44140625" style="590" customWidth="1"/>
    <col min="13583" max="13825" width="9.109375" style="590"/>
    <col min="13826" max="13826" width="8.5546875" style="590" customWidth="1"/>
    <col min="13827" max="13827" width="72.33203125" style="590" customWidth="1"/>
    <col min="13828" max="13828" width="25" style="590" customWidth="1"/>
    <col min="13829" max="13829" width="15.109375" style="590" customWidth="1"/>
    <col min="13830" max="13830" width="23.5546875" style="590" customWidth="1"/>
    <col min="13831" max="13831" width="16.33203125" style="590" customWidth="1"/>
    <col min="13832" max="13832" width="20" style="590" customWidth="1"/>
    <col min="13833" max="13833" width="31.44140625" style="590" customWidth="1"/>
    <col min="13834" max="13834" width="6.33203125" style="590" customWidth="1"/>
    <col min="13835" max="13835" width="17.109375" style="590" customWidth="1"/>
    <col min="13836" max="13836" width="9.109375" style="590"/>
    <col min="13837" max="13837" width="31.44140625" style="590" customWidth="1"/>
    <col min="13838" max="13838" width="37.44140625" style="590" customWidth="1"/>
    <col min="13839" max="14081" width="9.109375" style="590"/>
    <col min="14082" max="14082" width="8.5546875" style="590" customWidth="1"/>
    <col min="14083" max="14083" width="72.33203125" style="590" customWidth="1"/>
    <col min="14084" max="14084" width="25" style="590" customWidth="1"/>
    <col min="14085" max="14085" width="15.109375" style="590" customWidth="1"/>
    <col min="14086" max="14086" width="23.5546875" style="590" customWidth="1"/>
    <col min="14087" max="14087" width="16.33203125" style="590" customWidth="1"/>
    <col min="14088" max="14088" width="20" style="590" customWidth="1"/>
    <col min="14089" max="14089" width="31.44140625" style="590" customWidth="1"/>
    <col min="14090" max="14090" width="6.33203125" style="590" customWidth="1"/>
    <col min="14091" max="14091" width="17.109375" style="590" customWidth="1"/>
    <col min="14092" max="14092" width="9.109375" style="590"/>
    <col min="14093" max="14093" width="31.44140625" style="590" customWidth="1"/>
    <col min="14094" max="14094" width="37.44140625" style="590" customWidth="1"/>
    <col min="14095" max="14337" width="9.109375" style="590"/>
    <col min="14338" max="14338" width="8.5546875" style="590" customWidth="1"/>
    <col min="14339" max="14339" width="72.33203125" style="590" customWidth="1"/>
    <col min="14340" max="14340" width="25" style="590" customWidth="1"/>
    <col min="14341" max="14341" width="15.109375" style="590" customWidth="1"/>
    <col min="14342" max="14342" width="23.5546875" style="590" customWidth="1"/>
    <col min="14343" max="14343" width="16.33203125" style="590" customWidth="1"/>
    <col min="14344" max="14344" width="20" style="590" customWidth="1"/>
    <col min="14345" max="14345" width="31.44140625" style="590" customWidth="1"/>
    <col min="14346" max="14346" width="6.33203125" style="590" customWidth="1"/>
    <col min="14347" max="14347" width="17.109375" style="590" customWidth="1"/>
    <col min="14348" max="14348" width="9.109375" style="590"/>
    <col min="14349" max="14349" width="31.44140625" style="590" customWidth="1"/>
    <col min="14350" max="14350" width="37.44140625" style="590" customWidth="1"/>
    <col min="14351" max="14593" width="9.109375" style="590"/>
    <col min="14594" max="14594" width="8.5546875" style="590" customWidth="1"/>
    <col min="14595" max="14595" width="72.33203125" style="590" customWidth="1"/>
    <col min="14596" max="14596" width="25" style="590" customWidth="1"/>
    <col min="14597" max="14597" width="15.109375" style="590" customWidth="1"/>
    <col min="14598" max="14598" width="23.5546875" style="590" customWidth="1"/>
    <col min="14599" max="14599" width="16.33203125" style="590" customWidth="1"/>
    <col min="14600" max="14600" width="20" style="590" customWidth="1"/>
    <col min="14601" max="14601" width="31.44140625" style="590" customWidth="1"/>
    <col min="14602" max="14602" width="6.33203125" style="590" customWidth="1"/>
    <col min="14603" max="14603" width="17.109375" style="590" customWidth="1"/>
    <col min="14604" max="14604" width="9.109375" style="590"/>
    <col min="14605" max="14605" width="31.44140625" style="590" customWidth="1"/>
    <col min="14606" max="14606" width="37.44140625" style="590" customWidth="1"/>
    <col min="14607" max="14849" width="9.109375" style="590"/>
    <col min="14850" max="14850" width="8.5546875" style="590" customWidth="1"/>
    <col min="14851" max="14851" width="72.33203125" style="590" customWidth="1"/>
    <col min="14852" max="14852" width="25" style="590" customWidth="1"/>
    <col min="14853" max="14853" width="15.109375" style="590" customWidth="1"/>
    <col min="14854" max="14854" width="23.5546875" style="590" customWidth="1"/>
    <col min="14855" max="14855" width="16.33203125" style="590" customWidth="1"/>
    <col min="14856" max="14856" width="20" style="590" customWidth="1"/>
    <col min="14857" max="14857" width="31.44140625" style="590" customWidth="1"/>
    <col min="14858" max="14858" width="6.33203125" style="590" customWidth="1"/>
    <col min="14859" max="14859" width="17.109375" style="590" customWidth="1"/>
    <col min="14860" max="14860" width="9.109375" style="590"/>
    <col min="14861" max="14861" width="31.44140625" style="590" customWidth="1"/>
    <col min="14862" max="14862" width="37.44140625" style="590" customWidth="1"/>
    <col min="14863" max="15105" width="9.109375" style="590"/>
    <col min="15106" max="15106" width="8.5546875" style="590" customWidth="1"/>
    <col min="15107" max="15107" width="72.33203125" style="590" customWidth="1"/>
    <col min="15108" max="15108" width="25" style="590" customWidth="1"/>
    <col min="15109" max="15109" width="15.109375" style="590" customWidth="1"/>
    <col min="15110" max="15110" width="23.5546875" style="590" customWidth="1"/>
    <col min="15111" max="15111" width="16.33203125" style="590" customWidth="1"/>
    <col min="15112" max="15112" width="20" style="590" customWidth="1"/>
    <col min="15113" max="15113" width="31.44140625" style="590" customWidth="1"/>
    <col min="15114" max="15114" width="6.33203125" style="590" customWidth="1"/>
    <col min="15115" max="15115" width="17.109375" style="590" customWidth="1"/>
    <col min="15116" max="15116" width="9.109375" style="590"/>
    <col min="15117" max="15117" width="31.44140625" style="590" customWidth="1"/>
    <col min="15118" max="15118" width="37.44140625" style="590" customWidth="1"/>
    <col min="15119" max="15361" width="9.109375" style="590"/>
    <col min="15362" max="15362" width="8.5546875" style="590" customWidth="1"/>
    <col min="15363" max="15363" width="72.33203125" style="590" customWidth="1"/>
    <col min="15364" max="15364" width="25" style="590" customWidth="1"/>
    <col min="15365" max="15365" width="15.109375" style="590" customWidth="1"/>
    <col min="15366" max="15366" width="23.5546875" style="590" customWidth="1"/>
    <col min="15367" max="15367" width="16.33203125" style="590" customWidth="1"/>
    <col min="15368" max="15368" width="20" style="590" customWidth="1"/>
    <col min="15369" max="15369" width="31.44140625" style="590" customWidth="1"/>
    <col min="15370" max="15370" width="6.33203125" style="590" customWidth="1"/>
    <col min="15371" max="15371" width="17.109375" style="590" customWidth="1"/>
    <col min="15372" max="15372" width="9.109375" style="590"/>
    <col min="15373" max="15373" width="31.44140625" style="590" customWidth="1"/>
    <col min="15374" max="15374" width="37.44140625" style="590" customWidth="1"/>
    <col min="15375" max="15617" width="9.109375" style="590"/>
    <col min="15618" max="15618" width="8.5546875" style="590" customWidth="1"/>
    <col min="15619" max="15619" width="72.33203125" style="590" customWidth="1"/>
    <col min="15620" max="15620" width="25" style="590" customWidth="1"/>
    <col min="15621" max="15621" width="15.109375" style="590" customWidth="1"/>
    <col min="15622" max="15622" width="23.5546875" style="590" customWidth="1"/>
    <col min="15623" max="15623" width="16.33203125" style="590" customWidth="1"/>
    <col min="15624" max="15624" width="20" style="590" customWidth="1"/>
    <col min="15625" max="15625" width="31.44140625" style="590" customWidth="1"/>
    <col min="15626" max="15626" width="6.33203125" style="590" customWidth="1"/>
    <col min="15627" max="15627" width="17.109375" style="590" customWidth="1"/>
    <col min="15628" max="15628" width="9.109375" style="590"/>
    <col min="15629" max="15629" width="31.44140625" style="590" customWidth="1"/>
    <col min="15630" max="15630" width="37.44140625" style="590" customWidth="1"/>
    <col min="15631" max="15873" width="9.109375" style="590"/>
    <col min="15874" max="15874" width="8.5546875" style="590" customWidth="1"/>
    <col min="15875" max="15875" width="72.33203125" style="590" customWidth="1"/>
    <col min="15876" max="15876" width="25" style="590" customWidth="1"/>
    <col min="15877" max="15877" width="15.109375" style="590" customWidth="1"/>
    <col min="15878" max="15878" width="23.5546875" style="590" customWidth="1"/>
    <col min="15879" max="15879" width="16.33203125" style="590" customWidth="1"/>
    <col min="15880" max="15880" width="20" style="590" customWidth="1"/>
    <col min="15881" max="15881" width="31.44140625" style="590" customWidth="1"/>
    <col min="15882" max="15882" width="6.33203125" style="590" customWidth="1"/>
    <col min="15883" max="15883" width="17.109375" style="590" customWidth="1"/>
    <col min="15884" max="15884" width="9.109375" style="590"/>
    <col min="15885" max="15885" width="31.44140625" style="590" customWidth="1"/>
    <col min="15886" max="15886" width="37.44140625" style="590" customWidth="1"/>
    <col min="15887" max="16129" width="9.109375" style="590"/>
    <col min="16130" max="16130" width="8.5546875" style="590" customWidth="1"/>
    <col min="16131" max="16131" width="72.33203125" style="590" customWidth="1"/>
    <col min="16132" max="16132" width="25" style="590" customWidth="1"/>
    <col min="16133" max="16133" width="15.109375" style="590" customWidth="1"/>
    <col min="16134" max="16134" width="23.5546875" style="590" customWidth="1"/>
    <col min="16135" max="16135" width="16.33203125" style="590" customWidth="1"/>
    <col min="16136" max="16136" width="20" style="590" customWidth="1"/>
    <col min="16137" max="16137" width="31.44140625" style="590" customWidth="1"/>
    <col min="16138" max="16138" width="6.33203125" style="590" customWidth="1"/>
    <col min="16139" max="16139" width="17.109375" style="590" customWidth="1"/>
    <col min="16140" max="16140" width="9.109375" style="590"/>
    <col min="16141" max="16141" width="31.44140625" style="590" customWidth="1"/>
    <col min="16142" max="16142" width="37.44140625" style="590" customWidth="1"/>
    <col min="16143" max="16384" width="9.109375" style="590"/>
  </cols>
  <sheetData>
    <row r="1" spans="2:13" ht="13.8" x14ac:dyDescent="0.25">
      <c r="B1" s="586" t="s">
        <v>1005</v>
      </c>
      <c r="C1" s="587"/>
      <c r="D1" s="587"/>
      <c r="E1" s="587"/>
      <c r="F1" s="588"/>
      <c r="G1" s="589"/>
    </row>
    <row r="2" spans="2:13" ht="13.8" x14ac:dyDescent="0.25">
      <c r="B2" s="586" t="s">
        <v>1006</v>
      </c>
      <c r="C2" s="587"/>
      <c r="D2" s="587"/>
      <c r="E2" s="587"/>
      <c r="F2" s="588"/>
      <c r="G2" s="589"/>
    </row>
    <row r="3" spans="2:13" ht="13.8" x14ac:dyDescent="0.25">
      <c r="B3" s="1019" t="s">
        <v>1023</v>
      </c>
      <c r="C3" s="1019"/>
      <c r="D3" s="1019"/>
      <c r="E3" s="1019"/>
      <c r="F3" s="1019"/>
      <c r="G3" s="1019"/>
      <c r="H3" s="1019"/>
      <c r="I3" s="1019"/>
    </row>
    <row r="4" spans="2:13" ht="13.8" x14ac:dyDescent="0.25">
      <c r="B4" s="1068" t="s">
        <v>1228</v>
      </c>
      <c r="C4" s="1068"/>
      <c r="D4" s="1068"/>
      <c r="E4" s="1068"/>
      <c r="F4" s="1068"/>
      <c r="G4" s="1068"/>
      <c r="H4" s="1068"/>
      <c r="I4" s="1068"/>
    </row>
    <row r="5" spans="2:13" ht="13.8" x14ac:dyDescent="0.25">
      <c r="B5" s="1021" t="s">
        <v>1357</v>
      </c>
      <c r="C5" s="1021"/>
      <c r="D5" s="1021"/>
      <c r="E5" s="1021"/>
      <c r="F5" s="1021"/>
      <c r="G5" s="1021"/>
      <c r="H5" s="1021"/>
      <c r="I5" s="1021"/>
    </row>
    <row r="6" spans="2:13" ht="32.25" customHeight="1" thickBot="1" x14ac:dyDescent="0.3">
      <c r="B6" s="771" t="s">
        <v>819</v>
      </c>
      <c r="C6" s="771" t="s">
        <v>1008</v>
      </c>
      <c r="D6" s="771" t="s">
        <v>1024</v>
      </c>
      <c r="E6" s="771" t="s">
        <v>1010</v>
      </c>
      <c r="F6" s="772" t="s">
        <v>1011</v>
      </c>
      <c r="G6" s="773" t="s">
        <v>1012</v>
      </c>
      <c r="H6" s="774" t="s">
        <v>1013</v>
      </c>
      <c r="I6" s="774" t="s">
        <v>70</v>
      </c>
      <c r="J6" s="602"/>
      <c r="K6" s="601" t="s">
        <v>1014</v>
      </c>
    </row>
    <row r="7" spans="2:13" ht="17.100000000000001" customHeight="1" x14ac:dyDescent="0.25">
      <c r="B7" s="603">
        <v>1</v>
      </c>
      <c r="C7" s="775" t="s">
        <v>1530</v>
      </c>
      <c r="D7" s="873" t="s">
        <v>1531</v>
      </c>
      <c r="E7" s="600" t="s">
        <v>1300</v>
      </c>
      <c r="F7" s="600">
        <v>2</v>
      </c>
      <c r="G7" s="1093" t="s">
        <v>1532</v>
      </c>
      <c r="H7" s="598">
        <f t="shared" ref="H7:H49" si="0">F7*K7</f>
        <v>5250000</v>
      </c>
      <c r="I7" s="1094" t="s">
        <v>1533</v>
      </c>
      <c r="J7" s="604"/>
      <c r="K7" s="874">
        <v>2625000</v>
      </c>
    </row>
    <row r="8" spans="2:13" ht="17.100000000000001" customHeight="1" thickBot="1" x14ac:dyDescent="0.3">
      <c r="B8" s="603">
        <v>2</v>
      </c>
      <c r="C8" s="775" t="s">
        <v>1534</v>
      </c>
      <c r="D8" s="873" t="s">
        <v>1535</v>
      </c>
      <c r="E8" s="600" t="s">
        <v>1300</v>
      </c>
      <c r="F8" s="600">
        <v>1</v>
      </c>
      <c r="G8" s="1093"/>
      <c r="H8" s="598">
        <f t="shared" si="0"/>
        <v>1256000</v>
      </c>
      <c r="I8" s="1094"/>
      <c r="J8" s="604"/>
      <c r="K8" s="875">
        <v>1256000</v>
      </c>
    </row>
    <row r="9" spans="2:13" ht="17.100000000000001" customHeight="1" x14ac:dyDescent="0.25">
      <c r="B9" s="603">
        <v>3</v>
      </c>
      <c r="C9" s="775" t="s">
        <v>1536</v>
      </c>
      <c r="D9" s="873" t="s">
        <v>1537</v>
      </c>
      <c r="E9" s="600" t="s">
        <v>1300</v>
      </c>
      <c r="F9" s="600">
        <v>25</v>
      </c>
      <c r="G9" s="1093"/>
      <c r="H9" s="598">
        <f t="shared" si="0"/>
        <v>6600000</v>
      </c>
      <c r="I9" s="1094" t="s">
        <v>1538</v>
      </c>
      <c r="J9" s="604"/>
      <c r="K9" s="874">
        <v>264000</v>
      </c>
    </row>
    <row r="10" spans="2:13" ht="17.100000000000001" customHeight="1" thickBot="1" x14ac:dyDescent="0.3">
      <c r="B10" s="603">
        <v>4</v>
      </c>
      <c r="C10" s="775" t="s">
        <v>1539</v>
      </c>
      <c r="D10" s="873" t="s">
        <v>1540</v>
      </c>
      <c r="E10" s="600" t="s">
        <v>1541</v>
      </c>
      <c r="F10" s="600">
        <v>15</v>
      </c>
      <c r="G10" s="1093"/>
      <c r="H10" s="598">
        <f t="shared" si="0"/>
        <v>1665000</v>
      </c>
      <c r="I10" s="1094"/>
      <c r="J10" s="604"/>
      <c r="K10" s="876">
        <v>111000</v>
      </c>
    </row>
    <row r="11" spans="2:13" ht="17.100000000000001" customHeight="1" x14ac:dyDescent="0.25">
      <c r="B11" s="603">
        <v>5</v>
      </c>
      <c r="C11" s="775" t="s">
        <v>1542</v>
      </c>
      <c r="D11" s="1084" t="s">
        <v>1295</v>
      </c>
      <c r="E11" s="600" t="s">
        <v>1300</v>
      </c>
      <c r="F11" s="600">
        <v>10</v>
      </c>
      <c r="G11" s="1093"/>
      <c r="H11" s="598">
        <f t="shared" si="0"/>
        <v>1540000</v>
      </c>
      <c r="I11" s="1094" t="s">
        <v>1543</v>
      </c>
      <c r="J11" s="604"/>
      <c r="K11" s="874">
        <v>154000</v>
      </c>
      <c r="M11" s="877"/>
    </row>
    <row r="12" spans="2:13" ht="17.100000000000001" customHeight="1" thickBot="1" x14ac:dyDescent="0.3">
      <c r="B12" s="603">
        <v>6</v>
      </c>
      <c r="C12" s="775" t="s">
        <v>1544</v>
      </c>
      <c r="D12" s="1085"/>
      <c r="E12" s="600" t="s">
        <v>1300</v>
      </c>
      <c r="F12" s="600">
        <v>8</v>
      </c>
      <c r="G12" s="1093"/>
      <c r="H12" s="598">
        <f t="shared" si="0"/>
        <v>2240000</v>
      </c>
      <c r="I12" s="1094"/>
      <c r="J12" s="604"/>
      <c r="K12" s="875">
        <v>280000</v>
      </c>
      <c r="M12" s="877"/>
    </row>
    <row r="13" spans="2:13" ht="17.100000000000001" customHeight="1" x14ac:dyDescent="0.25">
      <c r="B13" s="603">
        <v>7</v>
      </c>
      <c r="C13" s="775" t="s">
        <v>1545</v>
      </c>
      <c r="D13" s="1085"/>
      <c r="E13" s="600" t="s">
        <v>1546</v>
      </c>
      <c r="F13" s="600">
        <v>2</v>
      </c>
      <c r="G13" s="1093"/>
      <c r="H13" s="598">
        <f t="shared" si="0"/>
        <v>126000</v>
      </c>
      <c r="I13" s="1080" t="s">
        <v>1547</v>
      </c>
      <c r="J13" s="604"/>
      <c r="K13" s="874">
        <v>63000</v>
      </c>
    </row>
    <row r="14" spans="2:13" ht="17.100000000000001" customHeight="1" thickBot="1" x14ac:dyDescent="0.3">
      <c r="B14" s="603">
        <v>8</v>
      </c>
      <c r="C14" s="775" t="s">
        <v>1548</v>
      </c>
      <c r="D14" s="1085"/>
      <c r="E14" s="600" t="s">
        <v>1300</v>
      </c>
      <c r="F14" s="600">
        <v>5</v>
      </c>
      <c r="G14" s="1093"/>
      <c r="H14" s="598">
        <f t="shared" si="0"/>
        <v>60000</v>
      </c>
      <c r="I14" s="1082"/>
      <c r="J14" s="604"/>
      <c r="K14" s="875">
        <v>12000</v>
      </c>
    </row>
    <row r="15" spans="2:13" ht="17.100000000000001" customHeight="1" thickBot="1" x14ac:dyDescent="0.3">
      <c r="B15" s="603">
        <v>9</v>
      </c>
      <c r="C15" s="775" t="s">
        <v>1549</v>
      </c>
      <c r="D15" s="1085"/>
      <c r="E15" s="600" t="s">
        <v>1300</v>
      </c>
      <c r="F15" s="600">
        <v>3</v>
      </c>
      <c r="G15" s="1093"/>
      <c r="H15" s="598">
        <f t="shared" si="0"/>
        <v>381000</v>
      </c>
      <c r="I15" s="827" t="s">
        <v>1550</v>
      </c>
      <c r="J15" s="604"/>
      <c r="K15" s="878">
        <v>127000</v>
      </c>
    </row>
    <row r="16" spans="2:13" ht="17.100000000000001" customHeight="1" x14ac:dyDescent="0.25">
      <c r="B16" s="603">
        <v>10</v>
      </c>
      <c r="C16" s="775" t="s">
        <v>1551</v>
      </c>
      <c r="D16" s="1085"/>
      <c r="E16" s="600" t="s">
        <v>1552</v>
      </c>
      <c r="F16" s="600">
        <v>2</v>
      </c>
      <c r="G16" s="1093"/>
      <c r="H16" s="598">
        <f t="shared" si="0"/>
        <v>260000</v>
      </c>
      <c r="I16" s="1094" t="s">
        <v>1553</v>
      </c>
      <c r="J16" s="604"/>
      <c r="K16" s="879">
        <v>130000</v>
      </c>
    </row>
    <row r="17" spans="2:11" ht="17.100000000000001" customHeight="1" x14ac:dyDescent="0.25">
      <c r="B17" s="603">
        <v>11</v>
      </c>
      <c r="C17" s="775" t="s">
        <v>1554</v>
      </c>
      <c r="D17" s="1085"/>
      <c r="E17" s="600" t="s">
        <v>1300</v>
      </c>
      <c r="F17" s="600">
        <v>40</v>
      </c>
      <c r="G17" s="1093"/>
      <c r="H17" s="598">
        <f t="shared" si="0"/>
        <v>200000</v>
      </c>
      <c r="I17" s="1094"/>
      <c r="J17" s="604"/>
      <c r="K17" s="880">
        <v>5000</v>
      </c>
    </row>
    <row r="18" spans="2:11" ht="17.100000000000001" customHeight="1" x14ac:dyDescent="0.25">
      <c r="B18" s="603">
        <v>12</v>
      </c>
      <c r="C18" s="775" t="s">
        <v>1555</v>
      </c>
      <c r="D18" s="1085"/>
      <c r="E18" s="600" t="s">
        <v>1556</v>
      </c>
      <c r="F18" s="600">
        <v>80</v>
      </c>
      <c r="G18" s="1093"/>
      <c r="H18" s="598">
        <f t="shared" si="0"/>
        <v>20520000</v>
      </c>
      <c r="I18" s="1094"/>
      <c r="J18" s="604"/>
      <c r="K18" s="880">
        <v>256500</v>
      </c>
    </row>
    <row r="19" spans="2:11" ht="17.100000000000001" customHeight="1" x14ac:dyDescent="0.25">
      <c r="B19" s="603">
        <v>13</v>
      </c>
      <c r="C19" s="775" t="s">
        <v>1557</v>
      </c>
      <c r="D19" s="1085"/>
      <c r="E19" s="600" t="s">
        <v>1556</v>
      </c>
      <c r="F19" s="600">
        <v>15</v>
      </c>
      <c r="G19" s="1093"/>
      <c r="H19" s="598">
        <f t="shared" si="0"/>
        <v>46200000</v>
      </c>
      <c r="I19" s="1094"/>
      <c r="J19" s="604"/>
      <c r="K19" s="880">
        <v>3080000</v>
      </c>
    </row>
    <row r="20" spans="2:11" ht="17.100000000000001" customHeight="1" x14ac:dyDescent="0.25">
      <c r="B20" s="603">
        <v>14</v>
      </c>
      <c r="C20" s="775" t="s">
        <v>1558</v>
      </c>
      <c r="D20" s="1085"/>
      <c r="E20" s="600" t="s">
        <v>1300</v>
      </c>
      <c r="F20" s="600">
        <v>50</v>
      </c>
      <c r="G20" s="1093"/>
      <c r="H20" s="598">
        <f t="shared" si="0"/>
        <v>1750000</v>
      </c>
      <c r="I20" s="1094"/>
      <c r="J20" s="604"/>
      <c r="K20" s="880">
        <v>35000</v>
      </c>
    </row>
    <row r="21" spans="2:11" ht="17.100000000000001" customHeight="1" x14ac:dyDescent="0.25">
      <c r="B21" s="603">
        <v>15</v>
      </c>
      <c r="C21" s="775" t="s">
        <v>1559</v>
      </c>
      <c r="D21" s="1085"/>
      <c r="E21" s="600" t="s">
        <v>1300</v>
      </c>
      <c r="F21" s="600">
        <v>10</v>
      </c>
      <c r="G21" s="1093"/>
      <c r="H21" s="598">
        <f t="shared" si="0"/>
        <v>300000</v>
      </c>
      <c r="I21" s="1094"/>
      <c r="J21" s="604"/>
      <c r="K21" s="880">
        <v>30000</v>
      </c>
    </row>
    <row r="22" spans="2:11" ht="17.100000000000001" customHeight="1" x14ac:dyDescent="0.25">
      <c r="B22" s="603">
        <v>16</v>
      </c>
      <c r="C22" s="775" t="s">
        <v>1560</v>
      </c>
      <c r="D22" s="1085"/>
      <c r="E22" s="600" t="s">
        <v>1300</v>
      </c>
      <c r="F22" s="600">
        <v>5</v>
      </c>
      <c r="G22" s="1093"/>
      <c r="H22" s="598">
        <f t="shared" si="0"/>
        <v>425000</v>
      </c>
      <c r="I22" s="1094"/>
      <c r="J22" s="604"/>
      <c r="K22" s="880">
        <v>85000</v>
      </c>
    </row>
    <row r="23" spans="2:11" ht="17.100000000000001" customHeight="1" x14ac:dyDescent="0.25">
      <c r="B23" s="603">
        <v>17</v>
      </c>
      <c r="C23" s="775" t="s">
        <v>1561</v>
      </c>
      <c r="D23" s="1085"/>
      <c r="E23" s="600" t="s">
        <v>1300</v>
      </c>
      <c r="F23" s="600">
        <v>5</v>
      </c>
      <c r="G23" s="1093"/>
      <c r="H23" s="598">
        <f t="shared" si="0"/>
        <v>87500</v>
      </c>
      <c r="I23" s="1094"/>
      <c r="J23" s="604"/>
      <c r="K23" s="880">
        <v>17500</v>
      </c>
    </row>
    <row r="24" spans="2:11" ht="17.100000000000001" customHeight="1" x14ac:dyDescent="0.25">
      <c r="B24" s="603">
        <v>18</v>
      </c>
      <c r="C24" s="775" t="s">
        <v>1562</v>
      </c>
      <c r="D24" s="1085"/>
      <c r="E24" s="600" t="s">
        <v>1300</v>
      </c>
      <c r="F24" s="600">
        <v>2</v>
      </c>
      <c r="G24" s="1093"/>
      <c r="H24" s="598">
        <f t="shared" si="0"/>
        <v>380000</v>
      </c>
      <c r="I24" s="1094"/>
      <c r="J24" s="604"/>
      <c r="K24" s="880">
        <v>190000</v>
      </c>
    </row>
    <row r="25" spans="2:11" ht="17.100000000000001" customHeight="1" x14ac:dyDescent="0.25">
      <c r="B25" s="603">
        <v>19</v>
      </c>
      <c r="C25" s="775" t="s">
        <v>1563</v>
      </c>
      <c r="D25" s="1085"/>
      <c r="E25" s="600" t="s">
        <v>1300</v>
      </c>
      <c r="F25" s="600">
        <v>2</v>
      </c>
      <c r="G25" s="1093"/>
      <c r="H25" s="598">
        <f t="shared" si="0"/>
        <v>80000</v>
      </c>
      <c r="I25" s="1094"/>
      <c r="J25" s="604"/>
      <c r="K25" s="880">
        <v>40000</v>
      </c>
    </row>
    <row r="26" spans="2:11" ht="17.100000000000001" customHeight="1" x14ac:dyDescent="0.25">
      <c r="B26" s="603">
        <v>20</v>
      </c>
      <c r="C26" s="775" t="s">
        <v>1564</v>
      </c>
      <c r="D26" s="1085"/>
      <c r="E26" s="600" t="s">
        <v>1552</v>
      </c>
      <c r="F26" s="600">
        <v>2</v>
      </c>
      <c r="G26" s="1093"/>
      <c r="H26" s="598">
        <f t="shared" si="0"/>
        <v>180000</v>
      </c>
      <c r="I26" s="1094"/>
      <c r="J26" s="604"/>
      <c r="K26" s="881">
        <v>90000</v>
      </c>
    </row>
    <row r="27" spans="2:11" ht="17.100000000000001" customHeight="1" thickBot="1" x14ac:dyDescent="0.3">
      <c r="B27" s="603">
        <v>21</v>
      </c>
      <c r="C27" s="775" t="s">
        <v>1565</v>
      </c>
      <c r="D27" s="1085"/>
      <c r="E27" s="600" t="s">
        <v>1546</v>
      </c>
      <c r="F27" s="600">
        <v>1</v>
      </c>
      <c r="G27" s="1093"/>
      <c r="H27" s="598">
        <f t="shared" si="0"/>
        <v>4272250</v>
      </c>
      <c r="I27" s="827" t="s">
        <v>1566</v>
      </c>
      <c r="J27" s="604"/>
      <c r="K27" s="882">
        <v>4272250</v>
      </c>
    </row>
    <row r="28" spans="2:11" ht="17.100000000000001" customHeight="1" x14ac:dyDescent="0.25">
      <c r="B28" s="603">
        <v>22</v>
      </c>
      <c r="C28" s="775" t="s">
        <v>1567</v>
      </c>
      <c r="D28" s="1085"/>
      <c r="E28" s="600" t="s">
        <v>1300</v>
      </c>
      <c r="F28" s="600">
        <v>2</v>
      </c>
      <c r="G28" s="1093"/>
      <c r="H28" s="598">
        <f t="shared" si="0"/>
        <v>1900000</v>
      </c>
      <c r="I28" s="1080" t="s">
        <v>1568</v>
      </c>
      <c r="J28" s="604"/>
      <c r="K28" s="879">
        <v>950000</v>
      </c>
    </row>
    <row r="29" spans="2:11" ht="17.100000000000001" customHeight="1" x14ac:dyDescent="0.25">
      <c r="B29" s="603">
        <v>23</v>
      </c>
      <c r="C29" s="775" t="s">
        <v>1569</v>
      </c>
      <c r="D29" s="1085"/>
      <c r="E29" s="600" t="s">
        <v>1300</v>
      </c>
      <c r="F29" s="600">
        <v>4</v>
      </c>
      <c r="G29" s="1093"/>
      <c r="H29" s="598">
        <f t="shared" si="0"/>
        <v>3800000</v>
      </c>
      <c r="I29" s="1081"/>
      <c r="J29" s="604"/>
      <c r="K29" s="880">
        <v>950000</v>
      </c>
    </row>
    <row r="30" spans="2:11" ht="17.100000000000001" customHeight="1" x14ac:dyDescent="0.25">
      <c r="B30" s="603">
        <v>24</v>
      </c>
      <c r="C30" s="775" t="s">
        <v>1004</v>
      </c>
      <c r="D30" s="1085"/>
      <c r="E30" s="600" t="s">
        <v>1300</v>
      </c>
      <c r="F30" s="600">
        <v>4</v>
      </c>
      <c r="G30" s="1093"/>
      <c r="H30" s="598">
        <f t="shared" si="0"/>
        <v>600000</v>
      </c>
      <c r="I30" s="1081"/>
      <c r="J30" s="604"/>
      <c r="K30" s="880">
        <v>150000</v>
      </c>
    </row>
    <row r="31" spans="2:11" ht="17.100000000000001" customHeight="1" x14ac:dyDescent="0.25">
      <c r="B31" s="603">
        <v>25</v>
      </c>
      <c r="C31" s="775" t="s">
        <v>1570</v>
      </c>
      <c r="D31" s="1085"/>
      <c r="E31" s="600" t="s">
        <v>1300</v>
      </c>
      <c r="F31" s="600">
        <v>2</v>
      </c>
      <c r="G31" s="1093"/>
      <c r="H31" s="598">
        <f t="shared" si="0"/>
        <v>1970000</v>
      </c>
      <c r="I31" s="1081"/>
      <c r="J31" s="604"/>
      <c r="K31" s="880">
        <v>985000</v>
      </c>
    </row>
    <row r="32" spans="2:11" ht="17.100000000000001" customHeight="1" x14ac:dyDescent="0.25">
      <c r="B32" s="603">
        <v>26</v>
      </c>
      <c r="C32" s="775" t="s">
        <v>1571</v>
      </c>
      <c r="D32" s="1085"/>
      <c r="E32" s="600" t="s">
        <v>1300</v>
      </c>
      <c r="F32" s="600">
        <v>2</v>
      </c>
      <c r="G32" s="1093"/>
      <c r="H32" s="598">
        <f t="shared" si="0"/>
        <v>2000000</v>
      </c>
      <c r="I32" s="1081"/>
      <c r="J32" s="604"/>
      <c r="K32" s="880">
        <v>1000000</v>
      </c>
    </row>
    <row r="33" spans="2:11" ht="17.100000000000001" customHeight="1" x14ac:dyDescent="0.25">
      <c r="B33" s="603">
        <v>27</v>
      </c>
      <c r="C33" s="775" t="s">
        <v>1572</v>
      </c>
      <c r="D33" s="1085"/>
      <c r="E33" s="600" t="s">
        <v>1300</v>
      </c>
      <c r="F33" s="600">
        <v>8</v>
      </c>
      <c r="G33" s="1093"/>
      <c r="H33" s="598">
        <f t="shared" si="0"/>
        <v>520000</v>
      </c>
      <c r="I33" s="1081"/>
      <c r="J33" s="604"/>
      <c r="K33" s="880">
        <v>65000</v>
      </c>
    </row>
    <row r="34" spans="2:11" ht="17.100000000000001" customHeight="1" thickBot="1" x14ac:dyDescent="0.3">
      <c r="B34" s="603">
        <v>28</v>
      </c>
      <c r="C34" s="775" t="s">
        <v>1573</v>
      </c>
      <c r="D34" s="1085"/>
      <c r="E34" s="600" t="s">
        <v>1546</v>
      </c>
      <c r="F34" s="600">
        <v>1</v>
      </c>
      <c r="G34" s="1093"/>
      <c r="H34" s="598">
        <f t="shared" si="0"/>
        <v>750000</v>
      </c>
      <c r="I34" s="1082"/>
      <c r="J34" s="604"/>
      <c r="K34" s="883">
        <v>750000</v>
      </c>
    </row>
    <row r="35" spans="2:11" ht="17.100000000000001" customHeight="1" thickBot="1" x14ac:dyDescent="0.3">
      <c r="B35" s="603">
        <v>29</v>
      </c>
      <c r="C35" s="775" t="s">
        <v>1574</v>
      </c>
      <c r="D35" s="1085"/>
      <c r="E35" s="600" t="s">
        <v>1301</v>
      </c>
      <c r="F35" s="600">
        <v>8</v>
      </c>
      <c r="G35" s="1093"/>
      <c r="H35" s="598">
        <f t="shared" si="0"/>
        <v>1248000</v>
      </c>
      <c r="I35" s="827" t="s">
        <v>1575</v>
      </c>
      <c r="J35" s="604"/>
      <c r="K35" s="882">
        <v>156000</v>
      </c>
    </row>
    <row r="36" spans="2:11" ht="17.100000000000001" customHeight="1" x14ac:dyDescent="0.25">
      <c r="B36" s="603">
        <v>30</v>
      </c>
      <c r="C36" s="775" t="s">
        <v>1576</v>
      </c>
      <c r="D36" s="1085"/>
      <c r="E36" s="600" t="s">
        <v>1556</v>
      </c>
      <c r="F36" s="600">
        <v>2</v>
      </c>
      <c r="G36" s="1093"/>
      <c r="H36" s="598">
        <f t="shared" si="0"/>
        <v>1370000</v>
      </c>
      <c r="I36" s="1080" t="s">
        <v>1577</v>
      </c>
      <c r="J36" s="604"/>
      <c r="K36" s="879">
        <v>685000</v>
      </c>
    </row>
    <row r="37" spans="2:11" ht="17.100000000000001" customHeight="1" x14ac:dyDescent="0.25">
      <c r="B37" s="603">
        <v>31</v>
      </c>
      <c r="C37" s="775" t="s">
        <v>1578</v>
      </c>
      <c r="D37" s="1085"/>
      <c r="E37" s="600" t="s">
        <v>1300</v>
      </c>
      <c r="F37" s="600">
        <v>2</v>
      </c>
      <c r="G37" s="1093"/>
      <c r="H37" s="598">
        <f t="shared" si="0"/>
        <v>95000</v>
      </c>
      <c r="I37" s="1081"/>
      <c r="J37" s="604"/>
      <c r="K37" s="880">
        <v>47500</v>
      </c>
    </row>
    <row r="38" spans="2:11" ht="17.100000000000001" customHeight="1" thickBot="1" x14ac:dyDescent="0.3">
      <c r="B38" s="603">
        <v>32</v>
      </c>
      <c r="C38" s="775" t="s">
        <v>1579</v>
      </c>
      <c r="D38" s="1085"/>
      <c r="E38" s="600" t="s">
        <v>1300</v>
      </c>
      <c r="F38" s="600">
        <v>2</v>
      </c>
      <c r="G38" s="1093"/>
      <c r="H38" s="598">
        <f t="shared" si="0"/>
        <v>380000</v>
      </c>
      <c r="I38" s="1082"/>
      <c r="J38" s="604"/>
      <c r="K38" s="881">
        <v>190000</v>
      </c>
    </row>
    <row r="39" spans="2:11" ht="17.100000000000001" customHeight="1" thickBot="1" x14ac:dyDescent="0.3">
      <c r="B39" s="603">
        <v>33</v>
      </c>
      <c r="C39" s="775" t="s">
        <v>1580</v>
      </c>
      <c r="D39" s="1085"/>
      <c r="E39" s="600" t="s">
        <v>1300</v>
      </c>
      <c r="F39" s="600">
        <v>2</v>
      </c>
      <c r="G39" s="1093"/>
      <c r="H39" s="598">
        <f t="shared" si="0"/>
        <v>330000</v>
      </c>
      <c r="I39" s="1080" t="s">
        <v>1581</v>
      </c>
      <c r="J39" s="604"/>
      <c r="K39" s="879">
        <v>165000</v>
      </c>
    </row>
    <row r="40" spans="2:11" ht="17.100000000000001" customHeight="1" x14ac:dyDescent="0.25">
      <c r="B40" s="603">
        <v>34</v>
      </c>
      <c r="C40" s="775" t="s">
        <v>1582</v>
      </c>
      <c r="D40" s="1085"/>
      <c r="E40" s="600" t="s">
        <v>1300</v>
      </c>
      <c r="F40" s="600">
        <v>4</v>
      </c>
      <c r="G40" s="1093"/>
      <c r="H40" s="598">
        <f t="shared" si="0"/>
        <v>660000</v>
      </c>
      <c r="I40" s="1082"/>
      <c r="J40" s="604"/>
      <c r="K40" s="879">
        <v>165000</v>
      </c>
    </row>
    <row r="41" spans="2:11" ht="17.100000000000001" customHeight="1" thickBot="1" x14ac:dyDescent="0.3">
      <c r="B41" s="603">
        <v>35</v>
      </c>
      <c r="C41" s="775" t="s">
        <v>1583</v>
      </c>
      <c r="D41" s="1086"/>
      <c r="E41" s="600" t="s">
        <v>1300</v>
      </c>
      <c r="F41" s="600">
        <v>2</v>
      </c>
      <c r="G41" s="1093"/>
      <c r="H41" s="598">
        <f t="shared" si="0"/>
        <v>1257500</v>
      </c>
      <c r="I41" s="826" t="s">
        <v>1584</v>
      </c>
      <c r="J41" s="604"/>
      <c r="K41" s="884">
        <v>628750</v>
      </c>
    </row>
    <row r="42" spans="2:11" ht="17.100000000000001" customHeight="1" x14ac:dyDescent="0.25">
      <c r="B42" s="606"/>
      <c r="C42" s="1083" t="s">
        <v>1236</v>
      </c>
      <c r="D42" s="1083"/>
      <c r="E42" s="1083"/>
      <c r="F42" s="1083"/>
      <c r="G42" s="1083"/>
      <c r="H42" s="1083"/>
      <c r="I42" s="605">
        <f>SUM(H7:H41)</f>
        <v>110653250</v>
      </c>
      <c r="J42" s="604"/>
      <c r="K42" s="606"/>
    </row>
    <row r="43" spans="2:11" ht="17.100000000000001" customHeight="1" x14ac:dyDescent="0.25">
      <c r="B43" s="603">
        <v>1</v>
      </c>
      <c r="C43" s="776" t="s">
        <v>75</v>
      </c>
      <c r="D43" s="775" t="s">
        <v>75</v>
      </c>
      <c r="E43" s="600" t="s">
        <v>75</v>
      </c>
      <c r="F43" s="600">
        <v>0</v>
      </c>
      <c r="G43" s="825" t="s">
        <v>1585</v>
      </c>
      <c r="H43" s="598">
        <f t="shared" si="0"/>
        <v>0</v>
      </c>
      <c r="I43" s="827" t="s">
        <v>75</v>
      </c>
      <c r="J43" s="604"/>
      <c r="K43" s="598">
        <v>0</v>
      </c>
    </row>
    <row r="44" spans="2:11" ht="17.100000000000001" customHeight="1" thickBot="1" x14ac:dyDescent="0.3">
      <c r="B44" s="606"/>
      <c r="C44" s="1083"/>
      <c r="D44" s="1083"/>
      <c r="E44" s="1083"/>
      <c r="F44" s="1083"/>
      <c r="G44" s="1083"/>
      <c r="H44" s="1083"/>
      <c r="I44" s="607">
        <f>SUM(H43:H43)</f>
        <v>0</v>
      </c>
      <c r="J44" s="608"/>
      <c r="K44" s="606"/>
    </row>
    <row r="45" spans="2:11" ht="17.100000000000001" customHeight="1" x14ac:dyDescent="0.25">
      <c r="B45" s="603">
        <v>1</v>
      </c>
      <c r="C45" s="775" t="s">
        <v>1551</v>
      </c>
      <c r="D45" s="1084" t="s">
        <v>1295</v>
      </c>
      <c r="E45" s="600" t="s">
        <v>1552</v>
      </c>
      <c r="F45" s="600">
        <v>3</v>
      </c>
      <c r="G45" s="1087" t="s">
        <v>1586</v>
      </c>
      <c r="H45" s="598">
        <f t="shared" si="0"/>
        <v>390000</v>
      </c>
      <c r="I45" s="1090" t="s">
        <v>1587</v>
      </c>
      <c r="J45" s="604"/>
      <c r="K45" s="879">
        <v>130000</v>
      </c>
    </row>
    <row r="46" spans="2:11" ht="17.100000000000001" customHeight="1" x14ac:dyDescent="0.25">
      <c r="B46" s="603">
        <v>2</v>
      </c>
      <c r="C46" s="775" t="s">
        <v>1554</v>
      </c>
      <c r="D46" s="1085"/>
      <c r="E46" s="600" t="s">
        <v>1300</v>
      </c>
      <c r="F46" s="600">
        <v>40</v>
      </c>
      <c r="G46" s="1088"/>
      <c r="H46" s="598">
        <f t="shared" si="0"/>
        <v>200000</v>
      </c>
      <c r="I46" s="1091"/>
      <c r="J46" s="604"/>
      <c r="K46" s="880">
        <v>5000</v>
      </c>
    </row>
    <row r="47" spans="2:11" ht="17.100000000000001" customHeight="1" x14ac:dyDescent="0.25">
      <c r="B47" s="603">
        <v>3</v>
      </c>
      <c r="C47" s="775" t="s">
        <v>1588</v>
      </c>
      <c r="D47" s="1085"/>
      <c r="E47" s="600" t="s">
        <v>1556</v>
      </c>
      <c r="F47" s="600">
        <v>10</v>
      </c>
      <c r="G47" s="1088"/>
      <c r="H47" s="598">
        <f t="shared" si="0"/>
        <v>17150000</v>
      </c>
      <c r="I47" s="1091"/>
      <c r="J47" s="604"/>
      <c r="K47" s="880">
        <v>1715000</v>
      </c>
    </row>
    <row r="48" spans="2:11" ht="17.100000000000001" customHeight="1" x14ac:dyDescent="0.25">
      <c r="B48" s="603">
        <v>4</v>
      </c>
      <c r="C48" s="775" t="s">
        <v>1589</v>
      </c>
      <c r="D48" s="1085"/>
      <c r="E48" s="600" t="s">
        <v>1556</v>
      </c>
      <c r="F48" s="600">
        <v>10</v>
      </c>
      <c r="G48" s="1088"/>
      <c r="H48" s="598">
        <f t="shared" si="0"/>
        <v>5120000</v>
      </c>
      <c r="I48" s="1091"/>
      <c r="J48" s="604"/>
      <c r="K48" s="880">
        <v>512000</v>
      </c>
    </row>
    <row r="49" spans="2:11" ht="17.100000000000001" customHeight="1" thickBot="1" x14ac:dyDescent="0.3">
      <c r="B49" s="603">
        <v>5</v>
      </c>
      <c r="C49" s="775" t="s">
        <v>1564</v>
      </c>
      <c r="D49" s="1086"/>
      <c r="E49" s="600" t="s">
        <v>1552</v>
      </c>
      <c r="F49" s="600">
        <v>4</v>
      </c>
      <c r="G49" s="1089"/>
      <c r="H49" s="598">
        <f t="shared" si="0"/>
        <v>360000</v>
      </c>
      <c r="I49" s="1092"/>
      <c r="J49" s="604"/>
      <c r="K49" s="883">
        <v>90000</v>
      </c>
    </row>
    <row r="50" spans="2:11" ht="17.100000000000001" customHeight="1" x14ac:dyDescent="0.25">
      <c r="B50" s="606"/>
      <c r="C50" s="1083" t="s">
        <v>1236</v>
      </c>
      <c r="D50" s="1083"/>
      <c r="E50" s="1083"/>
      <c r="F50" s="1083"/>
      <c r="G50" s="1083"/>
      <c r="H50" s="1083"/>
      <c r="I50" s="607">
        <f>SUM(H45:H49)</f>
        <v>23220000</v>
      </c>
      <c r="J50" s="608"/>
      <c r="K50" s="608"/>
    </row>
    <row r="51" spans="2:11" ht="17.100000000000001" customHeight="1" x14ac:dyDescent="0.25">
      <c r="B51" s="608"/>
      <c r="C51" s="608"/>
      <c r="D51" s="608"/>
      <c r="E51" s="608"/>
      <c r="F51" s="608"/>
      <c r="G51" s="608"/>
      <c r="H51" s="608"/>
      <c r="I51" s="608"/>
      <c r="J51" s="608"/>
      <c r="K51" s="608"/>
    </row>
    <row r="52" spans="2:11" ht="17.100000000000001" customHeight="1" x14ac:dyDescent="0.25">
      <c r="B52" s="608"/>
      <c r="C52" s="608"/>
      <c r="D52" s="608"/>
      <c r="E52" s="608"/>
      <c r="F52" s="608"/>
      <c r="G52" s="608"/>
      <c r="H52" s="608"/>
      <c r="I52" s="608"/>
      <c r="J52" s="608"/>
      <c r="K52" s="608"/>
    </row>
    <row r="53" spans="2:11" ht="30" customHeight="1" x14ac:dyDescent="0.25">
      <c r="C53" s="1079" t="s">
        <v>1237</v>
      </c>
      <c r="D53" s="1079" t="s">
        <v>1016</v>
      </c>
      <c r="E53" s="1079"/>
      <c r="F53" s="1079"/>
      <c r="G53" s="1079"/>
      <c r="H53" s="730">
        <f>I42</f>
        <v>110653250</v>
      </c>
    </row>
    <row r="54" spans="2:11" ht="30" customHeight="1" x14ac:dyDescent="0.25">
      <c r="C54" s="1079"/>
      <c r="D54" s="1079" t="s">
        <v>1229</v>
      </c>
      <c r="E54" s="1079"/>
      <c r="F54" s="1079"/>
      <c r="G54" s="1079"/>
      <c r="H54" s="730">
        <f>I44</f>
        <v>0</v>
      </c>
    </row>
    <row r="55" spans="2:11" ht="30" customHeight="1" x14ac:dyDescent="0.25">
      <c r="C55" s="1079"/>
      <c r="D55" s="1079" t="s">
        <v>1296</v>
      </c>
      <c r="E55" s="1079"/>
      <c r="F55" s="1079"/>
      <c r="G55" s="1079"/>
      <c r="H55" s="730">
        <f>I50</f>
        <v>23220000</v>
      </c>
    </row>
    <row r="56" spans="2:11" ht="30" customHeight="1" x14ac:dyDescent="0.25">
      <c r="C56" s="1079" t="s">
        <v>1238</v>
      </c>
      <c r="D56" s="1079"/>
      <c r="E56" s="1079"/>
      <c r="F56" s="1079"/>
      <c r="G56" s="1079"/>
      <c r="H56" s="730">
        <f>SUM(H53:H55)</f>
        <v>133873250</v>
      </c>
    </row>
  </sheetData>
  <mergeCells count="24">
    <mergeCell ref="B3:I3"/>
    <mergeCell ref="B4:I4"/>
    <mergeCell ref="B5:I5"/>
    <mergeCell ref="G7:G41"/>
    <mergeCell ref="I7:I8"/>
    <mergeCell ref="I9:I10"/>
    <mergeCell ref="D11:D41"/>
    <mergeCell ref="I11:I12"/>
    <mergeCell ref="I13:I14"/>
    <mergeCell ref="I16:I26"/>
    <mergeCell ref="C56:G56"/>
    <mergeCell ref="I28:I34"/>
    <mergeCell ref="I36:I38"/>
    <mergeCell ref="I39:I40"/>
    <mergeCell ref="C42:H42"/>
    <mergeCell ref="C44:H44"/>
    <mergeCell ref="D45:D49"/>
    <mergeCell ref="G45:G49"/>
    <mergeCell ref="I45:I49"/>
    <mergeCell ref="C50:H50"/>
    <mergeCell ref="C53:C55"/>
    <mergeCell ref="D53:G53"/>
    <mergeCell ref="D54:G54"/>
    <mergeCell ref="D55:G55"/>
  </mergeCells>
  <pageMargins left="0.7" right="0.7" top="0.75" bottom="0.75" header="0.3" footer="0.3"/>
  <pageSetup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2:H24"/>
  <sheetViews>
    <sheetView topLeftCell="A26" workbookViewId="0">
      <selection activeCell="H14" sqref="H14:H20"/>
    </sheetView>
  </sheetViews>
  <sheetFormatPr defaultColWidth="9.109375" defaultRowHeight="14.4" x14ac:dyDescent="0.3"/>
  <cols>
    <col min="1" max="2" width="9.109375" style="575"/>
    <col min="3" max="3" width="4.5546875" style="547" customWidth="1"/>
    <col min="4" max="4" width="12.44140625" style="584" customWidth="1"/>
    <col min="5" max="5" width="57.88671875" style="584" customWidth="1"/>
    <col min="6" max="6" width="22.88671875" style="584" customWidth="1"/>
    <col min="7" max="7" width="3.6640625" style="547" customWidth="1"/>
    <col min="8" max="8" width="5.5546875" style="585" bestFit="1" customWidth="1"/>
    <col min="9" max="16384" width="9.109375" style="575"/>
  </cols>
  <sheetData>
    <row r="2" spans="3:8" x14ac:dyDescent="0.3">
      <c r="G2" s="547">
        <v>26</v>
      </c>
    </row>
    <row r="3" spans="3:8" x14ac:dyDescent="0.3">
      <c r="C3" s="1104" t="s">
        <v>1207</v>
      </c>
      <c r="D3" s="1104"/>
      <c r="E3" s="1104"/>
      <c r="F3" s="1104"/>
      <c r="G3" s="1104"/>
      <c r="H3" s="1104"/>
    </row>
    <row r="4" spans="3:8" s="576" customFormat="1" ht="28.8" x14ac:dyDescent="0.3">
      <c r="C4" s="720" t="s">
        <v>999</v>
      </c>
      <c r="D4" s="720" t="s">
        <v>912</v>
      </c>
      <c r="E4" s="720" t="s">
        <v>953</v>
      </c>
      <c r="F4" s="720" t="s">
        <v>1208</v>
      </c>
      <c r="G4" s="1105" t="s">
        <v>1000</v>
      </c>
      <c r="H4" s="1105"/>
    </row>
    <row r="5" spans="3:8" ht="28.8" x14ac:dyDescent="0.3">
      <c r="C5" s="577">
        <v>1</v>
      </c>
      <c r="D5" s="580" t="s">
        <v>904</v>
      </c>
      <c r="E5" s="578" t="s">
        <v>1209</v>
      </c>
      <c r="F5" s="578" t="s">
        <v>1001</v>
      </c>
      <c r="G5" s="577">
        <v>3</v>
      </c>
      <c r="H5" s="579">
        <v>1</v>
      </c>
    </row>
    <row r="6" spans="3:8" ht="43.2" x14ac:dyDescent="0.3">
      <c r="C6" s="577">
        <v>2</v>
      </c>
      <c r="D6" s="580" t="s">
        <v>905</v>
      </c>
      <c r="E6" s="580" t="s">
        <v>1210</v>
      </c>
      <c r="F6" s="578" t="s">
        <v>1211</v>
      </c>
      <c r="G6" s="577">
        <v>6</v>
      </c>
      <c r="H6" s="579">
        <v>1</v>
      </c>
    </row>
    <row r="7" spans="3:8" x14ac:dyDescent="0.3">
      <c r="C7" s="577">
        <v>3</v>
      </c>
      <c r="D7" s="580" t="s">
        <v>427</v>
      </c>
      <c r="E7" s="578" t="s">
        <v>1212</v>
      </c>
      <c r="F7" s="578" t="s">
        <v>1001</v>
      </c>
      <c r="G7" s="577">
        <v>3</v>
      </c>
      <c r="H7" s="579">
        <v>1</v>
      </c>
    </row>
    <row r="8" spans="3:8" ht="28.8" x14ac:dyDescent="0.3">
      <c r="C8" s="577">
        <v>4</v>
      </c>
      <c r="D8" s="580" t="s">
        <v>744</v>
      </c>
      <c r="E8" s="578" t="s">
        <v>1213</v>
      </c>
      <c r="F8" s="578" t="s">
        <v>1002</v>
      </c>
      <c r="G8" s="577">
        <v>2</v>
      </c>
      <c r="H8" s="579">
        <v>0.67</v>
      </c>
    </row>
    <row r="9" spans="3:8" x14ac:dyDescent="0.3">
      <c r="C9" s="577">
        <v>5</v>
      </c>
      <c r="D9" s="580" t="s">
        <v>20</v>
      </c>
      <c r="E9" s="580" t="s">
        <v>75</v>
      </c>
      <c r="F9" s="578"/>
      <c r="G9" s="577">
        <v>0</v>
      </c>
      <c r="H9" s="579">
        <v>0</v>
      </c>
    </row>
    <row r="10" spans="3:8" x14ac:dyDescent="0.3">
      <c r="C10" s="577">
        <v>6</v>
      </c>
      <c r="D10" s="580" t="s">
        <v>907</v>
      </c>
      <c r="E10" s="580" t="s">
        <v>75</v>
      </c>
      <c r="F10" s="578"/>
      <c r="G10" s="577">
        <v>0</v>
      </c>
      <c r="H10" s="579">
        <v>0</v>
      </c>
    </row>
    <row r="11" spans="3:8" x14ac:dyDescent="0.3">
      <c r="C11" s="577">
        <v>7</v>
      </c>
      <c r="D11" s="580" t="s">
        <v>39</v>
      </c>
      <c r="E11" s="580" t="s">
        <v>75</v>
      </c>
      <c r="F11" s="578"/>
      <c r="G11" s="577">
        <v>0</v>
      </c>
      <c r="H11" s="579">
        <v>0</v>
      </c>
    </row>
    <row r="12" spans="3:8" x14ac:dyDescent="0.3">
      <c r="C12" s="577">
        <v>8</v>
      </c>
      <c r="D12" s="698" t="s">
        <v>1147</v>
      </c>
      <c r="E12" s="698"/>
      <c r="F12" s="699"/>
      <c r="G12" s="697"/>
      <c r="H12" s="700"/>
    </row>
    <row r="13" spans="3:8" ht="28.8" x14ac:dyDescent="0.3">
      <c r="C13" s="577">
        <v>9</v>
      </c>
      <c r="D13" s="698" t="s">
        <v>1148</v>
      </c>
      <c r="E13" s="698" t="s">
        <v>1214</v>
      </c>
      <c r="F13" s="578" t="s">
        <v>1001</v>
      </c>
      <c r="G13" s="697">
        <v>3</v>
      </c>
      <c r="H13" s="700">
        <v>0.11</v>
      </c>
    </row>
    <row r="14" spans="3:8" ht="43.2" x14ac:dyDescent="0.3">
      <c r="C14" s="1098">
        <v>10</v>
      </c>
      <c r="D14" s="1106" t="s">
        <v>1215</v>
      </c>
      <c r="E14" s="698" t="s">
        <v>1216</v>
      </c>
      <c r="F14" s="699" t="s">
        <v>1217</v>
      </c>
      <c r="G14" s="1098">
        <v>10</v>
      </c>
      <c r="H14" s="1101">
        <f>G14/$G$2</f>
        <v>0.38461538461538464</v>
      </c>
    </row>
    <row r="15" spans="3:8" ht="43.2" x14ac:dyDescent="0.3">
      <c r="C15" s="1099"/>
      <c r="D15" s="1107"/>
      <c r="E15" s="698" t="s">
        <v>1218</v>
      </c>
      <c r="F15" s="699" t="s">
        <v>1217</v>
      </c>
      <c r="G15" s="1099"/>
      <c r="H15" s="1102"/>
    </row>
    <row r="16" spans="3:8" ht="57.6" x14ac:dyDescent="0.3">
      <c r="C16" s="1099"/>
      <c r="D16" s="1107"/>
      <c r="E16" s="698" t="s">
        <v>1219</v>
      </c>
      <c r="F16" s="699" t="s">
        <v>1217</v>
      </c>
      <c r="G16" s="1099"/>
      <c r="H16" s="1102"/>
    </row>
    <row r="17" spans="3:8" ht="43.2" x14ac:dyDescent="0.3">
      <c r="C17" s="1099"/>
      <c r="D17" s="1107"/>
      <c r="E17" s="698" t="s">
        <v>1220</v>
      </c>
      <c r="F17" s="699" t="s">
        <v>1217</v>
      </c>
      <c r="G17" s="1099"/>
      <c r="H17" s="1102"/>
    </row>
    <row r="18" spans="3:8" x14ac:dyDescent="0.3">
      <c r="C18" s="1099"/>
      <c r="D18" s="1107"/>
      <c r="E18" s="698" t="s">
        <v>1221</v>
      </c>
      <c r="F18" s="699" t="s">
        <v>1222</v>
      </c>
      <c r="G18" s="1099"/>
      <c r="H18" s="1102"/>
    </row>
    <row r="19" spans="3:8" ht="43.2" x14ac:dyDescent="0.3">
      <c r="C19" s="1099"/>
      <c r="D19" s="1107"/>
      <c r="E19" s="698" t="s">
        <v>1223</v>
      </c>
      <c r="F19" s="699" t="s">
        <v>1224</v>
      </c>
      <c r="G19" s="1099"/>
      <c r="H19" s="1102"/>
    </row>
    <row r="20" spans="3:8" x14ac:dyDescent="0.3">
      <c r="C20" s="1100"/>
      <c r="D20" s="1108"/>
      <c r="E20" s="698" t="s">
        <v>1225</v>
      </c>
      <c r="F20" s="699" t="s">
        <v>1226</v>
      </c>
      <c r="G20" s="1100"/>
      <c r="H20" s="1103"/>
    </row>
    <row r="21" spans="3:8" ht="100.8" x14ac:dyDescent="0.3">
      <c r="C21" s="1098">
        <v>11</v>
      </c>
      <c r="D21" s="1095" t="s">
        <v>1333</v>
      </c>
      <c r="E21" s="698" t="s">
        <v>1328</v>
      </c>
      <c r="F21" s="699" t="s">
        <v>1334</v>
      </c>
      <c r="G21" s="1098">
        <v>26</v>
      </c>
      <c r="H21" s="1101">
        <f>26/26</f>
        <v>1</v>
      </c>
    </row>
    <row r="22" spans="3:8" ht="72" x14ac:dyDescent="0.3">
      <c r="C22" s="1099"/>
      <c r="D22" s="1096"/>
      <c r="E22" s="698" t="s">
        <v>1329</v>
      </c>
      <c r="F22" s="699" t="s">
        <v>1330</v>
      </c>
      <c r="G22" s="1099"/>
      <c r="H22" s="1102"/>
    </row>
    <row r="23" spans="3:8" ht="28.8" x14ac:dyDescent="0.3">
      <c r="C23" s="1100"/>
      <c r="D23" s="1097"/>
      <c r="E23" s="698" t="s">
        <v>1331</v>
      </c>
      <c r="F23" s="699" t="s">
        <v>1332</v>
      </c>
      <c r="G23" s="1100"/>
      <c r="H23" s="1103"/>
    </row>
    <row r="24" spans="3:8" x14ac:dyDescent="0.3">
      <c r="C24" s="581"/>
      <c r="D24" s="582"/>
      <c r="E24" s="582"/>
      <c r="F24" s="582"/>
      <c r="G24" s="581"/>
      <c r="H24" s="583"/>
    </row>
  </sheetData>
  <mergeCells count="10">
    <mergeCell ref="D21:D23"/>
    <mergeCell ref="C21:C23"/>
    <mergeCell ref="G21:G23"/>
    <mergeCell ref="H21:H23"/>
    <mergeCell ref="C3:H3"/>
    <mergeCell ref="G4:H4"/>
    <mergeCell ref="C14:C20"/>
    <mergeCell ref="D14:D20"/>
    <mergeCell ref="G14:G20"/>
    <mergeCell ref="H14:H20"/>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31"/>
  <sheetViews>
    <sheetView zoomScale="85" zoomScaleNormal="85" workbookViewId="0">
      <pane xSplit="3" ySplit="7" topLeftCell="D20" activePane="bottomRight" state="frozen"/>
      <selection pane="topRight" activeCell="D1" sqref="D1"/>
      <selection pane="bottomLeft" activeCell="A8" sqref="A8"/>
      <selection pane="bottomRight" activeCell="C20" sqref="C20"/>
    </sheetView>
  </sheetViews>
  <sheetFormatPr defaultRowHeight="14.4" x14ac:dyDescent="0.3"/>
  <cols>
    <col min="1" max="2" width="4.44140625" customWidth="1"/>
    <col min="3" max="3" width="34.109375" bestFit="1" customWidth="1"/>
    <col min="4" max="4" width="17" bestFit="1" customWidth="1"/>
    <col min="5" max="5" width="18.44140625" style="565" bestFit="1" customWidth="1"/>
    <col min="6" max="6" width="15.109375" style="566" customWidth="1"/>
    <col min="7" max="7" width="54.5546875" customWidth="1"/>
    <col min="8" max="8" width="58" customWidth="1"/>
    <col min="9" max="9" width="51.33203125" customWidth="1"/>
    <col min="10" max="10" width="16.5546875" style="567" customWidth="1"/>
  </cols>
  <sheetData>
    <row r="1" spans="2:10" x14ac:dyDescent="0.3">
      <c r="B1" s="1112" t="s">
        <v>253</v>
      </c>
      <c r="C1" s="1112"/>
    </row>
    <row r="2" spans="2:10" x14ac:dyDescent="0.3">
      <c r="B2" s="1112" t="s">
        <v>817</v>
      </c>
      <c r="C2" s="1112"/>
    </row>
    <row r="4" spans="2:10" ht="18" x14ac:dyDescent="0.35">
      <c r="B4" s="1113" t="s">
        <v>937</v>
      </c>
      <c r="C4" s="1113"/>
      <c r="D4" s="1113"/>
      <c r="E4" s="1113"/>
      <c r="F4" s="1113"/>
      <c r="G4" s="1113"/>
      <c r="H4" s="1113"/>
      <c r="I4" s="1113"/>
      <c r="J4" s="1113"/>
    </row>
    <row r="5" spans="2:10" x14ac:dyDescent="0.3">
      <c r="B5" s="1114"/>
      <c r="C5" s="1114"/>
    </row>
    <row r="6" spans="2:10" ht="30" customHeight="1" x14ac:dyDescent="0.3">
      <c r="B6" s="568" t="s">
        <v>819</v>
      </c>
      <c r="C6" s="568" t="s">
        <v>938</v>
      </c>
      <c r="D6" s="543" t="s">
        <v>826</v>
      </c>
      <c r="E6" s="569" t="s">
        <v>902</v>
      </c>
      <c r="F6" s="543" t="s">
        <v>939</v>
      </c>
      <c r="G6" s="543" t="s">
        <v>940</v>
      </c>
      <c r="H6" s="543" t="s">
        <v>941</v>
      </c>
      <c r="I6" s="568" t="s">
        <v>828</v>
      </c>
      <c r="J6" s="568" t="s">
        <v>942</v>
      </c>
    </row>
    <row r="7" spans="2:10" ht="4.5" customHeight="1" x14ac:dyDescent="0.3">
      <c r="B7" s="1109"/>
      <c r="C7" s="1110"/>
      <c r="D7" s="1110"/>
      <c r="E7" s="1110"/>
      <c r="F7" s="1110"/>
      <c r="G7" s="1110"/>
      <c r="H7" s="1110"/>
      <c r="I7" s="1110"/>
      <c r="J7" s="1111"/>
    </row>
    <row r="8" spans="2:10" ht="72" x14ac:dyDescent="0.3">
      <c r="B8" s="544">
        <v>1</v>
      </c>
      <c r="C8" s="545" t="s">
        <v>943</v>
      </c>
      <c r="D8" s="570" t="s">
        <v>944</v>
      </c>
      <c r="E8" s="571" t="s">
        <v>945</v>
      </c>
      <c r="F8" s="251" t="s">
        <v>946</v>
      </c>
      <c r="G8" s="572" t="s">
        <v>947</v>
      </c>
      <c r="H8" s="572" t="s">
        <v>948</v>
      </c>
      <c r="I8" s="545" t="s">
        <v>949</v>
      </c>
      <c r="J8" s="84" t="s">
        <v>950</v>
      </c>
    </row>
    <row r="9" spans="2:10" ht="72" x14ac:dyDescent="0.3">
      <c r="B9" s="544">
        <v>2</v>
      </c>
      <c r="C9" s="573" t="s">
        <v>951</v>
      </c>
      <c r="D9" s="570" t="s">
        <v>832</v>
      </c>
      <c r="E9" s="571" t="s">
        <v>952</v>
      </c>
      <c r="F9" s="251" t="s">
        <v>953</v>
      </c>
      <c r="G9" s="573" t="s">
        <v>954</v>
      </c>
      <c r="H9" s="573" t="s">
        <v>955</v>
      </c>
      <c r="I9" s="573" t="s">
        <v>956</v>
      </c>
      <c r="J9" s="84" t="s">
        <v>957</v>
      </c>
    </row>
    <row r="10" spans="2:10" ht="57.6" x14ac:dyDescent="0.3">
      <c r="B10" s="544">
        <v>3</v>
      </c>
      <c r="C10" s="545" t="s">
        <v>958</v>
      </c>
      <c r="D10" s="570" t="s">
        <v>832</v>
      </c>
      <c r="E10" s="571" t="s">
        <v>959</v>
      </c>
      <c r="F10" s="251" t="s">
        <v>946</v>
      </c>
      <c r="G10" s="545" t="s">
        <v>960</v>
      </c>
      <c r="H10" s="545" t="s">
        <v>961</v>
      </c>
      <c r="I10" s="573" t="s">
        <v>962</v>
      </c>
      <c r="J10" s="84" t="s">
        <v>957</v>
      </c>
    </row>
    <row r="11" spans="2:10" ht="57.6" x14ac:dyDescent="0.3">
      <c r="B11" s="544">
        <v>4</v>
      </c>
      <c r="C11" s="545" t="s">
        <v>963</v>
      </c>
      <c r="D11" s="570" t="s">
        <v>944</v>
      </c>
      <c r="E11" s="574">
        <v>45085</v>
      </c>
      <c r="F11" s="84" t="s">
        <v>964</v>
      </c>
      <c r="G11" s="545" t="s">
        <v>965</v>
      </c>
      <c r="H11" s="545" t="s">
        <v>966</v>
      </c>
      <c r="I11" s="545" t="s">
        <v>967</v>
      </c>
      <c r="J11" s="84" t="s">
        <v>957</v>
      </c>
    </row>
    <row r="12" spans="2:10" ht="43.2" x14ac:dyDescent="0.3">
      <c r="B12" s="544">
        <v>5</v>
      </c>
      <c r="C12" s="545" t="s">
        <v>968</v>
      </c>
      <c r="D12" s="570" t="s">
        <v>969</v>
      </c>
      <c r="E12" s="574">
        <v>45140</v>
      </c>
      <c r="F12" s="84" t="s">
        <v>953</v>
      </c>
      <c r="G12" s="545" t="s">
        <v>970</v>
      </c>
      <c r="H12" s="545" t="s">
        <v>971</v>
      </c>
      <c r="I12" s="545" t="s">
        <v>972</v>
      </c>
      <c r="J12" s="84" t="s">
        <v>990</v>
      </c>
    </row>
    <row r="13" spans="2:10" ht="86.4" x14ac:dyDescent="0.3">
      <c r="B13" s="544">
        <v>6</v>
      </c>
      <c r="C13" s="545" t="s">
        <v>973</v>
      </c>
      <c r="D13" s="570" t="s">
        <v>974</v>
      </c>
      <c r="E13" s="574">
        <v>45140</v>
      </c>
      <c r="F13" s="84" t="s">
        <v>953</v>
      </c>
      <c r="G13" s="573" t="s">
        <v>975</v>
      </c>
      <c r="H13" s="545" t="s">
        <v>976</v>
      </c>
      <c r="I13" s="545" t="s">
        <v>977</v>
      </c>
      <c r="J13" s="84" t="s">
        <v>957</v>
      </c>
    </row>
    <row r="14" spans="2:10" ht="43.2" x14ac:dyDescent="0.3">
      <c r="B14" s="544">
        <v>7</v>
      </c>
      <c r="C14" s="545" t="s">
        <v>1196</v>
      </c>
      <c r="D14" s="570" t="s">
        <v>969</v>
      </c>
      <c r="E14" s="574">
        <v>45145</v>
      </c>
      <c r="F14" s="84" t="s">
        <v>953</v>
      </c>
      <c r="G14" s="545" t="s">
        <v>978</v>
      </c>
      <c r="H14" s="545" t="s">
        <v>979</v>
      </c>
      <c r="I14" s="545" t="s">
        <v>980</v>
      </c>
      <c r="J14" s="84" t="s">
        <v>981</v>
      </c>
    </row>
    <row r="15" spans="2:10" ht="57.6" x14ac:dyDescent="0.3">
      <c r="B15" s="544">
        <v>8</v>
      </c>
      <c r="C15" s="721" t="s">
        <v>982</v>
      </c>
      <c r="D15" s="570" t="s">
        <v>969</v>
      </c>
      <c r="E15" s="574">
        <v>45145</v>
      </c>
      <c r="F15" s="84" t="s">
        <v>953</v>
      </c>
      <c r="G15" s="545" t="s">
        <v>983</v>
      </c>
      <c r="H15" s="545" t="s">
        <v>984</v>
      </c>
      <c r="I15" s="545" t="s">
        <v>977</v>
      </c>
      <c r="J15" s="84" t="s">
        <v>1197</v>
      </c>
    </row>
    <row r="16" spans="2:10" ht="43.2" x14ac:dyDescent="0.3">
      <c r="B16" s="544">
        <v>9</v>
      </c>
      <c r="C16" s="545" t="s">
        <v>985</v>
      </c>
      <c r="D16" s="570" t="s">
        <v>986</v>
      </c>
      <c r="E16" s="574">
        <v>45146</v>
      </c>
      <c r="F16" s="84" t="s">
        <v>964</v>
      </c>
      <c r="G16" s="545" t="s">
        <v>987</v>
      </c>
      <c r="H16" s="545" t="s">
        <v>988</v>
      </c>
      <c r="I16" s="545" t="s">
        <v>989</v>
      </c>
      <c r="J16" s="84" t="s">
        <v>990</v>
      </c>
    </row>
    <row r="17" spans="2:10" ht="72" x14ac:dyDescent="0.3">
      <c r="B17" s="544">
        <v>10</v>
      </c>
      <c r="C17" s="545" t="s">
        <v>991</v>
      </c>
      <c r="D17" s="570" t="s">
        <v>992</v>
      </c>
      <c r="E17" s="574">
        <v>45146</v>
      </c>
      <c r="F17" s="84" t="s">
        <v>953</v>
      </c>
      <c r="G17" s="573" t="s">
        <v>993</v>
      </c>
      <c r="H17" s="573" t="s">
        <v>994</v>
      </c>
      <c r="I17" s="545"/>
      <c r="J17" s="546"/>
    </row>
    <row r="18" spans="2:10" ht="57.6" x14ac:dyDescent="0.3">
      <c r="B18" s="544">
        <v>11</v>
      </c>
      <c r="C18" s="545" t="s">
        <v>995</v>
      </c>
      <c r="D18" s="570" t="s">
        <v>996</v>
      </c>
      <c r="E18" s="574">
        <v>45152</v>
      </c>
      <c r="F18" s="84" t="s">
        <v>953</v>
      </c>
      <c r="G18" s="545" t="s">
        <v>997</v>
      </c>
      <c r="H18" s="545" t="s">
        <v>998</v>
      </c>
      <c r="I18" s="545" t="s">
        <v>1198</v>
      </c>
      <c r="J18" s="84" t="s">
        <v>957</v>
      </c>
    </row>
    <row r="19" spans="2:10" ht="100.8" x14ac:dyDescent="0.3">
      <c r="B19" s="544">
        <v>12</v>
      </c>
      <c r="C19" s="545" t="s">
        <v>1140</v>
      </c>
      <c r="D19" s="570" t="s">
        <v>1141</v>
      </c>
      <c r="E19" s="574">
        <v>45196</v>
      </c>
      <c r="F19" s="84" t="s">
        <v>946</v>
      </c>
      <c r="G19" s="545" t="s">
        <v>1142</v>
      </c>
      <c r="H19" s="545" t="s">
        <v>1143</v>
      </c>
      <c r="I19" s="545" t="s">
        <v>1199</v>
      </c>
      <c r="J19" s="84" t="s">
        <v>957</v>
      </c>
    </row>
    <row r="20" spans="2:10" ht="57.6" x14ac:dyDescent="0.3">
      <c r="B20" s="544">
        <v>13</v>
      </c>
      <c r="C20" s="545" t="s">
        <v>1144</v>
      </c>
      <c r="D20" s="570" t="s">
        <v>1141</v>
      </c>
      <c r="E20" s="574">
        <v>45202</v>
      </c>
      <c r="F20" s="84" t="s">
        <v>964</v>
      </c>
      <c r="G20" s="545" t="s">
        <v>1145</v>
      </c>
      <c r="H20" s="545" t="s">
        <v>1146</v>
      </c>
      <c r="I20" s="545" t="s">
        <v>1204</v>
      </c>
      <c r="J20" s="546" t="s">
        <v>1205</v>
      </c>
    </row>
    <row r="21" spans="2:10" ht="57.6" x14ac:dyDescent="0.3">
      <c r="B21" s="544">
        <v>14</v>
      </c>
      <c r="C21" s="545" t="s">
        <v>1200</v>
      </c>
      <c r="D21" s="570" t="s">
        <v>1201</v>
      </c>
      <c r="E21" s="574">
        <v>45217</v>
      </c>
      <c r="F21" s="84" t="s">
        <v>946</v>
      </c>
      <c r="G21" s="545" t="s">
        <v>1202</v>
      </c>
      <c r="H21" s="545" t="s">
        <v>1203</v>
      </c>
      <c r="I21" s="545" t="s">
        <v>1206</v>
      </c>
      <c r="J21" s="546" t="s">
        <v>1205</v>
      </c>
    </row>
    <row r="22" spans="2:10" x14ac:dyDescent="0.3">
      <c r="B22" s="544"/>
      <c r="C22" s="545"/>
      <c r="D22" s="570"/>
      <c r="E22" s="574"/>
      <c r="F22" s="84"/>
      <c r="G22" s="545"/>
      <c r="H22" s="545"/>
      <c r="I22" s="545"/>
      <c r="J22" s="546"/>
    </row>
    <row r="23" spans="2:10" x14ac:dyDescent="0.3">
      <c r="B23" s="544"/>
      <c r="C23" s="545"/>
      <c r="D23" s="570"/>
      <c r="E23" s="574"/>
      <c r="F23" s="84"/>
      <c r="G23" s="545"/>
      <c r="H23" s="545"/>
      <c r="I23" s="545"/>
      <c r="J23" s="546"/>
    </row>
    <row r="24" spans="2:10" x14ac:dyDescent="0.3">
      <c r="B24" s="544"/>
      <c r="C24" s="545"/>
      <c r="D24" s="570"/>
      <c r="E24" s="574"/>
      <c r="F24" s="84"/>
      <c r="G24" s="545"/>
      <c r="H24" s="545"/>
      <c r="I24" s="545"/>
      <c r="J24" s="546"/>
    </row>
    <row r="25" spans="2:10" x14ac:dyDescent="0.3">
      <c r="B25" s="544"/>
      <c r="C25" s="545"/>
      <c r="D25" s="570"/>
      <c r="E25" s="574"/>
      <c r="F25" s="84"/>
      <c r="G25" s="545"/>
      <c r="H25" s="545"/>
      <c r="I25" s="545"/>
      <c r="J25" s="546"/>
    </row>
    <row r="26" spans="2:10" x14ac:dyDescent="0.3">
      <c r="B26" s="544"/>
      <c r="C26" s="545"/>
      <c r="D26" s="570"/>
      <c r="E26" s="574"/>
      <c r="F26" s="84"/>
      <c r="G26" s="545"/>
      <c r="H26" s="545"/>
      <c r="I26" s="545"/>
      <c r="J26" s="546"/>
    </row>
    <row r="27" spans="2:10" x14ac:dyDescent="0.3">
      <c r="B27" s="544"/>
      <c r="C27" s="545"/>
      <c r="D27" s="570"/>
      <c r="E27" s="574"/>
      <c r="F27" s="84"/>
      <c r="G27" s="545"/>
      <c r="H27" s="545"/>
      <c r="I27" s="545"/>
      <c r="J27" s="546"/>
    </row>
    <row r="28" spans="2:10" x14ac:dyDescent="0.3">
      <c r="B28" s="544"/>
      <c r="C28" s="545"/>
      <c r="D28" s="570"/>
      <c r="E28" s="574"/>
      <c r="F28" s="84"/>
      <c r="G28" s="545"/>
      <c r="H28" s="545"/>
      <c r="I28" s="545"/>
      <c r="J28" s="546"/>
    </row>
    <row r="29" spans="2:10" x14ac:dyDescent="0.3">
      <c r="B29" s="544"/>
      <c r="C29" s="545"/>
      <c r="D29" s="570"/>
      <c r="E29" s="574"/>
      <c r="F29" s="84"/>
      <c r="G29" s="545"/>
      <c r="H29" s="545"/>
      <c r="I29" s="545"/>
      <c r="J29" s="546"/>
    </row>
    <row r="30" spans="2:10" x14ac:dyDescent="0.3">
      <c r="B30" s="544"/>
      <c r="C30" s="545"/>
      <c r="D30" s="570"/>
      <c r="E30" s="574"/>
      <c r="F30" s="84"/>
      <c r="G30" s="545"/>
      <c r="H30" s="545"/>
      <c r="I30" s="545"/>
      <c r="J30" s="546"/>
    </row>
    <row r="31" spans="2:10" ht="6" customHeight="1" x14ac:dyDescent="0.3">
      <c r="B31" s="1109"/>
      <c r="C31" s="1110"/>
      <c r="D31" s="1110"/>
      <c r="E31" s="1110"/>
      <c r="F31" s="1110"/>
      <c r="G31" s="1110"/>
      <c r="H31" s="1110"/>
      <c r="I31" s="1110"/>
      <c r="J31" s="1111"/>
    </row>
  </sheetData>
  <mergeCells count="6">
    <mergeCell ref="B31:J31"/>
    <mergeCell ref="B1:C1"/>
    <mergeCell ref="B2:C2"/>
    <mergeCell ref="B4:J4"/>
    <mergeCell ref="B5:C5"/>
    <mergeCell ref="B7:J7"/>
  </mergeCells>
  <pageMargins left="0.7" right="0.7" top="0.75" bottom="0.75" header="0.3" footer="0.3"/>
  <pageSetup paperSize="9" orientation="portrait" horizontalDpi="4294967293"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R22"/>
  <sheetViews>
    <sheetView zoomScale="85" zoomScaleNormal="85" workbookViewId="0">
      <selection activeCell="E14" sqref="E14"/>
    </sheetView>
  </sheetViews>
  <sheetFormatPr defaultColWidth="9.109375" defaultRowHeight="13.2" x14ac:dyDescent="0.25"/>
  <cols>
    <col min="1" max="1" width="3.33203125" style="946" bestFit="1" customWidth="1"/>
    <col min="2" max="2" width="21.44140625" style="946" bestFit="1" customWidth="1"/>
    <col min="3" max="3" width="17.109375" style="946" customWidth="1"/>
    <col min="4" max="4" width="6.33203125" style="946" customWidth="1"/>
    <col min="5" max="5" width="31.33203125" style="946" bestFit="1" customWidth="1"/>
    <col min="6" max="6" width="6.5546875" style="946" customWidth="1"/>
    <col min="7" max="7" width="24.5546875" style="946" bestFit="1" customWidth="1"/>
    <col min="8" max="8" width="7.44140625" style="946" customWidth="1"/>
    <col min="9" max="9" width="11.33203125" style="946" bestFit="1" customWidth="1"/>
    <col min="10" max="10" width="11.44140625" style="946" bestFit="1" customWidth="1"/>
    <col min="11" max="11" width="11.33203125" style="946" bestFit="1" customWidth="1"/>
    <col min="12" max="13" width="9" style="946" customWidth="1"/>
    <col min="14" max="14" width="11.44140625" style="946" bestFit="1" customWidth="1"/>
    <col min="15" max="16" width="7.5546875" style="946" bestFit="1" customWidth="1"/>
    <col min="17" max="18" width="6.88671875" style="946" bestFit="1" customWidth="1"/>
    <col min="19" max="19" width="9.109375" style="946"/>
    <col min="20" max="20" width="11.5546875" style="946" customWidth="1"/>
    <col min="21" max="21" width="9.109375" style="946"/>
    <col min="22" max="22" width="10.44140625" style="946" customWidth="1"/>
    <col min="23" max="24" width="9.109375" style="946"/>
    <col min="25" max="25" width="16.88671875" style="946" bestFit="1" customWidth="1"/>
    <col min="26" max="16384" width="9.109375" style="946"/>
  </cols>
  <sheetData>
    <row r="1" spans="1:18" x14ac:dyDescent="0.25">
      <c r="A1" s="1120" t="s">
        <v>1745</v>
      </c>
      <c r="B1" s="1120"/>
      <c r="C1" s="1120"/>
      <c r="D1" s="1120"/>
      <c r="E1" s="1120"/>
      <c r="F1" s="1120"/>
      <c r="G1" s="1120"/>
      <c r="H1" s="1120"/>
      <c r="I1" s="1120"/>
      <c r="J1" s="1120"/>
      <c r="K1" s="1120"/>
      <c r="L1" s="1120"/>
      <c r="M1" s="1120"/>
      <c r="N1" s="1120"/>
      <c r="O1" s="1120"/>
      <c r="P1" s="1120"/>
      <c r="Q1" s="1120"/>
    </row>
    <row r="2" spans="1:18" x14ac:dyDescent="0.25">
      <c r="A2" s="1120" t="s">
        <v>1746</v>
      </c>
      <c r="B2" s="1120"/>
      <c r="C2" s="1120"/>
      <c r="D2" s="1120"/>
      <c r="E2" s="1120"/>
      <c r="F2" s="1120"/>
      <c r="G2" s="1120"/>
      <c r="H2" s="1120"/>
      <c r="I2" s="1120"/>
      <c r="J2" s="1120"/>
      <c r="K2" s="1120"/>
      <c r="L2" s="1120"/>
      <c r="M2" s="1120"/>
      <c r="N2" s="1120"/>
      <c r="O2" s="1120"/>
      <c r="P2" s="1120"/>
      <c r="Q2" s="1120"/>
    </row>
    <row r="4" spans="1:18" ht="21.75" customHeight="1" x14ac:dyDescent="0.25">
      <c r="A4" s="1121" t="s">
        <v>1747</v>
      </c>
      <c r="B4" s="1121"/>
      <c r="C4" s="1121"/>
      <c r="D4" s="1121"/>
      <c r="E4" s="1121"/>
      <c r="F4" s="1121"/>
      <c r="G4" s="1121"/>
      <c r="H4" s="1121"/>
      <c r="I4" s="1121"/>
      <c r="J4" s="1121"/>
      <c r="K4" s="1121"/>
      <c r="L4" s="1121"/>
      <c r="M4" s="1121"/>
      <c r="N4" s="1121"/>
      <c r="O4" s="1121"/>
      <c r="P4" s="1121"/>
      <c r="Q4" s="1121"/>
    </row>
    <row r="6" spans="1:18" x14ac:dyDescent="0.25">
      <c r="A6" s="1119" t="s">
        <v>999</v>
      </c>
      <c r="B6" s="1119" t="s">
        <v>1748</v>
      </c>
      <c r="C6" s="1119" t="s">
        <v>1749</v>
      </c>
      <c r="D6" s="1118" t="s">
        <v>1750</v>
      </c>
      <c r="E6" s="1119" t="s">
        <v>1751</v>
      </c>
      <c r="F6" s="1118" t="s">
        <v>1752</v>
      </c>
      <c r="G6" s="1118" t="s">
        <v>1753</v>
      </c>
      <c r="H6" s="1118" t="s">
        <v>1754</v>
      </c>
      <c r="I6" s="1115" t="s">
        <v>1755</v>
      </c>
      <c r="J6" s="1116"/>
      <c r="K6" s="1117"/>
      <c r="L6" s="1115" t="s">
        <v>1768</v>
      </c>
      <c r="M6" s="1117"/>
      <c r="N6" s="1118" t="s">
        <v>1756</v>
      </c>
      <c r="O6" s="1115" t="s">
        <v>1757</v>
      </c>
      <c r="P6" s="1117"/>
      <c r="Q6" s="1115" t="s">
        <v>1758</v>
      </c>
      <c r="R6" s="1117"/>
    </row>
    <row r="7" spans="1:18" ht="39.6" x14ac:dyDescent="0.25">
      <c r="A7" s="1119"/>
      <c r="B7" s="1119"/>
      <c r="C7" s="1119"/>
      <c r="D7" s="1119"/>
      <c r="E7" s="1119"/>
      <c r="F7" s="1119"/>
      <c r="G7" s="1118"/>
      <c r="H7" s="1118"/>
      <c r="I7" s="948" t="s">
        <v>1759</v>
      </c>
      <c r="J7" s="948" t="s">
        <v>1760</v>
      </c>
      <c r="K7" s="948" t="s">
        <v>1761</v>
      </c>
      <c r="L7" s="948" t="s">
        <v>1762</v>
      </c>
      <c r="M7" s="948" t="s">
        <v>1763</v>
      </c>
      <c r="N7" s="1119"/>
      <c r="O7" s="948" t="s">
        <v>1764</v>
      </c>
      <c r="P7" s="948" t="s">
        <v>1765</v>
      </c>
      <c r="Q7" s="948" t="s">
        <v>1766</v>
      </c>
      <c r="R7" s="948" t="s">
        <v>1767</v>
      </c>
    </row>
    <row r="8" spans="1:18" ht="6" customHeight="1" x14ac:dyDescent="0.25">
      <c r="A8" s="1115"/>
      <c r="B8" s="1116"/>
      <c r="C8" s="1116"/>
      <c r="D8" s="1116"/>
      <c r="E8" s="1116"/>
      <c r="F8" s="1116"/>
      <c r="G8" s="1116"/>
      <c r="H8" s="1116"/>
      <c r="I8" s="1116"/>
      <c r="J8" s="1116"/>
      <c r="K8" s="1116"/>
      <c r="L8" s="1116"/>
      <c r="M8" s="1116"/>
      <c r="N8" s="1116"/>
      <c r="O8" s="1116"/>
      <c r="P8" s="1116"/>
      <c r="Q8" s="1117"/>
      <c r="R8" s="949"/>
    </row>
    <row r="9" spans="1:18" ht="24" customHeight="1" x14ac:dyDescent="0.25">
      <c r="A9" s="950" t="s">
        <v>829</v>
      </c>
      <c r="B9" s="948"/>
      <c r="C9" s="947"/>
      <c r="D9" s="950"/>
      <c r="E9" s="951"/>
      <c r="F9" s="947"/>
      <c r="G9" s="952"/>
      <c r="H9" s="953"/>
      <c r="I9" s="954">
        <v>28800</v>
      </c>
      <c r="J9" s="954">
        <v>3600</v>
      </c>
      <c r="K9" s="954">
        <f>I9-J9</f>
        <v>25200</v>
      </c>
      <c r="L9" s="954" t="e">
        <f>3600/H9</f>
        <v>#DIV/0!</v>
      </c>
      <c r="M9" s="954" t="e">
        <f>K9/H9</f>
        <v>#DIV/0!</v>
      </c>
      <c r="N9" s="955"/>
      <c r="O9" s="947">
        <v>1</v>
      </c>
      <c r="P9" s="956" t="e">
        <f>N9/M9*O9</f>
        <v>#DIV/0!</v>
      </c>
      <c r="Q9" s="947">
        <v>1</v>
      </c>
      <c r="R9" s="956" t="e">
        <f>N9/M9*Q9</f>
        <v>#DIV/0!</v>
      </c>
    </row>
    <row r="10" spans="1:18" ht="24" customHeight="1" x14ac:dyDescent="0.25">
      <c r="A10" s="950" t="s">
        <v>834</v>
      </c>
      <c r="B10" s="948"/>
      <c r="C10" s="947"/>
      <c r="D10" s="950"/>
      <c r="E10" s="947"/>
      <c r="F10" s="947"/>
      <c r="G10" s="957"/>
      <c r="H10" s="953"/>
      <c r="I10" s="954">
        <v>28800</v>
      </c>
      <c r="J10" s="954">
        <v>3600</v>
      </c>
      <c r="K10" s="954">
        <f>I10-J10</f>
        <v>25200</v>
      </c>
      <c r="L10" s="954" t="e">
        <f>3600/H10</f>
        <v>#DIV/0!</v>
      </c>
      <c r="M10" s="954" t="e">
        <f>K10/H10</f>
        <v>#DIV/0!</v>
      </c>
      <c r="N10" s="955"/>
      <c r="O10" s="947">
        <v>1</v>
      </c>
      <c r="P10" s="956" t="e">
        <f>N10/M10*O10</f>
        <v>#DIV/0!</v>
      </c>
      <c r="Q10" s="947">
        <v>1</v>
      </c>
      <c r="R10" s="956" t="e">
        <f>N10/M10*Q10</f>
        <v>#DIV/0!</v>
      </c>
    </row>
    <row r="11" spans="1:18" ht="24" customHeight="1" x14ac:dyDescent="0.25">
      <c r="A11" s="950" t="s">
        <v>837</v>
      </c>
      <c r="B11" s="948"/>
      <c r="C11" s="947"/>
      <c r="D11" s="950"/>
      <c r="E11" s="947"/>
      <c r="F11" s="947"/>
      <c r="G11" s="957"/>
      <c r="H11" s="953"/>
      <c r="I11" s="954">
        <v>28800</v>
      </c>
      <c r="J11" s="954">
        <v>3600</v>
      </c>
      <c r="K11" s="954">
        <f t="shared" ref="K11:K22" si="0">I11-J11</f>
        <v>25200</v>
      </c>
      <c r="L11" s="954" t="e">
        <f t="shared" ref="L11:L22" si="1">3600/H11</f>
        <v>#DIV/0!</v>
      </c>
      <c r="M11" s="954" t="e">
        <f t="shared" ref="M11:M22" si="2">K11/H11</f>
        <v>#DIV/0!</v>
      </c>
      <c r="N11" s="955"/>
      <c r="O11" s="947">
        <v>1</v>
      </c>
      <c r="P11" s="956" t="e">
        <f t="shared" ref="P11:P22" si="3">N11/M11*O11</f>
        <v>#DIV/0!</v>
      </c>
      <c r="Q11" s="947">
        <v>1</v>
      </c>
      <c r="R11" s="956" t="e">
        <f t="shared" ref="R11:R22" si="4">N11/M11*Q11</f>
        <v>#DIV/0!</v>
      </c>
    </row>
    <row r="12" spans="1:18" ht="24" customHeight="1" x14ac:dyDescent="0.25">
      <c r="A12" s="950" t="s">
        <v>840</v>
      </c>
      <c r="B12" s="948"/>
      <c r="C12" s="947"/>
      <c r="D12" s="950"/>
      <c r="E12" s="947"/>
      <c r="F12" s="947"/>
      <c r="G12" s="957"/>
      <c r="H12" s="953"/>
      <c r="I12" s="954">
        <v>28800</v>
      </c>
      <c r="J12" s="954">
        <v>3600</v>
      </c>
      <c r="K12" s="954">
        <f t="shared" si="0"/>
        <v>25200</v>
      </c>
      <c r="L12" s="954" t="e">
        <f t="shared" si="1"/>
        <v>#DIV/0!</v>
      </c>
      <c r="M12" s="954" t="e">
        <f t="shared" si="2"/>
        <v>#DIV/0!</v>
      </c>
      <c r="N12" s="955"/>
      <c r="O12" s="947">
        <v>1</v>
      </c>
      <c r="P12" s="956" t="e">
        <f t="shared" si="3"/>
        <v>#DIV/0!</v>
      </c>
      <c r="Q12" s="947">
        <v>1</v>
      </c>
      <c r="R12" s="956" t="e">
        <f t="shared" si="4"/>
        <v>#DIV/0!</v>
      </c>
    </row>
    <row r="13" spans="1:18" ht="24" customHeight="1" x14ac:dyDescent="0.25">
      <c r="A13" s="950" t="s">
        <v>844</v>
      </c>
      <c r="B13" s="948"/>
      <c r="C13" s="947"/>
      <c r="D13" s="950"/>
      <c r="E13" s="947"/>
      <c r="F13" s="947"/>
      <c r="G13" s="957"/>
      <c r="H13" s="953"/>
      <c r="I13" s="954">
        <v>28800</v>
      </c>
      <c r="J13" s="954">
        <v>3600</v>
      </c>
      <c r="K13" s="954">
        <f t="shared" si="0"/>
        <v>25200</v>
      </c>
      <c r="L13" s="954" t="e">
        <f t="shared" si="1"/>
        <v>#DIV/0!</v>
      </c>
      <c r="M13" s="954" t="e">
        <f t="shared" si="2"/>
        <v>#DIV/0!</v>
      </c>
      <c r="N13" s="955"/>
      <c r="O13" s="947">
        <v>1</v>
      </c>
      <c r="P13" s="956" t="e">
        <f t="shared" si="3"/>
        <v>#DIV/0!</v>
      </c>
      <c r="Q13" s="947">
        <v>1</v>
      </c>
      <c r="R13" s="956" t="e">
        <f t="shared" si="4"/>
        <v>#DIV/0!</v>
      </c>
    </row>
    <row r="14" spans="1:18" ht="24" customHeight="1" x14ac:dyDescent="0.25">
      <c r="A14" s="950" t="s">
        <v>847</v>
      </c>
      <c r="B14" s="948"/>
      <c r="C14" s="947"/>
      <c r="D14" s="950"/>
      <c r="E14" s="947"/>
      <c r="F14" s="947"/>
      <c r="G14" s="957"/>
      <c r="H14" s="953"/>
      <c r="I14" s="954">
        <v>28800</v>
      </c>
      <c r="J14" s="954">
        <v>3600</v>
      </c>
      <c r="K14" s="954">
        <f t="shared" si="0"/>
        <v>25200</v>
      </c>
      <c r="L14" s="954" t="e">
        <f t="shared" si="1"/>
        <v>#DIV/0!</v>
      </c>
      <c r="M14" s="954" t="e">
        <f t="shared" si="2"/>
        <v>#DIV/0!</v>
      </c>
      <c r="N14" s="955"/>
      <c r="O14" s="947">
        <v>1</v>
      </c>
      <c r="P14" s="956" t="e">
        <f t="shared" si="3"/>
        <v>#DIV/0!</v>
      </c>
      <c r="Q14" s="947">
        <v>1</v>
      </c>
      <c r="R14" s="956" t="e">
        <f t="shared" si="4"/>
        <v>#DIV/0!</v>
      </c>
    </row>
    <row r="15" spans="1:18" ht="24" customHeight="1" x14ac:dyDescent="0.25">
      <c r="A15" s="950" t="s">
        <v>850</v>
      </c>
      <c r="B15" s="948"/>
      <c r="C15" s="947"/>
      <c r="D15" s="950"/>
      <c r="E15" s="947"/>
      <c r="F15" s="947"/>
      <c r="G15" s="957"/>
      <c r="H15" s="953"/>
      <c r="I15" s="954">
        <v>28800</v>
      </c>
      <c r="J15" s="954">
        <v>3600</v>
      </c>
      <c r="K15" s="954">
        <f t="shared" si="0"/>
        <v>25200</v>
      </c>
      <c r="L15" s="954" t="e">
        <f t="shared" si="1"/>
        <v>#DIV/0!</v>
      </c>
      <c r="M15" s="954" t="e">
        <f t="shared" si="2"/>
        <v>#DIV/0!</v>
      </c>
      <c r="N15" s="955"/>
      <c r="O15" s="947">
        <v>1</v>
      </c>
      <c r="P15" s="956" t="e">
        <f t="shared" si="3"/>
        <v>#DIV/0!</v>
      </c>
      <c r="Q15" s="947">
        <v>1</v>
      </c>
      <c r="R15" s="956" t="e">
        <f t="shared" si="4"/>
        <v>#DIV/0!</v>
      </c>
    </row>
    <row r="16" spans="1:18" ht="24" customHeight="1" x14ac:dyDescent="0.25">
      <c r="A16" s="950" t="s">
        <v>855</v>
      </c>
      <c r="B16" s="948"/>
      <c r="C16" s="947"/>
      <c r="D16" s="950"/>
      <c r="E16" s="947"/>
      <c r="F16" s="947"/>
      <c r="G16" s="957"/>
      <c r="H16" s="953"/>
      <c r="I16" s="954">
        <v>28800</v>
      </c>
      <c r="J16" s="954">
        <v>3600</v>
      </c>
      <c r="K16" s="954">
        <f t="shared" si="0"/>
        <v>25200</v>
      </c>
      <c r="L16" s="954" t="e">
        <f t="shared" si="1"/>
        <v>#DIV/0!</v>
      </c>
      <c r="M16" s="954" t="e">
        <f t="shared" si="2"/>
        <v>#DIV/0!</v>
      </c>
      <c r="N16" s="955"/>
      <c r="O16" s="947">
        <v>1</v>
      </c>
      <c r="P16" s="956" t="e">
        <f t="shared" si="3"/>
        <v>#DIV/0!</v>
      </c>
      <c r="Q16" s="947">
        <v>1</v>
      </c>
      <c r="R16" s="956" t="e">
        <f t="shared" si="4"/>
        <v>#DIV/0!</v>
      </c>
    </row>
    <row r="17" spans="1:18" ht="24" customHeight="1" x14ac:dyDescent="0.25">
      <c r="A17" s="950" t="s">
        <v>857</v>
      </c>
      <c r="B17" s="948"/>
      <c r="C17" s="947"/>
      <c r="D17" s="950"/>
      <c r="E17" s="947"/>
      <c r="F17" s="947"/>
      <c r="G17" s="957"/>
      <c r="H17" s="953"/>
      <c r="I17" s="954">
        <v>28800</v>
      </c>
      <c r="J17" s="954">
        <v>3600</v>
      </c>
      <c r="K17" s="954">
        <f t="shared" si="0"/>
        <v>25200</v>
      </c>
      <c r="L17" s="954" t="e">
        <f t="shared" si="1"/>
        <v>#DIV/0!</v>
      </c>
      <c r="M17" s="954" t="e">
        <f t="shared" si="2"/>
        <v>#DIV/0!</v>
      </c>
      <c r="N17" s="955"/>
      <c r="O17" s="947">
        <v>1</v>
      </c>
      <c r="P17" s="956" t="e">
        <f t="shared" si="3"/>
        <v>#DIV/0!</v>
      </c>
      <c r="Q17" s="947">
        <v>1</v>
      </c>
      <c r="R17" s="956" t="e">
        <f t="shared" si="4"/>
        <v>#DIV/0!</v>
      </c>
    </row>
    <row r="18" spans="1:18" ht="24" customHeight="1" x14ac:dyDescent="0.25">
      <c r="A18" s="950" t="s">
        <v>859</v>
      </c>
      <c r="B18" s="948"/>
      <c r="C18" s="947"/>
      <c r="D18" s="950"/>
      <c r="E18" s="947"/>
      <c r="F18" s="947"/>
      <c r="G18" s="957"/>
      <c r="H18" s="953"/>
      <c r="I18" s="954">
        <v>28800</v>
      </c>
      <c r="J18" s="954">
        <v>3600</v>
      </c>
      <c r="K18" s="954">
        <f t="shared" si="0"/>
        <v>25200</v>
      </c>
      <c r="L18" s="954" t="e">
        <f t="shared" si="1"/>
        <v>#DIV/0!</v>
      </c>
      <c r="M18" s="954" t="e">
        <f t="shared" si="2"/>
        <v>#DIV/0!</v>
      </c>
      <c r="N18" s="955"/>
      <c r="O18" s="947">
        <v>1</v>
      </c>
      <c r="P18" s="956" t="e">
        <f t="shared" si="3"/>
        <v>#DIV/0!</v>
      </c>
      <c r="Q18" s="947">
        <v>1</v>
      </c>
      <c r="R18" s="956" t="e">
        <f t="shared" si="4"/>
        <v>#DIV/0!</v>
      </c>
    </row>
    <row r="19" spans="1:18" ht="24" customHeight="1" x14ac:dyDescent="0.25">
      <c r="A19" s="950" t="s">
        <v>861</v>
      </c>
      <c r="B19" s="948"/>
      <c r="C19" s="947"/>
      <c r="D19" s="950"/>
      <c r="E19" s="947"/>
      <c r="F19" s="947"/>
      <c r="G19" s="957"/>
      <c r="H19" s="953"/>
      <c r="I19" s="954">
        <v>28800</v>
      </c>
      <c r="J19" s="954">
        <v>3600</v>
      </c>
      <c r="K19" s="954">
        <f t="shared" si="0"/>
        <v>25200</v>
      </c>
      <c r="L19" s="954" t="e">
        <f t="shared" si="1"/>
        <v>#DIV/0!</v>
      </c>
      <c r="M19" s="954" t="e">
        <f t="shared" si="2"/>
        <v>#DIV/0!</v>
      </c>
      <c r="N19" s="955"/>
      <c r="O19" s="947">
        <v>1</v>
      </c>
      <c r="P19" s="956" t="e">
        <f t="shared" si="3"/>
        <v>#DIV/0!</v>
      </c>
      <c r="Q19" s="947">
        <v>1</v>
      </c>
      <c r="R19" s="956" t="e">
        <f t="shared" si="4"/>
        <v>#DIV/0!</v>
      </c>
    </row>
    <row r="20" spans="1:18" ht="24" customHeight="1" x14ac:dyDescent="0.25">
      <c r="A20" s="950" t="s">
        <v>864</v>
      </c>
      <c r="B20" s="948"/>
      <c r="C20" s="947"/>
      <c r="D20" s="950"/>
      <c r="E20" s="947"/>
      <c r="F20" s="947"/>
      <c r="G20" s="957"/>
      <c r="H20" s="953"/>
      <c r="I20" s="954">
        <v>28800</v>
      </c>
      <c r="J20" s="954">
        <v>3600</v>
      </c>
      <c r="K20" s="954">
        <f t="shared" si="0"/>
        <v>25200</v>
      </c>
      <c r="L20" s="954" t="e">
        <f t="shared" si="1"/>
        <v>#DIV/0!</v>
      </c>
      <c r="M20" s="954" t="e">
        <f t="shared" si="2"/>
        <v>#DIV/0!</v>
      </c>
      <c r="N20" s="955"/>
      <c r="O20" s="947">
        <v>1</v>
      </c>
      <c r="P20" s="956" t="e">
        <f t="shared" si="3"/>
        <v>#DIV/0!</v>
      </c>
      <c r="Q20" s="947">
        <v>1</v>
      </c>
      <c r="R20" s="956" t="e">
        <f t="shared" si="4"/>
        <v>#DIV/0!</v>
      </c>
    </row>
    <row r="21" spans="1:18" ht="24" customHeight="1" x14ac:dyDescent="0.25">
      <c r="A21" s="950" t="s">
        <v>866</v>
      </c>
      <c r="B21" s="948"/>
      <c r="C21" s="947"/>
      <c r="D21" s="950"/>
      <c r="E21" s="947"/>
      <c r="F21" s="947"/>
      <c r="G21" s="957"/>
      <c r="H21" s="953"/>
      <c r="I21" s="954">
        <v>28800</v>
      </c>
      <c r="J21" s="954">
        <v>3600</v>
      </c>
      <c r="K21" s="954">
        <f t="shared" si="0"/>
        <v>25200</v>
      </c>
      <c r="L21" s="954" t="e">
        <f t="shared" si="1"/>
        <v>#DIV/0!</v>
      </c>
      <c r="M21" s="954" t="e">
        <f t="shared" si="2"/>
        <v>#DIV/0!</v>
      </c>
      <c r="N21" s="955"/>
      <c r="O21" s="947">
        <v>1</v>
      </c>
      <c r="P21" s="956" t="e">
        <f t="shared" si="3"/>
        <v>#DIV/0!</v>
      </c>
      <c r="Q21" s="947">
        <v>1</v>
      </c>
      <c r="R21" s="956" t="e">
        <f t="shared" si="4"/>
        <v>#DIV/0!</v>
      </c>
    </row>
    <row r="22" spans="1:18" ht="24" customHeight="1" x14ac:dyDescent="0.25">
      <c r="A22" s="950" t="s">
        <v>868</v>
      </c>
      <c r="B22" s="948"/>
      <c r="C22" s="947"/>
      <c r="D22" s="950"/>
      <c r="E22" s="947"/>
      <c r="F22" s="947"/>
      <c r="G22" s="957"/>
      <c r="H22" s="953"/>
      <c r="I22" s="954">
        <v>28800</v>
      </c>
      <c r="J22" s="954">
        <v>3600</v>
      </c>
      <c r="K22" s="954">
        <f t="shared" si="0"/>
        <v>25200</v>
      </c>
      <c r="L22" s="954" t="e">
        <f t="shared" si="1"/>
        <v>#DIV/0!</v>
      </c>
      <c r="M22" s="954" t="e">
        <f t="shared" si="2"/>
        <v>#DIV/0!</v>
      </c>
      <c r="N22" s="955"/>
      <c r="O22" s="947">
        <v>1</v>
      </c>
      <c r="P22" s="956" t="e">
        <f t="shared" si="3"/>
        <v>#DIV/0!</v>
      </c>
      <c r="Q22" s="947">
        <v>1</v>
      </c>
      <c r="R22" s="956" t="e">
        <f t="shared" si="4"/>
        <v>#DIV/0!</v>
      </c>
    </row>
  </sheetData>
  <mergeCells count="17">
    <mergeCell ref="A1:Q1"/>
    <mergeCell ref="A2:Q2"/>
    <mergeCell ref="A4:Q4"/>
    <mergeCell ref="A6:A7"/>
    <mergeCell ref="B6:B7"/>
    <mergeCell ref="C6:C7"/>
    <mergeCell ref="D6:D7"/>
    <mergeCell ref="E6:E7"/>
    <mergeCell ref="F6:F7"/>
    <mergeCell ref="G6:G7"/>
    <mergeCell ref="A8:Q8"/>
    <mergeCell ref="H6:H7"/>
    <mergeCell ref="I6:K6"/>
    <mergeCell ref="L6:M6"/>
    <mergeCell ref="N6:N7"/>
    <mergeCell ref="O6:P6"/>
    <mergeCell ref="Q6:R6"/>
  </mergeCells>
  <pageMargins left="0.5" right="0" top="0.5" bottom="0.25" header="0.5" footer="0.5"/>
  <pageSetup paperSize="9" scale="70" orientation="landscape" verticalDpi="18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L66"/>
  <sheetViews>
    <sheetView showGridLines="0" zoomScale="70" zoomScaleNormal="70" workbookViewId="0">
      <pane xSplit="5" ySplit="11" topLeftCell="X51" activePane="bottomRight" state="frozen"/>
      <selection activeCell="Y54" sqref="Y54"/>
      <selection pane="topRight" activeCell="Y54" sqref="Y54"/>
      <selection pane="bottomLeft" activeCell="Y54" sqref="Y54"/>
      <selection pane="bottomRight" activeCell="Y54" sqref="Y54"/>
    </sheetView>
  </sheetViews>
  <sheetFormatPr defaultColWidth="9.109375" defaultRowHeight="14.4" x14ac:dyDescent="0.3"/>
  <cols>
    <col min="1" max="1" width="3.5546875" style="286" customWidth="1"/>
    <col min="2" max="2" width="15.109375" style="437" bestFit="1" customWidth="1"/>
    <col min="3" max="3" width="33.109375" style="437" bestFit="1" customWidth="1"/>
    <col min="4" max="4" width="44.33203125" style="286" bestFit="1" customWidth="1"/>
    <col min="5" max="5" width="34.5546875" style="438" customWidth="1"/>
    <col min="6" max="6" width="8.33203125" style="439" bestFit="1" customWidth="1"/>
    <col min="7" max="7" width="15.33203125" style="438" customWidth="1"/>
    <col min="8" max="8" width="17.6640625" style="440" customWidth="1"/>
    <col min="9" max="9" width="52.6640625" style="438" customWidth="1"/>
    <col min="10" max="10" width="17.6640625" style="440" customWidth="1"/>
    <col min="11" max="11" width="52.6640625" style="438" customWidth="1"/>
    <col min="12" max="12" width="17.6640625" style="440" customWidth="1"/>
    <col min="13" max="13" width="52.6640625" style="438" customWidth="1"/>
    <col min="14" max="14" width="17.6640625" style="438" customWidth="1"/>
    <col min="15" max="15" width="52.6640625" style="438" customWidth="1"/>
    <col min="16" max="16" width="17.6640625" style="438" customWidth="1"/>
    <col min="17" max="17" width="52.6640625" style="438" customWidth="1"/>
    <col min="18" max="18" width="17.44140625" style="438" customWidth="1"/>
    <col min="19" max="19" width="53.33203125" style="438" customWidth="1"/>
    <col min="20" max="20" width="10.44140625" style="438" customWidth="1"/>
    <col min="21" max="21" width="69.44140625" style="438" customWidth="1"/>
    <col min="22" max="22" width="111.33203125" style="293" customWidth="1"/>
    <col min="23" max="23" width="33" style="298" customWidth="1"/>
    <col min="24" max="24" width="30" style="286" customWidth="1"/>
    <col min="25" max="25" width="78.44140625" style="286" customWidth="1"/>
    <col min="26" max="26" width="5.109375" style="286" customWidth="1"/>
    <col min="27" max="27" width="23.109375" style="293" customWidth="1"/>
    <col min="28" max="28" width="19.6640625" style="293" customWidth="1"/>
    <col min="29" max="29" width="23.109375" style="293" customWidth="1"/>
    <col min="30" max="30" width="23.33203125" style="293" customWidth="1"/>
    <col min="31" max="31" width="19.6640625" style="293" customWidth="1"/>
    <col min="32" max="32" width="27.44140625" style="293" customWidth="1"/>
    <col min="33" max="33" width="30.44140625" style="293" customWidth="1"/>
    <col min="34" max="34" width="49" style="293" customWidth="1"/>
    <col min="35" max="35" width="24.44140625" style="293" customWidth="1"/>
    <col min="36" max="37" width="43" style="286" customWidth="1"/>
    <col min="38" max="38" width="62" style="286" customWidth="1"/>
    <col min="39" max="16384" width="9.109375" style="286"/>
  </cols>
  <sheetData>
    <row r="1" spans="1:38" s="283" customFormat="1" ht="15.6" x14ac:dyDescent="0.3">
      <c r="E1" s="283" t="s">
        <v>556</v>
      </c>
    </row>
    <row r="2" spans="1:38" s="284" customFormat="1" ht="15.6" x14ac:dyDescent="0.3">
      <c r="E2" s="285" t="s">
        <v>557</v>
      </c>
    </row>
    <row r="3" spans="1:38" s="284" customFormat="1" ht="15.6" x14ac:dyDescent="0.3">
      <c r="E3" s="285" t="s">
        <v>558</v>
      </c>
    </row>
    <row r="4" spans="1:38" s="284" customFormat="1" ht="15.6" x14ac:dyDescent="0.3">
      <c r="E4" s="285" t="s">
        <v>559</v>
      </c>
    </row>
    <row r="6" spans="1:38" ht="24" customHeight="1" thickBot="1" x14ac:dyDescent="0.35">
      <c r="B6" s="287"/>
      <c r="C6" s="287"/>
      <c r="D6" s="7"/>
      <c r="E6" s="288" t="s">
        <v>436</v>
      </c>
      <c r="F6" s="289"/>
      <c r="G6" s="290"/>
      <c r="H6" s="291" t="s">
        <v>145</v>
      </c>
      <c r="I6" s="290"/>
      <c r="J6" s="291"/>
      <c r="K6" s="290"/>
      <c r="L6" s="291"/>
      <c r="M6" s="290"/>
      <c r="N6" s="290"/>
      <c r="O6" s="290"/>
      <c r="P6" s="290"/>
      <c r="Q6" s="290"/>
      <c r="R6" s="290"/>
      <c r="S6" s="290"/>
      <c r="T6" s="290"/>
      <c r="U6" s="290"/>
      <c r="V6" s="287"/>
      <c r="W6" s="292"/>
    </row>
    <row r="7" spans="1:38" ht="26.25" customHeight="1" thickTop="1" x14ac:dyDescent="0.3">
      <c r="B7" s="1292"/>
      <c r="C7" s="1294" t="s">
        <v>0</v>
      </c>
      <c r="D7" s="1295"/>
      <c r="E7" s="1295"/>
      <c r="F7" s="1295"/>
      <c r="G7" s="1295"/>
      <c r="H7" s="1295"/>
      <c r="I7" s="1295"/>
      <c r="J7" s="1295"/>
      <c r="K7" s="1295"/>
      <c r="L7" s="1295"/>
      <c r="M7" s="1295"/>
      <c r="N7" s="1295"/>
      <c r="O7" s="1295"/>
      <c r="P7" s="1295"/>
      <c r="Q7" s="1295"/>
      <c r="R7" s="1295"/>
      <c r="S7" s="1295"/>
      <c r="T7" s="1295"/>
      <c r="U7" s="1295"/>
      <c r="V7" s="1295"/>
      <c r="W7" s="294"/>
    </row>
    <row r="8" spans="1:38" ht="27.75" customHeight="1" thickBot="1" x14ac:dyDescent="0.35">
      <c r="A8" s="295"/>
      <c r="B8" s="1293"/>
      <c r="C8" s="1296" t="s">
        <v>1</v>
      </c>
      <c r="D8" s="1297"/>
      <c r="E8" s="1297"/>
      <c r="F8" s="1297"/>
      <c r="G8" s="1297"/>
      <c r="H8" s="1297"/>
      <c r="I8" s="1297"/>
      <c r="J8" s="1297"/>
      <c r="K8" s="1297"/>
      <c r="L8" s="1297"/>
      <c r="M8" s="1297"/>
      <c r="N8" s="1297"/>
      <c r="O8" s="1297"/>
      <c r="P8" s="1297"/>
      <c r="Q8" s="1297"/>
      <c r="R8" s="1297"/>
      <c r="S8" s="1297"/>
      <c r="T8" s="1297"/>
      <c r="U8" s="1297"/>
      <c r="V8" s="1297"/>
      <c r="W8" s="296"/>
    </row>
    <row r="9" spans="1:38" ht="15.75" customHeight="1" thickTop="1" thickBot="1" x14ac:dyDescent="0.3">
      <c r="B9" s="293"/>
      <c r="C9" s="293"/>
      <c r="D9" s="293"/>
      <c r="E9" s="16"/>
      <c r="F9" s="17"/>
      <c r="G9" s="18"/>
      <c r="H9" s="297"/>
      <c r="I9" s="18"/>
      <c r="J9" s="297"/>
      <c r="K9" s="18"/>
      <c r="L9" s="297"/>
      <c r="M9" s="18"/>
      <c r="N9" s="18"/>
      <c r="O9" s="18"/>
      <c r="P9" s="18"/>
      <c r="Q9" s="18" t="s">
        <v>145</v>
      </c>
      <c r="R9" s="18"/>
      <c r="S9" s="18"/>
      <c r="T9" s="18"/>
      <c r="U9" s="18"/>
    </row>
    <row r="10" spans="1:38" ht="17.25" customHeight="1" thickTop="1" x14ac:dyDescent="0.3">
      <c r="B10" s="1298" t="s">
        <v>2</v>
      </c>
      <c r="C10" s="1300"/>
      <c r="D10" s="1300" t="s">
        <v>3</v>
      </c>
      <c r="E10" s="1300" t="s">
        <v>4</v>
      </c>
      <c r="F10" s="1302" t="s">
        <v>33</v>
      </c>
      <c r="G10" s="1300" t="s">
        <v>5</v>
      </c>
      <c r="H10" s="1304" t="s">
        <v>245</v>
      </c>
      <c r="I10" s="1305"/>
      <c r="J10" s="1305"/>
      <c r="K10" s="1305"/>
      <c r="L10" s="1305"/>
      <c r="M10" s="1305"/>
      <c r="N10" s="1305"/>
      <c r="O10" s="1305"/>
      <c r="P10" s="1305"/>
      <c r="Q10" s="1305"/>
      <c r="R10" s="1305"/>
      <c r="S10" s="1306"/>
      <c r="T10" s="1307" t="s">
        <v>158</v>
      </c>
      <c r="U10" s="1308"/>
      <c r="V10" s="1309" t="s">
        <v>6</v>
      </c>
      <c r="W10" s="1278" t="s">
        <v>22</v>
      </c>
      <c r="X10" s="1280" t="s">
        <v>560</v>
      </c>
      <c r="Y10" s="1280"/>
    </row>
    <row r="11" spans="1:38" s="293" customFormat="1" ht="18.75" customHeight="1" x14ac:dyDescent="0.3">
      <c r="B11" s="1299"/>
      <c r="C11" s="1301"/>
      <c r="D11" s="1301"/>
      <c r="E11" s="1301"/>
      <c r="F11" s="1303"/>
      <c r="G11" s="1301"/>
      <c r="H11" s="299" t="s">
        <v>69</v>
      </c>
      <c r="I11" s="300" t="s">
        <v>70</v>
      </c>
      <c r="J11" s="299" t="s">
        <v>32</v>
      </c>
      <c r="K11" s="300" t="s">
        <v>70</v>
      </c>
      <c r="L11" s="299" t="s">
        <v>71</v>
      </c>
      <c r="M11" s="300" t="s">
        <v>70</v>
      </c>
      <c r="N11" s="301" t="s">
        <v>72</v>
      </c>
      <c r="O11" s="300" t="s">
        <v>70</v>
      </c>
      <c r="P11" s="301" t="s">
        <v>20</v>
      </c>
      <c r="Q11" s="300" t="s">
        <v>70</v>
      </c>
      <c r="R11" s="301" t="s">
        <v>73</v>
      </c>
      <c r="S11" s="300" t="s">
        <v>70</v>
      </c>
      <c r="T11" s="302" t="s">
        <v>172</v>
      </c>
      <c r="U11" s="302" t="s">
        <v>70</v>
      </c>
      <c r="V11" s="1310"/>
      <c r="W11" s="1279"/>
      <c r="X11" s="303" t="s">
        <v>90</v>
      </c>
      <c r="Y11" s="304" t="s">
        <v>70</v>
      </c>
      <c r="AA11" s="305" t="s">
        <v>561</v>
      </c>
      <c r="AB11" s="305" t="s">
        <v>562</v>
      </c>
      <c r="AC11" s="305" t="s">
        <v>563</v>
      </c>
      <c r="AD11" s="305" t="s">
        <v>564</v>
      </c>
      <c r="AE11" s="305" t="s">
        <v>565</v>
      </c>
      <c r="AF11" s="305" t="s">
        <v>566</v>
      </c>
      <c r="AG11" s="305" t="s">
        <v>567</v>
      </c>
      <c r="AH11" s="306" t="s">
        <v>568</v>
      </c>
      <c r="AI11" s="307" t="s">
        <v>543</v>
      </c>
      <c r="AJ11" s="307" t="s">
        <v>569</v>
      </c>
      <c r="AK11" s="308" t="s">
        <v>570</v>
      </c>
      <c r="AL11" s="308" t="s">
        <v>571</v>
      </c>
    </row>
    <row r="12" spans="1:38" ht="129.6" x14ac:dyDescent="0.3">
      <c r="B12" s="1281" t="s">
        <v>34</v>
      </c>
      <c r="C12" s="309" t="s">
        <v>23</v>
      </c>
      <c r="D12" s="310" t="s">
        <v>74</v>
      </c>
      <c r="E12" s="311" t="s">
        <v>31</v>
      </c>
      <c r="F12" s="312">
        <v>0.1</v>
      </c>
      <c r="G12" s="312">
        <v>1</v>
      </c>
      <c r="H12" s="313" t="s">
        <v>75</v>
      </c>
      <c r="I12" s="314" t="s">
        <v>227</v>
      </c>
      <c r="J12" s="313" t="s">
        <v>178</v>
      </c>
      <c r="K12" s="314" t="s">
        <v>228</v>
      </c>
      <c r="L12" s="315">
        <v>5.0000000000000001E-3</v>
      </c>
      <c r="M12" s="314" t="s">
        <v>572</v>
      </c>
      <c r="N12" s="313">
        <v>0.128</v>
      </c>
      <c r="O12" s="314" t="s">
        <v>573</v>
      </c>
      <c r="P12" s="316">
        <v>0.157</v>
      </c>
      <c r="Q12" s="317" t="s">
        <v>574</v>
      </c>
      <c r="R12" s="316">
        <v>0.157</v>
      </c>
      <c r="S12" s="317" t="s">
        <v>546</v>
      </c>
      <c r="T12" s="312" t="s">
        <v>75</v>
      </c>
      <c r="U12" s="318" t="s">
        <v>154</v>
      </c>
      <c r="V12" s="319" t="s">
        <v>76</v>
      </c>
      <c r="W12" s="320" t="s">
        <v>61</v>
      </c>
      <c r="X12" s="316">
        <v>0.2</v>
      </c>
      <c r="Y12" s="317" t="s">
        <v>575</v>
      </c>
      <c r="AA12" s="321">
        <v>0</v>
      </c>
      <c r="AB12" s="322">
        <v>0</v>
      </c>
      <c r="AC12" s="323">
        <v>5.0000000000000001E-3</v>
      </c>
      <c r="AD12" s="322">
        <v>0.13</v>
      </c>
      <c r="AE12" s="322">
        <v>0.16</v>
      </c>
      <c r="AF12" s="321" t="s">
        <v>75</v>
      </c>
      <c r="AG12" s="32">
        <v>0.2</v>
      </c>
      <c r="AH12" s="324" t="s">
        <v>576</v>
      </c>
      <c r="AI12" s="325" t="s">
        <v>544</v>
      </c>
      <c r="AJ12" s="326"/>
      <c r="AK12" s="326"/>
      <c r="AL12" s="326"/>
    </row>
    <row r="13" spans="1:38" ht="124.8" x14ac:dyDescent="0.3">
      <c r="B13" s="1281"/>
      <c r="C13" s="327" t="s">
        <v>24</v>
      </c>
      <c r="D13" s="310" t="s">
        <v>77</v>
      </c>
      <c r="E13" s="328" t="s">
        <v>38</v>
      </c>
      <c r="F13" s="312">
        <v>0.1</v>
      </c>
      <c r="G13" s="312">
        <v>1</v>
      </c>
      <c r="H13" s="313" t="s">
        <v>75</v>
      </c>
      <c r="I13" s="329" t="s">
        <v>78</v>
      </c>
      <c r="J13" s="313" t="s">
        <v>75</v>
      </c>
      <c r="K13" s="329" t="s">
        <v>78</v>
      </c>
      <c r="L13" s="313">
        <v>1</v>
      </c>
      <c r="M13" s="314" t="s">
        <v>232</v>
      </c>
      <c r="N13" s="313">
        <v>1</v>
      </c>
      <c r="O13" s="314" t="s">
        <v>233</v>
      </c>
      <c r="P13" s="316">
        <v>1</v>
      </c>
      <c r="Q13" s="314" t="s">
        <v>234</v>
      </c>
      <c r="R13" s="316">
        <v>1</v>
      </c>
      <c r="S13" s="314" t="s">
        <v>246</v>
      </c>
      <c r="T13" s="312" t="s">
        <v>75</v>
      </c>
      <c r="U13" s="329" t="s">
        <v>155</v>
      </c>
      <c r="V13" s="330" t="s">
        <v>79</v>
      </c>
      <c r="W13" s="320" t="s">
        <v>61</v>
      </c>
      <c r="X13" s="316">
        <v>1</v>
      </c>
      <c r="Y13" s="314" t="s">
        <v>577</v>
      </c>
      <c r="AA13" s="331" t="s">
        <v>75</v>
      </c>
      <c r="AB13" s="331" t="s">
        <v>75</v>
      </c>
      <c r="AC13" s="322">
        <v>1</v>
      </c>
      <c r="AD13" s="322">
        <v>1</v>
      </c>
      <c r="AE13" s="322">
        <v>1</v>
      </c>
      <c r="AF13" s="331" t="s">
        <v>75</v>
      </c>
      <c r="AG13" s="32">
        <v>1</v>
      </c>
      <c r="AH13" s="324" t="s">
        <v>578</v>
      </c>
      <c r="AI13" s="325" t="s">
        <v>544</v>
      </c>
      <c r="AJ13" s="326"/>
      <c r="AK13" s="326"/>
      <c r="AL13" s="326"/>
    </row>
    <row r="14" spans="1:38" ht="126" customHeight="1" x14ac:dyDescent="0.3">
      <c r="B14" s="1282" t="s">
        <v>80</v>
      </c>
      <c r="C14" s="1284" t="s">
        <v>25</v>
      </c>
      <c r="D14" s="1286" t="s">
        <v>81</v>
      </c>
      <c r="E14" s="1288" t="s">
        <v>7</v>
      </c>
      <c r="F14" s="1290">
        <v>0.1</v>
      </c>
      <c r="G14" s="1274">
        <v>0</v>
      </c>
      <c r="H14" s="1276" t="s">
        <v>57</v>
      </c>
      <c r="I14" s="1272" t="s">
        <v>179</v>
      </c>
      <c r="J14" s="1276" t="s">
        <v>57</v>
      </c>
      <c r="K14" s="1272" t="s">
        <v>179</v>
      </c>
      <c r="L14" s="1276" t="s">
        <v>57</v>
      </c>
      <c r="M14" s="1272" t="s">
        <v>179</v>
      </c>
      <c r="N14" s="1276" t="s">
        <v>57</v>
      </c>
      <c r="O14" s="1272" t="s">
        <v>179</v>
      </c>
      <c r="P14" s="1276" t="s">
        <v>57</v>
      </c>
      <c r="Q14" s="1272" t="s">
        <v>179</v>
      </c>
      <c r="R14" s="1276" t="s">
        <v>57</v>
      </c>
      <c r="S14" s="1272" t="s">
        <v>179</v>
      </c>
      <c r="T14" s="1274">
        <v>0</v>
      </c>
      <c r="U14" s="332" t="s">
        <v>156</v>
      </c>
      <c r="V14" s="333" t="s">
        <v>82</v>
      </c>
      <c r="W14" s="334" t="s">
        <v>42</v>
      </c>
      <c r="X14" s="1276" t="s">
        <v>57</v>
      </c>
      <c r="Y14" s="1272" t="s">
        <v>179</v>
      </c>
      <c r="AA14" s="1133" t="s">
        <v>579</v>
      </c>
      <c r="AB14" s="1133" t="s">
        <v>579</v>
      </c>
      <c r="AC14" s="1133" t="s">
        <v>579</v>
      </c>
      <c r="AD14" s="1133" t="s">
        <v>579</v>
      </c>
      <c r="AE14" s="1133" t="s">
        <v>579</v>
      </c>
      <c r="AF14" s="1133" t="s">
        <v>579</v>
      </c>
      <c r="AG14" s="1270" t="s">
        <v>179</v>
      </c>
      <c r="AH14" s="1248" t="s">
        <v>580</v>
      </c>
      <c r="AI14" s="1137" t="s">
        <v>544</v>
      </c>
      <c r="AJ14" s="1122"/>
      <c r="AK14" s="1122"/>
      <c r="AL14" s="1122"/>
    </row>
    <row r="15" spans="1:38" x14ac:dyDescent="0.3">
      <c r="B15" s="1283"/>
      <c r="C15" s="1285"/>
      <c r="D15" s="1287"/>
      <c r="E15" s="1289"/>
      <c r="F15" s="1291"/>
      <c r="G15" s="1275"/>
      <c r="H15" s="1277"/>
      <c r="I15" s="1273"/>
      <c r="J15" s="1277"/>
      <c r="K15" s="1273"/>
      <c r="L15" s="1277"/>
      <c r="M15" s="1273"/>
      <c r="N15" s="1277"/>
      <c r="O15" s="1273"/>
      <c r="P15" s="1277"/>
      <c r="Q15" s="1273"/>
      <c r="R15" s="1277"/>
      <c r="S15" s="1273"/>
      <c r="T15" s="1275"/>
      <c r="U15" s="335"/>
      <c r="V15" s="333" t="s">
        <v>83</v>
      </c>
      <c r="W15" s="334"/>
      <c r="X15" s="1277"/>
      <c r="Y15" s="1273"/>
      <c r="AA15" s="1133"/>
      <c r="AB15" s="1133"/>
      <c r="AC15" s="1133"/>
      <c r="AD15" s="1133"/>
      <c r="AE15" s="1133"/>
      <c r="AF15" s="1133"/>
      <c r="AG15" s="1270"/>
      <c r="AH15" s="1271"/>
      <c r="AI15" s="1137"/>
      <c r="AJ15" s="1123"/>
      <c r="AK15" s="1123"/>
      <c r="AL15" s="1123"/>
    </row>
    <row r="16" spans="1:38" ht="141.75" customHeight="1" x14ac:dyDescent="0.3">
      <c r="B16" s="1267" t="s">
        <v>84</v>
      </c>
      <c r="C16" s="1255" t="s">
        <v>26</v>
      </c>
      <c r="D16" s="1258" t="s">
        <v>85</v>
      </c>
      <c r="E16" s="1177" t="s">
        <v>36</v>
      </c>
      <c r="F16" s="1180">
        <v>0.05</v>
      </c>
      <c r="G16" s="1268" t="s">
        <v>20</v>
      </c>
      <c r="H16" s="1173" t="s">
        <v>75</v>
      </c>
      <c r="I16" s="1252" t="s">
        <v>180</v>
      </c>
      <c r="J16" s="1173" t="s">
        <v>75</v>
      </c>
      <c r="K16" s="1252" t="s">
        <v>180</v>
      </c>
      <c r="L16" s="1173" t="s">
        <v>75</v>
      </c>
      <c r="M16" s="1252" t="s">
        <v>180</v>
      </c>
      <c r="N16" s="1173" t="s">
        <v>75</v>
      </c>
      <c r="O16" s="1252" t="s">
        <v>180</v>
      </c>
      <c r="P16" s="1173" t="s">
        <v>20</v>
      </c>
      <c r="Q16" s="1265" t="s">
        <v>181</v>
      </c>
      <c r="R16" s="1173" t="s">
        <v>20</v>
      </c>
      <c r="S16" s="1265" t="s">
        <v>247</v>
      </c>
      <c r="T16" s="1263" t="s">
        <v>75</v>
      </c>
      <c r="U16" s="336" t="s">
        <v>173</v>
      </c>
      <c r="V16" s="337" t="s">
        <v>176</v>
      </c>
      <c r="W16" s="334" t="s">
        <v>62</v>
      </c>
      <c r="X16" s="1173" t="s">
        <v>20</v>
      </c>
      <c r="Y16" s="1265" t="s">
        <v>581</v>
      </c>
      <c r="AA16" s="1133" t="s">
        <v>180</v>
      </c>
      <c r="AB16" s="1133" t="s">
        <v>180</v>
      </c>
      <c r="AC16" s="1133" t="s">
        <v>180</v>
      </c>
      <c r="AD16" s="1133" t="s">
        <v>180</v>
      </c>
      <c r="AE16" s="1133" t="s">
        <v>582</v>
      </c>
      <c r="AF16" s="1133" t="s">
        <v>180</v>
      </c>
      <c r="AG16" s="1260" t="s">
        <v>581</v>
      </c>
      <c r="AH16" s="1261" t="s">
        <v>583</v>
      </c>
      <c r="AI16" s="1137" t="s">
        <v>544</v>
      </c>
      <c r="AJ16" s="1122"/>
      <c r="AK16" s="1122"/>
      <c r="AL16" s="1122"/>
    </row>
    <row r="17" spans="2:38" x14ac:dyDescent="0.3">
      <c r="B17" s="1267"/>
      <c r="C17" s="1257"/>
      <c r="D17" s="1259"/>
      <c r="E17" s="1179"/>
      <c r="F17" s="1182"/>
      <c r="G17" s="1269"/>
      <c r="H17" s="1171"/>
      <c r="I17" s="1251"/>
      <c r="J17" s="1171"/>
      <c r="K17" s="1251"/>
      <c r="L17" s="1171"/>
      <c r="M17" s="1251"/>
      <c r="N17" s="1171"/>
      <c r="O17" s="1251"/>
      <c r="P17" s="1171"/>
      <c r="Q17" s="1266"/>
      <c r="R17" s="1171"/>
      <c r="S17" s="1266"/>
      <c r="T17" s="1264"/>
      <c r="U17" s="336" t="s">
        <v>174</v>
      </c>
      <c r="V17" s="337" t="s">
        <v>86</v>
      </c>
      <c r="W17" s="334"/>
      <c r="X17" s="1171"/>
      <c r="Y17" s="1266"/>
      <c r="AA17" s="1133"/>
      <c r="AB17" s="1133"/>
      <c r="AC17" s="1133"/>
      <c r="AD17" s="1133"/>
      <c r="AE17" s="1133"/>
      <c r="AF17" s="1133"/>
      <c r="AG17" s="1260"/>
      <c r="AH17" s="1262"/>
      <c r="AI17" s="1137"/>
      <c r="AJ17" s="1123"/>
      <c r="AK17" s="1123"/>
      <c r="AL17" s="1123"/>
    </row>
    <row r="18" spans="2:38" ht="228.75" customHeight="1" x14ac:dyDescent="0.3">
      <c r="B18" s="1267"/>
      <c r="C18" s="1255" t="s">
        <v>27</v>
      </c>
      <c r="D18" s="1258" t="s">
        <v>87</v>
      </c>
      <c r="E18" s="338" t="s">
        <v>67</v>
      </c>
      <c r="F18" s="339">
        <v>0.05</v>
      </c>
      <c r="G18" s="340" t="s">
        <v>37</v>
      </c>
      <c r="H18" s="340" t="s">
        <v>185</v>
      </c>
      <c r="I18" s="341" t="s">
        <v>183</v>
      </c>
      <c r="J18" s="340" t="s">
        <v>185</v>
      </c>
      <c r="K18" s="341" t="s">
        <v>182</v>
      </c>
      <c r="L18" s="340" t="s">
        <v>185</v>
      </c>
      <c r="M18" s="341" t="s">
        <v>184</v>
      </c>
      <c r="N18" s="340" t="s">
        <v>185</v>
      </c>
      <c r="O18" s="342" t="s">
        <v>186</v>
      </c>
      <c r="P18" s="340" t="s">
        <v>185</v>
      </c>
      <c r="Q18" s="342" t="s">
        <v>187</v>
      </c>
      <c r="R18" s="343" t="s">
        <v>248</v>
      </c>
      <c r="S18" s="342" t="s">
        <v>249</v>
      </c>
      <c r="T18" s="344" t="s">
        <v>75</v>
      </c>
      <c r="U18" s="336" t="s">
        <v>175</v>
      </c>
      <c r="V18" s="337" t="s">
        <v>237</v>
      </c>
      <c r="W18" s="334" t="s">
        <v>41</v>
      </c>
      <c r="X18" s="343" t="s">
        <v>248</v>
      </c>
      <c r="Y18" s="342" t="s">
        <v>249</v>
      </c>
      <c r="AA18" s="345" t="s">
        <v>584</v>
      </c>
      <c r="AB18" s="345" t="s">
        <v>584</v>
      </c>
      <c r="AC18" s="345" t="s">
        <v>584</v>
      </c>
      <c r="AD18" s="345" t="s">
        <v>584</v>
      </c>
      <c r="AE18" s="345" t="s">
        <v>584</v>
      </c>
      <c r="AF18" s="345" t="s">
        <v>248</v>
      </c>
      <c r="AG18" s="346" t="s">
        <v>248</v>
      </c>
      <c r="AH18" s="347" t="s">
        <v>585</v>
      </c>
      <c r="AI18" s="348" t="s">
        <v>545</v>
      </c>
      <c r="AJ18" s="349" t="s">
        <v>586</v>
      </c>
      <c r="AK18" s="349" t="s">
        <v>587</v>
      </c>
      <c r="AL18" s="349" t="s">
        <v>588</v>
      </c>
    </row>
    <row r="19" spans="2:38" ht="124.8" x14ac:dyDescent="0.3">
      <c r="B19" s="1267"/>
      <c r="C19" s="1256"/>
      <c r="D19" s="1259"/>
      <c r="E19" s="350" t="s">
        <v>189</v>
      </c>
      <c r="F19" s="339">
        <v>0.05</v>
      </c>
      <c r="G19" s="351" t="s">
        <v>190</v>
      </c>
      <c r="H19" s="340" t="s">
        <v>75</v>
      </c>
      <c r="I19" s="352" t="s">
        <v>216</v>
      </c>
      <c r="J19" s="353" t="s">
        <v>190</v>
      </c>
      <c r="K19" s="352" t="s">
        <v>191</v>
      </c>
      <c r="L19" s="353" t="s">
        <v>190</v>
      </c>
      <c r="M19" s="352" t="s">
        <v>188</v>
      </c>
      <c r="N19" s="353" t="s">
        <v>190</v>
      </c>
      <c r="O19" s="352" t="s">
        <v>192</v>
      </c>
      <c r="P19" s="351" t="s">
        <v>190</v>
      </c>
      <c r="Q19" s="352" t="s">
        <v>192</v>
      </c>
      <c r="R19" s="351" t="s">
        <v>190</v>
      </c>
      <c r="S19" s="354" t="s">
        <v>192</v>
      </c>
      <c r="T19" s="340" t="s">
        <v>75</v>
      </c>
      <c r="U19" s="352" t="s">
        <v>157</v>
      </c>
      <c r="V19" s="337" t="s">
        <v>88</v>
      </c>
      <c r="W19" s="334" t="s">
        <v>68</v>
      </c>
      <c r="X19" s="351" t="s">
        <v>190</v>
      </c>
      <c r="Y19" s="354" t="s">
        <v>192</v>
      </c>
      <c r="AA19" s="355" t="s">
        <v>216</v>
      </c>
      <c r="AB19" s="345" t="s">
        <v>191</v>
      </c>
      <c r="AC19" s="345" t="s">
        <v>192</v>
      </c>
      <c r="AD19" s="345" t="s">
        <v>192</v>
      </c>
      <c r="AE19" s="345" t="s">
        <v>192</v>
      </c>
      <c r="AF19" s="345" t="s">
        <v>192</v>
      </c>
      <c r="AG19" s="356" t="s">
        <v>192</v>
      </c>
      <c r="AH19" s="347" t="s">
        <v>589</v>
      </c>
      <c r="AI19" s="325" t="s">
        <v>544</v>
      </c>
      <c r="AJ19" s="326"/>
      <c r="AK19" s="326"/>
      <c r="AL19" s="326"/>
    </row>
    <row r="20" spans="2:38" ht="63" customHeight="1" x14ac:dyDescent="0.3">
      <c r="B20" s="1267"/>
      <c r="C20" s="1256"/>
      <c r="D20" s="1258" t="s">
        <v>89</v>
      </c>
      <c r="E20" s="1177" t="s">
        <v>40</v>
      </c>
      <c r="F20" s="1180">
        <v>0.05</v>
      </c>
      <c r="G20" s="1169" t="s">
        <v>90</v>
      </c>
      <c r="H20" s="1173" t="s">
        <v>75</v>
      </c>
      <c r="I20" s="1252" t="s">
        <v>193</v>
      </c>
      <c r="J20" s="1173" t="s">
        <v>75</v>
      </c>
      <c r="K20" s="1252" t="s">
        <v>193</v>
      </c>
      <c r="L20" s="1173" t="s">
        <v>75</v>
      </c>
      <c r="M20" s="1252" t="s">
        <v>193</v>
      </c>
      <c r="N20" s="1173" t="s">
        <v>75</v>
      </c>
      <c r="O20" s="1252" t="s">
        <v>193</v>
      </c>
      <c r="P20" s="1173" t="s">
        <v>75</v>
      </c>
      <c r="Q20" s="1252" t="s">
        <v>193</v>
      </c>
      <c r="R20" s="1173" t="s">
        <v>75</v>
      </c>
      <c r="S20" s="1252" t="s">
        <v>193</v>
      </c>
      <c r="T20" s="1253" t="s">
        <v>75</v>
      </c>
      <c r="U20" s="357" t="s">
        <v>168</v>
      </c>
      <c r="V20" s="358" t="s">
        <v>91</v>
      </c>
      <c r="W20" s="359" t="s">
        <v>43</v>
      </c>
      <c r="X20" s="1249" t="s">
        <v>177</v>
      </c>
      <c r="Y20" s="1250" t="s">
        <v>590</v>
      </c>
      <c r="AA20" s="1144" t="s">
        <v>193</v>
      </c>
      <c r="AB20" s="1144" t="s">
        <v>193</v>
      </c>
      <c r="AC20" s="1144" t="s">
        <v>193</v>
      </c>
      <c r="AD20" s="1144" t="s">
        <v>193</v>
      </c>
      <c r="AE20" s="1144" t="s">
        <v>193</v>
      </c>
      <c r="AF20" s="1144" t="s">
        <v>193</v>
      </c>
      <c r="AG20" s="1246" t="s">
        <v>590</v>
      </c>
      <c r="AH20" s="1138" t="s">
        <v>591</v>
      </c>
      <c r="AI20" s="1139" t="s">
        <v>545</v>
      </c>
      <c r="AJ20" s="1140" t="s">
        <v>592</v>
      </c>
      <c r="AK20" s="1140" t="s">
        <v>593</v>
      </c>
      <c r="AL20" s="1140" t="s">
        <v>594</v>
      </c>
    </row>
    <row r="21" spans="2:38" x14ac:dyDescent="0.3">
      <c r="B21" s="1267"/>
      <c r="C21" s="1257"/>
      <c r="D21" s="1259"/>
      <c r="E21" s="1179"/>
      <c r="F21" s="1182"/>
      <c r="G21" s="1171"/>
      <c r="H21" s="1171"/>
      <c r="I21" s="1251"/>
      <c r="J21" s="1171"/>
      <c r="K21" s="1251"/>
      <c r="L21" s="1171"/>
      <c r="M21" s="1251"/>
      <c r="N21" s="1171"/>
      <c r="O21" s="1251"/>
      <c r="P21" s="1171"/>
      <c r="Q21" s="1251"/>
      <c r="R21" s="1171"/>
      <c r="S21" s="1251"/>
      <c r="T21" s="1254"/>
      <c r="U21" s="360" t="s">
        <v>169</v>
      </c>
      <c r="V21" s="358" t="s">
        <v>92</v>
      </c>
      <c r="W21" s="359"/>
      <c r="X21" s="1171"/>
      <c r="Y21" s="1251"/>
      <c r="AA21" s="1145"/>
      <c r="AB21" s="1145"/>
      <c r="AC21" s="1145"/>
      <c r="AD21" s="1145"/>
      <c r="AE21" s="1145"/>
      <c r="AF21" s="1145"/>
      <c r="AG21" s="1247"/>
      <c r="AH21" s="1248"/>
      <c r="AI21" s="1139"/>
      <c r="AJ21" s="1141"/>
      <c r="AK21" s="1141"/>
      <c r="AL21" s="1141"/>
    </row>
    <row r="22" spans="2:38" ht="126" customHeight="1" x14ac:dyDescent="0.3">
      <c r="B22" s="1267"/>
      <c r="C22" s="1235" t="s">
        <v>28</v>
      </c>
      <c r="D22" s="1209" t="s">
        <v>8</v>
      </c>
      <c r="E22" s="1236" t="s">
        <v>93</v>
      </c>
      <c r="F22" s="1237">
        <v>2.5000000000000001E-2</v>
      </c>
      <c r="G22" s="1189" t="s">
        <v>94</v>
      </c>
      <c r="H22" s="1240">
        <v>1.55E-2</v>
      </c>
      <c r="I22" s="1187" t="s">
        <v>95</v>
      </c>
      <c r="J22" s="1243">
        <v>1.6469999999999999E-2</v>
      </c>
      <c r="K22" s="1187" t="s">
        <v>95</v>
      </c>
      <c r="L22" s="1227">
        <v>1.7680872158079296E-2</v>
      </c>
      <c r="M22" s="1187" t="s">
        <v>95</v>
      </c>
      <c r="N22" s="1234">
        <v>1.975E-2</v>
      </c>
      <c r="O22" s="1192" t="s">
        <v>95</v>
      </c>
      <c r="P22" s="1198">
        <v>1.8342320500761972E-2</v>
      </c>
      <c r="Q22" s="1194" t="s">
        <v>177</v>
      </c>
      <c r="R22" s="1200"/>
      <c r="S22" s="1202"/>
      <c r="T22" s="1204">
        <f>(H22+J22+L22)/3</f>
        <v>1.6550290719359765E-2</v>
      </c>
      <c r="U22" s="361"/>
      <c r="V22" s="362" t="s">
        <v>96</v>
      </c>
      <c r="W22" s="363" t="s">
        <v>97</v>
      </c>
      <c r="X22" s="1189" t="s">
        <v>595</v>
      </c>
      <c r="Y22" s="1192" t="s">
        <v>596</v>
      </c>
      <c r="AA22" s="1144" t="s">
        <v>597</v>
      </c>
      <c r="AB22" s="1144" t="s">
        <v>598</v>
      </c>
      <c r="AC22" s="1144" t="s">
        <v>599</v>
      </c>
      <c r="AD22" s="1144" t="s">
        <v>600</v>
      </c>
      <c r="AE22" s="1144" t="s">
        <v>601</v>
      </c>
      <c r="AF22" s="1144" t="s">
        <v>602</v>
      </c>
      <c r="AG22" s="969" t="s">
        <v>596</v>
      </c>
      <c r="AH22" s="1138" t="s">
        <v>603</v>
      </c>
      <c r="AI22" s="1139" t="s">
        <v>545</v>
      </c>
      <c r="AJ22" s="1140" t="s">
        <v>604</v>
      </c>
      <c r="AK22" s="1140" t="s">
        <v>605</v>
      </c>
      <c r="AL22" s="1140" t="s">
        <v>606</v>
      </c>
    </row>
    <row r="23" spans="2:38" x14ac:dyDescent="0.3">
      <c r="B23" s="1267"/>
      <c r="C23" s="1235"/>
      <c r="D23" s="1209"/>
      <c r="E23" s="1236"/>
      <c r="F23" s="1238"/>
      <c r="G23" s="1216"/>
      <c r="H23" s="1241"/>
      <c r="I23" s="1218"/>
      <c r="J23" s="1244"/>
      <c r="K23" s="1218"/>
      <c r="L23" s="1228"/>
      <c r="M23" s="1218"/>
      <c r="N23" s="1232"/>
      <c r="O23" s="1217"/>
      <c r="P23" s="1219"/>
      <c r="Q23" s="1220"/>
      <c r="R23" s="1221"/>
      <c r="S23" s="1214"/>
      <c r="T23" s="1215"/>
      <c r="U23" s="364"/>
      <c r="V23" s="362" t="s">
        <v>98</v>
      </c>
      <c r="W23" s="363" t="s">
        <v>97</v>
      </c>
      <c r="X23" s="1216"/>
      <c r="Y23" s="1217"/>
      <c r="AA23" s="1144"/>
      <c r="AB23" s="1144"/>
      <c r="AC23" s="1144"/>
      <c r="AD23" s="1144"/>
      <c r="AE23" s="1144"/>
      <c r="AF23" s="1144"/>
      <c r="AG23" s="969"/>
      <c r="AH23" s="1138"/>
      <c r="AI23" s="1139"/>
      <c r="AJ23" s="1159"/>
      <c r="AK23" s="1159"/>
      <c r="AL23" s="1159"/>
    </row>
    <row r="24" spans="2:38" ht="15.75" customHeight="1" x14ac:dyDescent="0.3">
      <c r="B24" s="1267"/>
      <c r="C24" s="1235"/>
      <c r="D24" s="1209"/>
      <c r="E24" s="1236"/>
      <c r="F24" s="1238"/>
      <c r="G24" s="1216"/>
      <c r="H24" s="1241"/>
      <c r="I24" s="1218"/>
      <c r="J24" s="1244"/>
      <c r="K24" s="1218"/>
      <c r="L24" s="1228"/>
      <c r="M24" s="1218"/>
      <c r="N24" s="1232"/>
      <c r="O24" s="1217"/>
      <c r="P24" s="1219"/>
      <c r="Q24" s="1220"/>
      <c r="R24" s="1221"/>
      <c r="S24" s="1214"/>
      <c r="T24" s="1215"/>
      <c r="U24" s="364" t="s">
        <v>95</v>
      </c>
      <c r="V24" s="362" t="s">
        <v>99</v>
      </c>
      <c r="W24" s="363" t="s">
        <v>97</v>
      </c>
      <c r="X24" s="1216"/>
      <c r="Y24" s="1217"/>
      <c r="AA24" s="1144"/>
      <c r="AB24" s="1144"/>
      <c r="AC24" s="1144"/>
      <c r="AD24" s="1144"/>
      <c r="AE24" s="1144"/>
      <c r="AF24" s="1144"/>
      <c r="AG24" s="969"/>
      <c r="AH24" s="1138"/>
      <c r="AI24" s="1139"/>
      <c r="AJ24" s="1159"/>
      <c r="AK24" s="1159"/>
      <c r="AL24" s="1159"/>
    </row>
    <row r="25" spans="2:38" x14ac:dyDescent="0.3">
      <c r="B25" s="1267"/>
      <c r="C25" s="1235"/>
      <c r="D25" s="1209"/>
      <c r="E25" s="1236"/>
      <c r="F25" s="1238"/>
      <c r="G25" s="1216"/>
      <c r="H25" s="1241"/>
      <c r="I25" s="1218"/>
      <c r="J25" s="1244"/>
      <c r="K25" s="1218"/>
      <c r="L25" s="1228"/>
      <c r="M25" s="1218"/>
      <c r="N25" s="1232"/>
      <c r="O25" s="1217"/>
      <c r="P25" s="1219"/>
      <c r="Q25" s="1220"/>
      <c r="R25" s="1221"/>
      <c r="S25" s="1214"/>
      <c r="T25" s="1215"/>
      <c r="U25" s="364"/>
      <c r="V25" s="362" t="s">
        <v>100</v>
      </c>
      <c r="W25" s="363" t="s">
        <v>97</v>
      </c>
      <c r="X25" s="1216"/>
      <c r="Y25" s="1217"/>
      <c r="AA25" s="1144"/>
      <c r="AB25" s="1144"/>
      <c r="AC25" s="1144"/>
      <c r="AD25" s="1144"/>
      <c r="AE25" s="1144"/>
      <c r="AF25" s="1144"/>
      <c r="AG25" s="969"/>
      <c r="AH25" s="1138"/>
      <c r="AI25" s="1139"/>
      <c r="AJ25" s="1159"/>
      <c r="AK25" s="1159"/>
      <c r="AL25" s="1159"/>
    </row>
    <row r="26" spans="2:38" ht="15.75" customHeight="1" x14ac:dyDescent="0.3">
      <c r="B26" s="1267"/>
      <c r="C26" s="1235"/>
      <c r="D26" s="1209"/>
      <c r="E26" s="1236"/>
      <c r="F26" s="1238"/>
      <c r="G26" s="1216"/>
      <c r="H26" s="1241"/>
      <c r="I26" s="1218"/>
      <c r="J26" s="1244"/>
      <c r="K26" s="1218"/>
      <c r="L26" s="1228"/>
      <c r="M26" s="1218"/>
      <c r="N26" s="1232"/>
      <c r="O26" s="1217"/>
      <c r="P26" s="1219"/>
      <c r="Q26" s="1220"/>
      <c r="R26" s="1221"/>
      <c r="S26" s="1214"/>
      <c r="T26" s="1215"/>
      <c r="U26" s="364"/>
      <c r="V26" s="365" t="s">
        <v>101</v>
      </c>
      <c r="W26" s="366" t="s">
        <v>102</v>
      </c>
      <c r="X26" s="1216"/>
      <c r="Y26" s="1217"/>
      <c r="AA26" s="1144"/>
      <c r="AB26" s="1144"/>
      <c r="AC26" s="1144"/>
      <c r="AD26" s="1144"/>
      <c r="AE26" s="1144"/>
      <c r="AF26" s="1144"/>
      <c r="AG26" s="969"/>
      <c r="AH26" s="1138"/>
      <c r="AI26" s="1139"/>
      <c r="AJ26" s="1159"/>
      <c r="AK26" s="1159"/>
      <c r="AL26" s="1159"/>
    </row>
    <row r="27" spans="2:38" x14ac:dyDescent="0.3">
      <c r="B27" s="1267"/>
      <c r="C27" s="1235"/>
      <c r="D27" s="1209"/>
      <c r="E27" s="1236"/>
      <c r="F27" s="1239"/>
      <c r="G27" s="1190"/>
      <c r="H27" s="1242"/>
      <c r="I27" s="1188"/>
      <c r="J27" s="1245"/>
      <c r="K27" s="1188"/>
      <c r="L27" s="1229"/>
      <c r="M27" s="1188"/>
      <c r="N27" s="1233"/>
      <c r="O27" s="1193"/>
      <c r="P27" s="1199"/>
      <c r="Q27" s="1195"/>
      <c r="R27" s="1201"/>
      <c r="S27" s="1203"/>
      <c r="T27" s="1205"/>
      <c r="U27" s="367"/>
      <c r="V27" s="362" t="s">
        <v>103</v>
      </c>
      <c r="W27" s="363" t="s">
        <v>97</v>
      </c>
      <c r="X27" s="1190"/>
      <c r="Y27" s="1193"/>
      <c r="AA27" s="1144"/>
      <c r="AB27" s="1144"/>
      <c r="AC27" s="1144"/>
      <c r="AD27" s="1144"/>
      <c r="AE27" s="1144"/>
      <c r="AF27" s="1144"/>
      <c r="AG27" s="969"/>
      <c r="AH27" s="1138"/>
      <c r="AI27" s="1139"/>
      <c r="AJ27" s="1141"/>
      <c r="AK27" s="1141"/>
      <c r="AL27" s="1141"/>
    </row>
    <row r="28" spans="2:38" ht="126" customHeight="1" x14ac:dyDescent="0.3">
      <c r="B28" s="1267"/>
      <c r="C28" s="1235"/>
      <c r="D28" s="1209" t="s">
        <v>9</v>
      </c>
      <c r="E28" s="1210" t="s">
        <v>104</v>
      </c>
      <c r="F28" s="1196">
        <v>2.5000000000000001E-2</v>
      </c>
      <c r="G28" s="1211" t="s">
        <v>105</v>
      </c>
      <c r="H28" s="1212">
        <v>2.8700000000000002E-3</v>
      </c>
      <c r="I28" s="1187" t="s">
        <v>106</v>
      </c>
      <c r="J28" s="1206">
        <v>3.14E-3</v>
      </c>
      <c r="K28" s="1187" t="s">
        <v>106</v>
      </c>
      <c r="L28" s="1227">
        <v>3.3209205547070826E-3</v>
      </c>
      <c r="M28" s="1187" t="s">
        <v>106</v>
      </c>
      <c r="N28" s="1231">
        <v>3.29E-3</v>
      </c>
      <c r="O28" s="1192" t="s">
        <v>106</v>
      </c>
      <c r="P28" s="1198">
        <v>3.1258355315357022E-3</v>
      </c>
      <c r="Q28" s="1194" t="s">
        <v>106</v>
      </c>
      <c r="R28" s="1200"/>
      <c r="S28" s="1202"/>
      <c r="T28" s="1204">
        <f>(H28+J28+L28)/3</f>
        <v>3.1103068515690273E-3</v>
      </c>
      <c r="U28" s="361"/>
      <c r="V28" s="362" t="s">
        <v>107</v>
      </c>
      <c r="W28" s="363" t="s">
        <v>97</v>
      </c>
      <c r="X28" s="1189" t="s">
        <v>607</v>
      </c>
      <c r="Y28" s="1192" t="s">
        <v>608</v>
      </c>
      <c r="AA28" s="1144" t="s">
        <v>609</v>
      </c>
      <c r="AB28" s="1144" t="s">
        <v>610</v>
      </c>
      <c r="AC28" s="1144" t="s">
        <v>611</v>
      </c>
      <c r="AD28" s="1144" t="s">
        <v>612</v>
      </c>
      <c r="AE28" s="1144" t="s">
        <v>613</v>
      </c>
      <c r="AF28" s="1144" t="s">
        <v>614</v>
      </c>
      <c r="AG28" s="969" t="s">
        <v>608</v>
      </c>
      <c r="AH28" s="1138" t="s">
        <v>615</v>
      </c>
      <c r="AI28" s="1137" t="s">
        <v>544</v>
      </c>
      <c r="AJ28" s="1122"/>
      <c r="AK28" s="1122"/>
      <c r="AL28" s="1122"/>
    </row>
    <row r="29" spans="2:38" ht="15" customHeight="1" x14ac:dyDescent="0.3">
      <c r="B29" s="1267"/>
      <c r="C29" s="1235"/>
      <c r="D29" s="1209"/>
      <c r="E29" s="1210"/>
      <c r="F29" s="1222"/>
      <c r="G29" s="1211"/>
      <c r="H29" s="1223"/>
      <c r="I29" s="1218"/>
      <c r="J29" s="1230"/>
      <c r="K29" s="1218"/>
      <c r="L29" s="1228"/>
      <c r="M29" s="1218"/>
      <c r="N29" s="1232"/>
      <c r="O29" s="1217"/>
      <c r="P29" s="1219"/>
      <c r="Q29" s="1220"/>
      <c r="R29" s="1221"/>
      <c r="S29" s="1214"/>
      <c r="T29" s="1215"/>
      <c r="U29" s="364" t="s">
        <v>106</v>
      </c>
      <c r="V29" s="365" t="s">
        <v>108</v>
      </c>
      <c r="W29" s="368" t="s">
        <v>97</v>
      </c>
      <c r="X29" s="1216"/>
      <c r="Y29" s="1217"/>
      <c r="AA29" s="1144"/>
      <c r="AB29" s="1144"/>
      <c r="AC29" s="1144"/>
      <c r="AD29" s="1144"/>
      <c r="AE29" s="1144"/>
      <c r="AF29" s="1144"/>
      <c r="AG29" s="969"/>
      <c r="AH29" s="1138"/>
      <c r="AI29" s="1137"/>
      <c r="AJ29" s="1208"/>
      <c r="AK29" s="1208"/>
      <c r="AL29" s="1208"/>
    </row>
    <row r="30" spans="2:38" ht="15.75" customHeight="1" x14ac:dyDescent="0.3">
      <c r="B30" s="1267"/>
      <c r="C30" s="1235"/>
      <c r="D30" s="1209"/>
      <c r="E30" s="1210"/>
      <c r="F30" s="1197"/>
      <c r="G30" s="1211"/>
      <c r="H30" s="1213"/>
      <c r="I30" s="1188"/>
      <c r="J30" s="1207"/>
      <c r="K30" s="1188"/>
      <c r="L30" s="1229"/>
      <c r="M30" s="1188"/>
      <c r="N30" s="1233"/>
      <c r="O30" s="1193"/>
      <c r="P30" s="1199"/>
      <c r="Q30" s="1195"/>
      <c r="R30" s="1201"/>
      <c r="S30" s="1203"/>
      <c r="T30" s="1205"/>
      <c r="U30" s="367"/>
      <c r="V30" s="365" t="s">
        <v>109</v>
      </c>
      <c r="W30" s="368" t="s">
        <v>97</v>
      </c>
      <c r="X30" s="1190"/>
      <c r="Y30" s="1193"/>
      <c r="AA30" s="1144"/>
      <c r="AB30" s="1144"/>
      <c r="AC30" s="1144"/>
      <c r="AD30" s="1144"/>
      <c r="AE30" s="1144"/>
      <c r="AF30" s="1144"/>
      <c r="AG30" s="969"/>
      <c r="AH30" s="1138"/>
      <c r="AI30" s="1137"/>
      <c r="AJ30" s="1123"/>
      <c r="AK30" s="1123"/>
      <c r="AL30" s="1123"/>
    </row>
    <row r="31" spans="2:38" ht="126" customHeight="1" x14ac:dyDescent="0.3">
      <c r="B31" s="1267"/>
      <c r="C31" s="1235"/>
      <c r="D31" s="1209" t="s">
        <v>10</v>
      </c>
      <c r="E31" s="1210" t="s">
        <v>110</v>
      </c>
      <c r="F31" s="1196">
        <v>2.5000000000000001E-2</v>
      </c>
      <c r="G31" s="1211" t="s">
        <v>111</v>
      </c>
      <c r="H31" s="1212">
        <v>4.6899999999999997E-2</v>
      </c>
      <c r="I31" s="1187" t="s">
        <v>106</v>
      </c>
      <c r="J31" s="1224">
        <v>6.6000000000000003E-2</v>
      </c>
      <c r="K31" s="1187" t="s">
        <v>95</v>
      </c>
      <c r="L31" s="1227">
        <v>7.7975323035072375E-2</v>
      </c>
      <c r="M31" s="1187" t="s">
        <v>95</v>
      </c>
      <c r="N31" s="1198">
        <v>3.6852137605518746E-2</v>
      </c>
      <c r="O31" s="1192" t="s">
        <v>106</v>
      </c>
      <c r="P31" s="1198">
        <v>4.4971646800138876E-2</v>
      </c>
      <c r="Q31" s="1194" t="s">
        <v>106</v>
      </c>
      <c r="R31" s="1200"/>
      <c r="S31" s="1202"/>
      <c r="T31" s="1204">
        <f>(H31+J31+L31)/3</f>
        <v>6.3625107678357454E-2</v>
      </c>
      <c r="U31" s="361"/>
      <c r="V31" s="362" t="s">
        <v>112</v>
      </c>
      <c r="W31" s="363" t="s">
        <v>97</v>
      </c>
      <c r="X31" s="1189" t="s">
        <v>616</v>
      </c>
      <c r="Y31" s="1192" t="s">
        <v>617</v>
      </c>
      <c r="AA31" s="1144" t="s">
        <v>618</v>
      </c>
      <c r="AB31" s="1144" t="s">
        <v>619</v>
      </c>
      <c r="AC31" s="1144" t="s">
        <v>620</v>
      </c>
      <c r="AD31" s="1144" t="s">
        <v>621</v>
      </c>
      <c r="AE31" s="1144" t="s">
        <v>622</v>
      </c>
      <c r="AF31" s="1144" t="s">
        <v>623</v>
      </c>
      <c r="AG31" s="969" t="s">
        <v>617</v>
      </c>
      <c r="AH31" s="1138" t="s">
        <v>624</v>
      </c>
      <c r="AI31" s="1137" t="s">
        <v>544</v>
      </c>
      <c r="AJ31" s="1122"/>
      <c r="AK31" s="1122"/>
      <c r="AL31" s="1122"/>
    </row>
    <row r="32" spans="2:38" ht="15.75" customHeight="1" x14ac:dyDescent="0.3">
      <c r="B32" s="1267"/>
      <c r="C32" s="1235"/>
      <c r="D32" s="1209"/>
      <c r="E32" s="1210"/>
      <c r="F32" s="1222"/>
      <c r="G32" s="1211"/>
      <c r="H32" s="1223"/>
      <c r="I32" s="1218"/>
      <c r="J32" s="1225"/>
      <c r="K32" s="1218"/>
      <c r="L32" s="1228"/>
      <c r="M32" s="1218"/>
      <c r="N32" s="1219"/>
      <c r="O32" s="1217"/>
      <c r="P32" s="1219"/>
      <c r="Q32" s="1220"/>
      <c r="R32" s="1221"/>
      <c r="S32" s="1214"/>
      <c r="T32" s="1215"/>
      <c r="U32" s="364" t="s">
        <v>106</v>
      </c>
      <c r="V32" s="362" t="s">
        <v>113</v>
      </c>
      <c r="W32" s="363" t="s">
        <v>97</v>
      </c>
      <c r="X32" s="1216"/>
      <c r="Y32" s="1217"/>
      <c r="AA32" s="1144"/>
      <c r="AB32" s="1144"/>
      <c r="AC32" s="1144"/>
      <c r="AD32" s="1144"/>
      <c r="AE32" s="1144"/>
      <c r="AF32" s="1144"/>
      <c r="AG32" s="969"/>
      <c r="AH32" s="1138"/>
      <c r="AI32" s="1137"/>
      <c r="AJ32" s="1208"/>
      <c r="AK32" s="1208"/>
      <c r="AL32" s="1208"/>
    </row>
    <row r="33" spans="2:38" ht="15" customHeight="1" x14ac:dyDescent="0.3">
      <c r="B33" s="1267"/>
      <c r="C33" s="1235"/>
      <c r="D33" s="1209"/>
      <c r="E33" s="1210"/>
      <c r="F33" s="1197"/>
      <c r="G33" s="1211"/>
      <c r="H33" s="1213"/>
      <c r="I33" s="1188"/>
      <c r="J33" s="1226"/>
      <c r="K33" s="1188"/>
      <c r="L33" s="1229"/>
      <c r="M33" s="1188"/>
      <c r="N33" s="1199"/>
      <c r="O33" s="1193"/>
      <c r="P33" s="1199"/>
      <c r="Q33" s="1195"/>
      <c r="R33" s="1201"/>
      <c r="S33" s="1203"/>
      <c r="T33" s="1205"/>
      <c r="U33" s="367"/>
      <c r="V33" s="362" t="s">
        <v>114</v>
      </c>
      <c r="W33" s="363" t="s">
        <v>97</v>
      </c>
      <c r="X33" s="1190"/>
      <c r="Y33" s="1193"/>
      <c r="AA33" s="1144"/>
      <c r="AB33" s="1144"/>
      <c r="AC33" s="1144"/>
      <c r="AD33" s="1144"/>
      <c r="AE33" s="1144"/>
      <c r="AF33" s="1144"/>
      <c r="AG33" s="969"/>
      <c r="AH33" s="1138"/>
      <c r="AI33" s="1137"/>
      <c r="AJ33" s="1123"/>
      <c r="AK33" s="1123"/>
      <c r="AL33" s="1123"/>
    </row>
    <row r="34" spans="2:38" ht="126" customHeight="1" x14ac:dyDescent="0.3">
      <c r="B34" s="1267"/>
      <c r="C34" s="1235"/>
      <c r="D34" s="1209" t="s">
        <v>11</v>
      </c>
      <c r="E34" s="1210" t="s">
        <v>115</v>
      </c>
      <c r="F34" s="1196">
        <v>2.5000000000000001E-2</v>
      </c>
      <c r="G34" s="1211" t="s">
        <v>116</v>
      </c>
      <c r="H34" s="1212">
        <v>1.8000000000000001E-4</v>
      </c>
      <c r="I34" s="1187" t="s">
        <v>106</v>
      </c>
      <c r="J34" s="1206">
        <v>1E-4</v>
      </c>
      <c r="K34" s="1187" t="s">
        <v>106</v>
      </c>
      <c r="L34" s="1206">
        <v>1.4999999999999999E-4</v>
      </c>
      <c r="M34" s="1187" t="s">
        <v>106</v>
      </c>
      <c r="N34" s="1198">
        <v>1.4613778705636744E-4</v>
      </c>
      <c r="O34" s="1192" t="s">
        <v>106</v>
      </c>
      <c r="P34" s="1198">
        <v>6.9204953130424721E-5</v>
      </c>
      <c r="Q34" s="1194" t="s">
        <v>106</v>
      </c>
      <c r="R34" s="1200"/>
      <c r="S34" s="1202"/>
      <c r="T34" s="1204">
        <f>(H34+J34+L34)/3</f>
        <v>1.4333333333333334E-4</v>
      </c>
      <c r="U34" s="1192" t="s">
        <v>106</v>
      </c>
      <c r="V34" s="362" t="s">
        <v>117</v>
      </c>
      <c r="W34" s="363" t="s">
        <v>97</v>
      </c>
      <c r="X34" s="1189" t="s">
        <v>625</v>
      </c>
      <c r="Y34" s="1192" t="s">
        <v>626</v>
      </c>
      <c r="AA34" s="1144" t="s">
        <v>627</v>
      </c>
      <c r="AB34" s="1144" t="s">
        <v>628</v>
      </c>
      <c r="AC34" s="1144" t="s">
        <v>629</v>
      </c>
      <c r="AD34" s="1144" t="s">
        <v>629</v>
      </c>
      <c r="AE34" s="1144" t="s">
        <v>630</v>
      </c>
      <c r="AF34" s="1144" t="s">
        <v>631</v>
      </c>
      <c r="AG34" s="969" t="s">
        <v>626</v>
      </c>
      <c r="AH34" s="1138" t="s">
        <v>632</v>
      </c>
      <c r="AI34" s="1137" t="s">
        <v>544</v>
      </c>
      <c r="AJ34" s="1122"/>
      <c r="AK34" s="1122"/>
      <c r="AL34" s="1122"/>
    </row>
    <row r="35" spans="2:38" ht="15" customHeight="1" x14ac:dyDescent="0.3">
      <c r="B35" s="1267"/>
      <c r="C35" s="1235"/>
      <c r="D35" s="1209"/>
      <c r="E35" s="1210"/>
      <c r="F35" s="1197"/>
      <c r="G35" s="1211"/>
      <c r="H35" s="1213"/>
      <c r="I35" s="1188"/>
      <c r="J35" s="1207"/>
      <c r="K35" s="1188"/>
      <c r="L35" s="1207"/>
      <c r="M35" s="1188"/>
      <c r="N35" s="1199"/>
      <c r="O35" s="1193"/>
      <c r="P35" s="1199"/>
      <c r="Q35" s="1195"/>
      <c r="R35" s="1201"/>
      <c r="S35" s="1203"/>
      <c r="T35" s="1205"/>
      <c r="U35" s="1193"/>
      <c r="V35" s="362" t="s">
        <v>118</v>
      </c>
      <c r="W35" s="363" t="s">
        <v>97</v>
      </c>
      <c r="X35" s="1190"/>
      <c r="Y35" s="1193"/>
      <c r="AA35" s="1144"/>
      <c r="AB35" s="1144"/>
      <c r="AC35" s="1144"/>
      <c r="AD35" s="1144"/>
      <c r="AE35" s="1144"/>
      <c r="AF35" s="1144"/>
      <c r="AG35" s="969"/>
      <c r="AH35" s="1138"/>
      <c r="AI35" s="1137"/>
      <c r="AJ35" s="1123"/>
      <c r="AK35" s="1123"/>
      <c r="AL35" s="1123"/>
    </row>
    <row r="36" spans="2:38" ht="110.25" customHeight="1" x14ac:dyDescent="0.3">
      <c r="B36" s="1267"/>
      <c r="C36" s="1235"/>
      <c r="D36" s="1192" t="s">
        <v>12</v>
      </c>
      <c r="E36" s="1194" t="s">
        <v>119</v>
      </c>
      <c r="F36" s="1196">
        <v>2.5000000000000001E-2</v>
      </c>
      <c r="G36" s="1189" t="s">
        <v>120</v>
      </c>
      <c r="H36" s="1185" t="s">
        <v>57</v>
      </c>
      <c r="I36" s="1187" t="s">
        <v>194</v>
      </c>
      <c r="J36" s="1185" t="s">
        <v>57</v>
      </c>
      <c r="K36" s="1187" t="s">
        <v>194</v>
      </c>
      <c r="L36" s="1185" t="s">
        <v>57</v>
      </c>
      <c r="M36" s="1187" t="s">
        <v>194</v>
      </c>
      <c r="N36" s="1185" t="s">
        <v>57</v>
      </c>
      <c r="O36" s="1187" t="s">
        <v>194</v>
      </c>
      <c r="P36" s="1185" t="s">
        <v>57</v>
      </c>
      <c r="Q36" s="1187" t="s">
        <v>194</v>
      </c>
      <c r="R36" s="1185" t="s">
        <v>57</v>
      </c>
      <c r="S36" s="1187" t="s">
        <v>194</v>
      </c>
      <c r="T36" s="1189">
        <v>0</v>
      </c>
      <c r="U36" s="361" t="s">
        <v>159</v>
      </c>
      <c r="V36" s="369" t="s">
        <v>121</v>
      </c>
      <c r="W36" s="363" t="s">
        <v>97</v>
      </c>
      <c r="X36" s="1185" t="s">
        <v>57</v>
      </c>
      <c r="Y36" s="1191" t="s">
        <v>194</v>
      </c>
      <c r="AA36" s="1144" t="s">
        <v>633</v>
      </c>
      <c r="AB36" s="1144" t="s">
        <v>633</v>
      </c>
      <c r="AC36" s="1144" t="s">
        <v>633</v>
      </c>
      <c r="AD36" s="1144" t="s">
        <v>633</v>
      </c>
      <c r="AE36" s="1144" t="s">
        <v>633</v>
      </c>
      <c r="AF36" s="1144" t="s">
        <v>633</v>
      </c>
      <c r="AG36" s="1184" t="s">
        <v>633</v>
      </c>
      <c r="AH36" s="1174" t="s">
        <v>634</v>
      </c>
      <c r="AI36" s="1137" t="s">
        <v>544</v>
      </c>
      <c r="AJ36" s="1122"/>
      <c r="AK36" s="1122"/>
      <c r="AL36" s="1122"/>
    </row>
    <row r="37" spans="2:38" x14ac:dyDescent="0.3">
      <c r="B37" s="1267"/>
      <c r="C37" s="1235"/>
      <c r="D37" s="1193"/>
      <c r="E37" s="1195"/>
      <c r="F37" s="1197"/>
      <c r="G37" s="1190"/>
      <c r="H37" s="1186"/>
      <c r="I37" s="1188"/>
      <c r="J37" s="1186"/>
      <c r="K37" s="1188"/>
      <c r="L37" s="1186"/>
      <c r="M37" s="1188"/>
      <c r="N37" s="1186"/>
      <c r="O37" s="1188"/>
      <c r="P37" s="1186"/>
      <c r="Q37" s="1188"/>
      <c r="R37" s="1186"/>
      <c r="S37" s="1188"/>
      <c r="T37" s="1190"/>
      <c r="U37" s="370"/>
      <c r="V37" s="369" t="s">
        <v>122</v>
      </c>
      <c r="W37" s="363" t="s">
        <v>97</v>
      </c>
      <c r="X37" s="1186"/>
      <c r="Y37" s="1188"/>
      <c r="AA37" s="1144"/>
      <c r="AB37" s="1144"/>
      <c r="AC37" s="1144"/>
      <c r="AD37" s="1144"/>
      <c r="AE37" s="1144"/>
      <c r="AF37" s="1144"/>
      <c r="AG37" s="1165"/>
      <c r="AH37" s="1174"/>
      <c r="AI37" s="1137"/>
      <c r="AJ37" s="1123"/>
      <c r="AK37" s="1123"/>
      <c r="AL37" s="1123"/>
    </row>
    <row r="38" spans="2:38" ht="126" customHeight="1" x14ac:dyDescent="0.3">
      <c r="B38" s="1267"/>
      <c r="C38" s="1175" t="s">
        <v>44</v>
      </c>
      <c r="D38" s="1176" t="s">
        <v>123</v>
      </c>
      <c r="E38" s="1177" t="s">
        <v>35</v>
      </c>
      <c r="F38" s="1180">
        <v>0.05</v>
      </c>
      <c r="G38" s="1183" t="s">
        <v>21</v>
      </c>
      <c r="H38" s="1173" t="s">
        <v>75</v>
      </c>
      <c r="I38" s="1166" t="s">
        <v>195</v>
      </c>
      <c r="J38" s="1173" t="s">
        <v>75</v>
      </c>
      <c r="K38" s="1166" t="s">
        <v>196</v>
      </c>
      <c r="L38" s="1173" t="s">
        <v>75</v>
      </c>
      <c r="M38" s="1166" t="s">
        <v>197</v>
      </c>
      <c r="N38" s="1173" t="s">
        <v>75</v>
      </c>
      <c r="O38" s="1166" t="s">
        <v>198</v>
      </c>
      <c r="P38" s="1173" t="s">
        <v>75</v>
      </c>
      <c r="Q38" s="1166" t="s">
        <v>225</v>
      </c>
      <c r="R38" s="1173" t="s">
        <v>75</v>
      </c>
      <c r="S38" s="1166" t="s">
        <v>225</v>
      </c>
      <c r="T38" s="344"/>
      <c r="U38" s="1166" t="s">
        <v>167</v>
      </c>
      <c r="V38" s="337" t="s">
        <v>124</v>
      </c>
      <c r="W38" s="359" t="s">
        <v>63</v>
      </c>
      <c r="X38" s="1169" t="s">
        <v>39</v>
      </c>
      <c r="Y38" s="1172" t="s">
        <v>635</v>
      </c>
      <c r="AA38" s="1143" t="s">
        <v>75</v>
      </c>
      <c r="AB38" s="1144" t="s">
        <v>636</v>
      </c>
      <c r="AC38" s="1144" t="s">
        <v>637</v>
      </c>
      <c r="AD38" s="1144" t="s">
        <v>638</v>
      </c>
      <c r="AE38" s="1144" t="s">
        <v>639</v>
      </c>
      <c r="AF38" s="1143" t="s">
        <v>75</v>
      </c>
      <c r="AG38" s="1165" t="s">
        <v>635</v>
      </c>
      <c r="AH38" s="1138" t="s">
        <v>640</v>
      </c>
      <c r="AI38" s="1139" t="s">
        <v>545</v>
      </c>
      <c r="AJ38" s="1140" t="s">
        <v>641</v>
      </c>
      <c r="AK38" s="1140" t="s">
        <v>642</v>
      </c>
      <c r="AL38" s="1140" t="s">
        <v>643</v>
      </c>
    </row>
    <row r="39" spans="2:38" x14ac:dyDescent="0.3">
      <c r="B39" s="1267"/>
      <c r="C39" s="1175"/>
      <c r="D39" s="1176"/>
      <c r="E39" s="1178"/>
      <c r="F39" s="1181"/>
      <c r="G39" s="1170"/>
      <c r="H39" s="1170"/>
      <c r="I39" s="1167"/>
      <c r="J39" s="1170"/>
      <c r="K39" s="1167"/>
      <c r="L39" s="1170"/>
      <c r="M39" s="1167"/>
      <c r="N39" s="1170"/>
      <c r="O39" s="1167"/>
      <c r="P39" s="1170"/>
      <c r="Q39" s="1167"/>
      <c r="R39" s="1170"/>
      <c r="S39" s="1167"/>
      <c r="T39" s="371" t="s">
        <v>75</v>
      </c>
      <c r="U39" s="1167"/>
      <c r="V39" s="337" t="s">
        <v>125</v>
      </c>
      <c r="W39" s="359"/>
      <c r="X39" s="1170"/>
      <c r="Y39" s="1167"/>
      <c r="AA39" s="1143"/>
      <c r="AB39" s="1144"/>
      <c r="AC39" s="1144"/>
      <c r="AD39" s="1144"/>
      <c r="AE39" s="1144"/>
      <c r="AF39" s="1143"/>
      <c r="AG39" s="1165"/>
      <c r="AH39" s="1138"/>
      <c r="AI39" s="1139"/>
      <c r="AJ39" s="1159"/>
      <c r="AK39" s="1159"/>
      <c r="AL39" s="1159"/>
    </row>
    <row r="40" spans="2:38" x14ac:dyDescent="0.3">
      <c r="B40" s="1267"/>
      <c r="C40" s="1175"/>
      <c r="D40" s="1176"/>
      <c r="E40" s="1179"/>
      <c r="F40" s="1182"/>
      <c r="G40" s="1171"/>
      <c r="H40" s="1171"/>
      <c r="I40" s="1168"/>
      <c r="J40" s="1171"/>
      <c r="K40" s="1168"/>
      <c r="L40" s="1171"/>
      <c r="M40" s="1168"/>
      <c r="N40" s="1171"/>
      <c r="O40" s="1168"/>
      <c r="P40" s="1171"/>
      <c r="Q40" s="1168"/>
      <c r="R40" s="1171"/>
      <c r="S40" s="1168"/>
      <c r="T40" s="372"/>
      <c r="U40" s="1168"/>
      <c r="V40" s="337" t="s">
        <v>126</v>
      </c>
      <c r="W40" s="359"/>
      <c r="X40" s="1171"/>
      <c r="Y40" s="1168"/>
      <c r="AA40" s="1143"/>
      <c r="AB40" s="1144"/>
      <c r="AC40" s="1144"/>
      <c r="AD40" s="1144"/>
      <c r="AE40" s="1144"/>
      <c r="AF40" s="1143"/>
      <c r="AG40" s="1165"/>
      <c r="AH40" s="1138"/>
      <c r="AI40" s="1139"/>
      <c r="AJ40" s="1141"/>
      <c r="AK40" s="1141"/>
      <c r="AL40" s="1141"/>
    </row>
    <row r="41" spans="2:38" ht="171.6" x14ac:dyDescent="0.3">
      <c r="B41" s="1267"/>
      <c r="C41" s="1175"/>
      <c r="D41" s="1176"/>
      <c r="E41" s="350" t="s">
        <v>45</v>
      </c>
      <c r="F41" s="373">
        <v>2.5000000000000001E-2</v>
      </c>
      <c r="G41" s="374" t="s">
        <v>39</v>
      </c>
      <c r="H41" s="340" t="s">
        <v>75</v>
      </c>
      <c r="I41" s="360" t="s">
        <v>226</v>
      </c>
      <c r="J41" s="340" t="s">
        <v>75</v>
      </c>
      <c r="K41" s="360" t="s">
        <v>199</v>
      </c>
      <c r="L41" s="340" t="s">
        <v>75</v>
      </c>
      <c r="M41" s="360" t="s">
        <v>200</v>
      </c>
      <c r="N41" s="340" t="s">
        <v>75</v>
      </c>
      <c r="O41" s="375" t="s">
        <v>201</v>
      </c>
      <c r="P41" s="340" t="s">
        <v>75</v>
      </c>
      <c r="Q41" s="375" t="s">
        <v>202</v>
      </c>
      <c r="R41" s="340" t="s">
        <v>75</v>
      </c>
      <c r="S41" s="375" t="s">
        <v>202</v>
      </c>
      <c r="T41" s="340" t="s">
        <v>75</v>
      </c>
      <c r="U41" s="360" t="s">
        <v>171</v>
      </c>
      <c r="V41" s="337" t="s">
        <v>127</v>
      </c>
      <c r="W41" s="359" t="s">
        <v>64</v>
      </c>
      <c r="X41" s="375" t="s">
        <v>644</v>
      </c>
      <c r="Y41" s="375" t="s">
        <v>645</v>
      </c>
      <c r="AA41" s="376" t="s">
        <v>646</v>
      </c>
      <c r="AB41" s="376" t="s">
        <v>647</v>
      </c>
      <c r="AC41" s="376" t="s">
        <v>648</v>
      </c>
      <c r="AD41" s="376" t="s">
        <v>649</v>
      </c>
      <c r="AE41" s="376" t="s">
        <v>650</v>
      </c>
      <c r="AF41" s="376" t="s">
        <v>651</v>
      </c>
      <c r="AG41" s="377" t="s">
        <v>645</v>
      </c>
      <c r="AH41" s="378" t="s">
        <v>652</v>
      </c>
      <c r="AI41" s="325" t="s">
        <v>545</v>
      </c>
      <c r="AJ41" s="349" t="s">
        <v>653</v>
      </c>
      <c r="AK41" s="349" t="s">
        <v>654</v>
      </c>
      <c r="AL41" s="349" t="s">
        <v>655</v>
      </c>
    </row>
    <row r="42" spans="2:38" ht="265.2" x14ac:dyDescent="0.3">
      <c r="B42" s="1267"/>
      <c r="C42" s="1175"/>
      <c r="D42" s="1176"/>
      <c r="E42" s="350" t="s">
        <v>66</v>
      </c>
      <c r="F42" s="339">
        <v>0.05</v>
      </c>
      <c r="G42" s="379" t="s">
        <v>203</v>
      </c>
      <c r="H42" s="374" t="s">
        <v>203</v>
      </c>
      <c r="I42" s="360" t="s">
        <v>204</v>
      </c>
      <c r="J42" s="374" t="s">
        <v>203</v>
      </c>
      <c r="K42" s="360" t="s">
        <v>204</v>
      </c>
      <c r="L42" s="374" t="s">
        <v>203</v>
      </c>
      <c r="M42" s="360" t="s">
        <v>204</v>
      </c>
      <c r="N42" s="374" t="s">
        <v>203</v>
      </c>
      <c r="O42" s="360" t="s">
        <v>204</v>
      </c>
      <c r="P42" s="379" t="s">
        <v>203</v>
      </c>
      <c r="Q42" s="360" t="s">
        <v>204</v>
      </c>
      <c r="R42" s="379" t="s">
        <v>203</v>
      </c>
      <c r="S42" s="360" t="s">
        <v>204</v>
      </c>
      <c r="T42" s="340">
        <v>0.5</v>
      </c>
      <c r="U42" s="360" t="s">
        <v>160</v>
      </c>
      <c r="V42" s="337" t="s">
        <v>128</v>
      </c>
      <c r="W42" s="359" t="s">
        <v>65</v>
      </c>
      <c r="X42" s="380" t="s">
        <v>656</v>
      </c>
      <c r="Y42" s="375" t="s">
        <v>657</v>
      </c>
      <c r="AA42" s="345" t="s">
        <v>658</v>
      </c>
      <c r="AB42" s="345" t="s">
        <v>659</v>
      </c>
      <c r="AC42" s="345" t="s">
        <v>660</v>
      </c>
      <c r="AD42" s="345" t="s">
        <v>661</v>
      </c>
      <c r="AE42" s="345" t="s">
        <v>660</v>
      </c>
      <c r="AF42" s="345" t="s">
        <v>662</v>
      </c>
      <c r="AG42" s="47" t="s">
        <v>657</v>
      </c>
      <c r="AH42" s="324" t="s">
        <v>663</v>
      </c>
      <c r="AI42" s="348" t="s">
        <v>545</v>
      </c>
      <c r="AJ42" s="349" t="s">
        <v>664</v>
      </c>
      <c r="AK42" s="349" t="s">
        <v>665</v>
      </c>
      <c r="AL42" s="349" t="s">
        <v>666</v>
      </c>
    </row>
    <row r="43" spans="2:38" ht="78" x14ac:dyDescent="0.3">
      <c r="B43" s="1160" t="s">
        <v>129</v>
      </c>
      <c r="C43" s="1162" t="s">
        <v>29</v>
      </c>
      <c r="D43" s="1157" t="s">
        <v>46</v>
      </c>
      <c r="E43" s="381" t="s">
        <v>13</v>
      </c>
      <c r="F43" s="382">
        <v>0.05</v>
      </c>
      <c r="G43" s="383" t="s">
        <v>14</v>
      </c>
      <c r="H43" s="384" t="s">
        <v>75</v>
      </c>
      <c r="I43" s="385" t="s">
        <v>130</v>
      </c>
      <c r="J43" s="384" t="s">
        <v>75</v>
      </c>
      <c r="K43" s="385" t="s">
        <v>130</v>
      </c>
      <c r="L43" s="384" t="s">
        <v>75</v>
      </c>
      <c r="M43" s="385" t="s">
        <v>130</v>
      </c>
      <c r="N43" s="384" t="s">
        <v>75</v>
      </c>
      <c r="O43" s="385" t="s">
        <v>130</v>
      </c>
      <c r="P43" s="384" t="s">
        <v>75</v>
      </c>
      <c r="Q43" s="385" t="s">
        <v>130</v>
      </c>
      <c r="R43" s="384" t="s">
        <v>75</v>
      </c>
      <c r="S43" s="385" t="s">
        <v>130</v>
      </c>
      <c r="T43" s="383" t="s">
        <v>75</v>
      </c>
      <c r="U43" s="385"/>
      <c r="V43" s="386" t="s">
        <v>131</v>
      </c>
      <c r="W43" s="387" t="s">
        <v>47</v>
      </c>
      <c r="X43" s="384" t="s">
        <v>75</v>
      </c>
      <c r="Y43" s="385" t="s">
        <v>130</v>
      </c>
      <c r="AA43" s="345" t="s">
        <v>667</v>
      </c>
      <c r="AB43" s="345" t="s">
        <v>667</v>
      </c>
      <c r="AC43" s="345" t="s">
        <v>667</v>
      </c>
      <c r="AD43" s="345" t="s">
        <v>667</v>
      </c>
      <c r="AE43" s="345" t="s">
        <v>667</v>
      </c>
      <c r="AF43" s="345" t="s">
        <v>667</v>
      </c>
      <c r="AG43" s="345" t="s">
        <v>667</v>
      </c>
      <c r="AH43" s="347" t="s">
        <v>668</v>
      </c>
      <c r="AI43" s="348" t="s">
        <v>545</v>
      </c>
      <c r="AJ43" s="349" t="s">
        <v>669</v>
      </c>
      <c r="AK43" s="349" t="s">
        <v>670</v>
      </c>
      <c r="AL43" s="349" t="s">
        <v>671</v>
      </c>
    </row>
    <row r="44" spans="2:38" ht="140.4" x14ac:dyDescent="0.3">
      <c r="B44" s="1160"/>
      <c r="C44" s="1163"/>
      <c r="D44" s="1157"/>
      <c r="E44" s="381" t="s">
        <v>15</v>
      </c>
      <c r="F44" s="382">
        <v>0.02</v>
      </c>
      <c r="G44" s="383">
        <v>0.75</v>
      </c>
      <c r="H44" s="383">
        <v>0.75</v>
      </c>
      <c r="I44" s="385" t="s">
        <v>205</v>
      </c>
      <c r="J44" s="383">
        <v>0.75</v>
      </c>
      <c r="K44" s="385" t="s">
        <v>205</v>
      </c>
      <c r="L44" s="383">
        <v>0.75</v>
      </c>
      <c r="M44" s="385" t="s">
        <v>205</v>
      </c>
      <c r="N44" s="384">
        <v>0</v>
      </c>
      <c r="O44" s="388" t="s">
        <v>206</v>
      </c>
      <c r="P44" s="383">
        <v>0.75</v>
      </c>
      <c r="Q44" s="385" t="s">
        <v>207</v>
      </c>
      <c r="R44" s="383">
        <v>0</v>
      </c>
      <c r="S44" s="389" t="s">
        <v>250</v>
      </c>
      <c r="T44" s="383">
        <v>1</v>
      </c>
      <c r="U44" s="385" t="s">
        <v>161</v>
      </c>
      <c r="V44" s="386" t="s">
        <v>132</v>
      </c>
      <c r="W44" s="387" t="s">
        <v>47</v>
      </c>
      <c r="X44" s="383">
        <v>0</v>
      </c>
      <c r="Y44" s="388" t="s">
        <v>250</v>
      </c>
      <c r="AA44" s="345" t="s">
        <v>205</v>
      </c>
      <c r="AB44" s="345" t="s">
        <v>205</v>
      </c>
      <c r="AC44" s="345" t="s">
        <v>205</v>
      </c>
      <c r="AD44" s="355" t="s">
        <v>672</v>
      </c>
      <c r="AE44" s="345" t="s">
        <v>205</v>
      </c>
      <c r="AF44" s="355" t="s">
        <v>672</v>
      </c>
      <c r="AG44" s="390" t="s">
        <v>250</v>
      </c>
      <c r="AH44" s="324" t="s">
        <v>673</v>
      </c>
      <c r="AI44" s="348" t="s">
        <v>545</v>
      </c>
      <c r="AJ44" s="349" t="s">
        <v>674</v>
      </c>
      <c r="AK44" s="349" t="s">
        <v>675</v>
      </c>
      <c r="AL44" s="349" t="s">
        <v>676</v>
      </c>
    </row>
    <row r="45" spans="2:38" ht="110.25" customHeight="1" x14ac:dyDescent="0.3">
      <c r="B45" s="1160"/>
      <c r="C45" s="1163"/>
      <c r="D45" s="1157" t="s">
        <v>48</v>
      </c>
      <c r="E45" s="1142" t="s">
        <v>16</v>
      </c>
      <c r="F45" s="1127">
        <v>0.02</v>
      </c>
      <c r="G45" s="1154" t="s">
        <v>17</v>
      </c>
      <c r="H45" s="1154" t="s">
        <v>17</v>
      </c>
      <c r="I45" s="1155" t="s">
        <v>208</v>
      </c>
      <c r="J45" s="1154" t="s">
        <v>17</v>
      </c>
      <c r="K45" s="1155" t="s">
        <v>208</v>
      </c>
      <c r="L45" s="1154" t="s">
        <v>17</v>
      </c>
      <c r="M45" s="1155" t="s">
        <v>208</v>
      </c>
      <c r="N45" s="1154" t="s">
        <v>17</v>
      </c>
      <c r="O45" s="1155" t="s">
        <v>208</v>
      </c>
      <c r="P45" s="1154" t="s">
        <v>17</v>
      </c>
      <c r="Q45" s="1155" t="s">
        <v>208</v>
      </c>
      <c r="R45" s="1154" t="s">
        <v>17</v>
      </c>
      <c r="S45" s="1155" t="s">
        <v>208</v>
      </c>
      <c r="T45" s="1129" t="s">
        <v>57</v>
      </c>
      <c r="U45" s="391" t="s">
        <v>133</v>
      </c>
      <c r="V45" s="386" t="s">
        <v>134</v>
      </c>
      <c r="W45" s="387" t="s">
        <v>47</v>
      </c>
      <c r="X45" s="1154" t="s">
        <v>17</v>
      </c>
      <c r="Y45" s="1155" t="s">
        <v>208</v>
      </c>
      <c r="AA45" s="1158" t="s">
        <v>677</v>
      </c>
      <c r="AB45" s="1158" t="s">
        <v>677</v>
      </c>
      <c r="AC45" s="1158" t="s">
        <v>677</v>
      </c>
      <c r="AD45" s="1158" t="s">
        <v>677</v>
      </c>
      <c r="AE45" s="1158" t="s">
        <v>677</v>
      </c>
      <c r="AF45" s="1158" t="s">
        <v>677</v>
      </c>
      <c r="AG45" s="1158" t="s">
        <v>677</v>
      </c>
      <c r="AH45" s="1138" t="s">
        <v>678</v>
      </c>
      <c r="AI45" s="1137" t="s">
        <v>544</v>
      </c>
      <c r="AJ45" s="1122"/>
      <c r="AK45" s="1122"/>
      <c r="AL45" s="1122"/>
    </row>
    <row r="46" spans="2:38" x14ac:dyDescent="0.3">
      <c r="B46" s="1160"/>
      <c r="C46" s="1163"/>
      <c r="D46" s="1157"/>
      <c r="E46" s="1142"/>
      <c r="F46" s="1128"/>
      <c r="G46" s="1154"/>
      <c r="H46" s="1154"/>
      <c r="I46" s="1156"/>
      <c r="J46" s="1154"/>
      <c r="K46" s="1156"/>
      <c r="L46" s="1154"/>
      <c r="M46" s="1156"/>
      <c r="N46" s="1154"/>
      <c r="O46" s="1156"/>
      <c r="P46" s="1154"/>
      <c r="Q46" s="1156"/>
      <c r="R46" s="1154"/>
      <c r="S46" s="1156"/>
      <c r="T46" s="1130"/>
      <c r="U46" s="392" t="s">
        <v>162</v>
      </c>
      <c r="V46" s="386" t="s">
        <v>135</v>
      </c>
      <c r="W46" s="387" t="s">
        <v>47</v>
      </c>
      <c r="X46" s="1154"/>
      <c r="Y46" s="1156"/>
      <c r="AA46" s="1158"/>
      <c r="AB46" s="1158"/>
      <c r="AC46" s="1158"/>
      <c r="AD46" s="1158"/>
      <c r="AE46" s="1158"/>
      <c r="AF46" s="1158"/>
      <c r="AG46" s="1158"/>
      <c r="AH46" s="1138"/>
      <c r="AI46" s="1137"/>
      <c r="AJ46" s="1123"/>
      <c r="AK46" s="1123"/>
      <c r="AL46" s="1123"/>
    </row>
    <row r="47" spans="2:38" ht="173.25" customHeight="1" x14ac:dyDescent="0.3">
      <c r="B47" s="1160"/>
      <c r="C47" s="1163"/>
      <c r="D47" s="1157" t="s">
        <v>49</v>
      </c>
      <c r="E47" s="1142" t="s">
        <v>50</v>
      </c>
      <c r="F47" s="1127">
        <v>0.02</v>
      </c>
      <c r="G47" s="1154" t="s">
        <v>136</v>
      </c>
      <c r="H47" s="1154" t="s">
        <v>209</v>
      </c>
      <c r="I47" s="1155" t="s">
        <v>211</v>
      </c>
      <c r="J47" s="1153" t="s">
        <v>75</v>
      </c>
      <c r="K47" s="1153" t="s">
        <v>75</v>
      </c>
      <c r="L47" s="1154" t="s">
        <v>209</v>
      </c>
      <c r="M47" s="1155" t="s">
        <v>210</v>
      </c>
      <c r="N47" s="1154" t="s">
        <v>209</v>
      </c>
      <c r="O47" s="1149" t="s">
        <v>212</v>
      </c>
      <c r="P47" s="1151" t="s">
        <v>236</v>
      </c>
      <c r="Q47" s="1149" t="s">
        <v>231</v>
      </c>
      <c r="R47" s="1151" t="s">
        <v>236</v>
      </c>
      <c r="S47" s="1149" t="s">
        <v>231</v>
      </c>
      <c r="T47" s="393"/>
      <c r="U47" s="391"/>
      <c r="V47" s="394" t="s">
        <v>137</v>
      </c>
      <c r="W47" s="387" t="s">
        <v>47</v>
      </c>
      <c r="X47" s="1151" t="s">
        <v>679</v>
      </c>
      <c r="Y47" s="1149" t="s">
        <v>680</v>
      </c>
      <c r="AA47" s="1144" t="s">
        <v>681</v>
      </c>
      <c r="AB47" s="1143" t="s">
        <v>75</v>
      </c>
      <c r="AC47" s="1144" t="s">
        <v>682</v>
      </c>
      <c r="AD47" s="1144" t="s">
        <v>683</v>
      </c>
      <c r="AE47" s="1145" t="s">
        <v>684</v>
      </c>
      <c r="AF47" s="1144" t="s">
        <v>685</v>
      </c>
      <c r="AG47" s="1147" t="s">
        <v>679</v>
      </c>
      <c r="AH47" s="1138" t="s">
        <v>686</v>
      </c>
      <c r="AI47" s="1139" t="s">
        <v>545</v>
      </c>
      <c r="AJ47" s="1140" t="s">
        <v>687</v>
      </c>
      <c r="AK47" s="1140" t="s">
        <v>688</v>
      </c>
      <c r="AL47" s="1140" t="s">
        <v>689</v>
      </c>
    </row>
    <row r="48" spans="2:38" ht="43.2" x14ac:dyDescent="0.3">
      <c r="B48" s="1160"/>
      <c r="C48" s="1163"/>
      <c r="D48" s="1157"/>
      <c r="E48" s="1142"/>
      <c r="F48" s="1128"/>
      <c r="G48" s="1154"/>
      <c r="H48" s="1154"/>
      <c r="I48" s="1156"/>
      <c r="J48" s="1130"/>
      <c r="K48" s="1130"/>
      <c r="L48" s="1154"/>
      <c r="M48" s="1156"/>
      <c r="N48" s="1154"/>
      <c r="O48" s="1150"/>
      <c r="P48" s="1152"/>
      <c r="Q48" s="1150"/>
      <c r="R48" s="1152"/>
      <c r="S48" s="1150"/>
      <c r="T48" s="395" t="s">
        <v>75</v>
      </c>
      <c r="U48" s="392" t="s">
        <v>163</v>
      </c>
      <c r="V48" s="396" t="s">
        <v>138</v>
      </c>
      <c r="W48" s="387" t="s">
        <v>47</v>
      </c>
      <c r="X48" s="1152"/>
      <c r="Y48" s="1150"/>
      <c r="AA48" s="1144"/>
      <c r="AB48" s="1143"/>
      <c r="AC48" s="1144"/>
      <c r="AD48" s="1144"/>
      <c r="AE48" s="1146"/>
      <c r="AF48" s="1144"/>
      <c r="AG48" s="1148"/>
      <c r="AH48" s="1138"/>
      <c r="AI48" s="1139"/>
      <c r="AJ48" s="1141"/>
      <c r="AK48" s="1141"/>
      <c r="AL48" s="1141"/>
    </row>
    <row r="49" spans="2:38" ht="110.25" customHeight="1" x14ac:dyDescent="0.3">
      <c r="B49" s="1160"/>
      <c r="C49" s="1163"/>
      <c r="D49" s="1157"/>
      <c r="E49" s="1142" t="s">
        <v>51</v>
      </c>
      <c r="F49" s="1127">
        <v>0.02</v>
      </c>
      <c r="G49" s="397" t="s">
        <v>52</v>
      </c>
      <c r="H49" s="397" t="s">
        <v>52</v>
      </c>
      <c r="I49" s="398" t="s">
        <v>240</v>
      </c>
      <c r="J49" s="399" t="s">
        <v>52</v>
      </c>
      <c r="K49" s="398" t="s">
        <v>241</v>
      </c>
      <c r="L49" s="399" t="s">
        <v>52</v>
      </c>
      <c r="M49" s="398" t="s">
        <v>242</v>
      </c>
      <c r="N49" s="399" t="s">
        <v>52</v>
      </c>
      <c r="O49" s="398" t="s">
        <v>243</v>
      </c>
      <c r="P49" s="399" t="s">
        <v>52</v>
      </c>
      <c r="Q49" s="398" t="s">
        <v>244</v>
      </c>
      <c r="R49" s="399" t="s">
        <v>52</v>
      </c>
      <c r="S49" s="398" t="s">
        <v>244</v>
      </c>
      <c r="T49" s="393" t="s">
        <v>75</v>
      </c>
      <c r="U49" s="400" t="s">
        <v>164</v>
      </c>
      <c r="V49" s="394" t="s">
        <v>139</v>
      </c>
      <c r="W49" s="387" t="s">
        <v>47</v>
      </c>
      <c r="X49" s="401" t="s">
        <v>75</v>
      </c>
      <c r="Y49" s="402" t="s">
        <v>75</v>
      </c>
      <c r="AA49" s="1133" t="s">
        <v>240</v>
      </c>
      <c r="AB49" s="1133" t="s">
        <v>241</v>
      </c>
      <c r="AC49" s="1133" t="s">
        <v>690</v>
      </c>
      <c r="AD49" s="1133" t="s">
        <v>243</v>
      </c>
      <c r="AE49" s="1134" t="s">
        <v>75</v>
      </c>
      <c r="AF49" s="1134" t="s">
        <v>75</v>
      </c>
      <c r="AG49" s="1135" t="s">
        <v>691</v>
      </c>
      <c r="AH49" s="1136" t="s">
        <v>692</v>
      </c>
      <c r="AI49" s="1137" t="s">
        <v>544</v>
      </c>
      <c r="AJ49" s="1122"/>
      <c r="AK49" s="1122"/>
      <c r="AL49" s="1122"/>
    </row>
    <row r="50" spans="2:38" ht="28.8" x14ac:dyDescent="0.3">
      <c r="B50" s="1160"/>
      <c r="C50" s="1163"/>
      <c r="D50" s="1157"/>
      <c r="E50" s="1142"/>
      <c r="F50" s="1128"/>
      <c r="G50" s="403" t="s">
        <v>53</v>
      </c>
      <c r="H50" s="402" t="s">
        <v>75</v>
      </c>
      <c r="I50" s="402" t="s">
        <v>75</v>
      </c>
      <c r="J50" s="402" t="s">
        <v>75</v>
      </c>
      <c r="K50" s="402" t="s">
        <v>75</v>
      </c>
      <c r="L50" s="402" t="s">
        <v>75</v>
      </c>
      <c r="M50" s="402" t="s">
        <v>75</v>
      </c>
      <c r="N50" s="402" t="s">
        <v>75</v>
      </c>
      <c r="O50" s="402" t="s">
        <v>75</v>
      </c>
      <c r="P50" s="401" t="s">
        <v>75</v>
      </c>
      <c r="Q50" s="402" t="s">
        <v>75</v>
      </c>
      <c r="R50" s="401" t="s">
        <v>75</v>
      </c>
      <c r="S50" s="402" t="s">
        <v>75</v>
      </c>
      <c r="T50" s="404"/>
      <c r="U50" s="405"/>
      <c r="V50" s="394" t="s">
        <v>140</v>
      </c>
      <c r="W50" s="387" t="s">
        <v>47</v>
      </c>
      <c r="X50" s="406" t="s">
        <v>53</v>
      </c>
      <c r="Y50" s="406" t="s">
        <v>691</v>
      </c>
      <c r="AA50" s="1133"/>
      <c r="AB50" s="1133"/>
      <c r="AC50" s="1133"/>
      <c r="AD50" s="1133"/>
      <c r="AE50" s="1134"/>
      <c r="AF50" s="1134"/>
      <c r="AG50" s="1135"/>
      <c r="AH50" s="1136"/>
      <c r="AI50" s="1137"/>
      <c r="AJ50" s="1123"/>
      <c r="AK50" s="1123"/>
      <c r="AL50" s="1123"/>
    </row>
    <row r="51" spans="2:38" ht="93.6" x14ac:dyDescent="0.3">
      <c r="B51" s="1160"/>
      <c r="C51" s="1164"/>
      <c r="D51" s="407" t="s">
        <v>54</v>
      </c>
      <c r="E51" s="381" t="s">
        <v>18</v>
      </c>
      <c r="F51" s="408">
        <v>0.02</v>
      </c>
      <c r="G51" s="409" t="s">
        <v>71</v>
      </c>
      <c r="H51" s="410">
        <v>44986</v>
      </c>
      <c r="I51" s="411" t="s">
        <v>213</v>
      </c>
      <c r="J51" s="410">
        <v>44986</v>
      </c>
      <c r="K51" s="412" t="s">
        <v>214</v>
      </c>
      <c r="L51" s="410">
        <v>44986</v>
      </c>
      <c r="M51" s="412" t="s">
        <v>215</v>
      </c>
      <c r="N51" s="410">
        <v>44986</v>
      </c>
      <c r="O51" s="412" t="s">
        <v>215</v>
      </c>
      <c r="P51" s="410">
        <v>44986</v>
      </c>
      <c r="Q51" s="412" t="s">
        <v>215</v>
      </c>
      <c r="R51" s="410">
        <v>44986</v>
      </c>
      <c r="S51" s="412" t="s">
        <v>215</v>
      </c>
      <c r="T51" s="383" t="s">
        <v>75</v>
      </c>
      <c r="U51" s="411" t="s">
        <v>165</v>
      </c>
      <c r="V51" s="386" t="s">
        <v>141</v>
      </c>
      <c r="W51" s="387" t="s">
        <v>47</v>
      </c>
      <c r="X51" s="410">
        <v>44986</v>
      </c>
      <c r="Y51" s="412" t="s">
        <v>215</v>
      </c>
      <c r="AA51" s="413" t="s">
        <v>213</v>
      </c>
      <c r="AB51" s="413" t="s">
        <v>214</v>
      </c>
      <c r="AC51" s="413" t="s">
        <v>215</v>
      </c>
      <c r="AD51" s="414" t="s">
        <v>75</v>
      </c>
      <c r="AE51" s="414" t="s">
        <v>75</v>
      </c>
      <c r="AF51" s="414" t="s">
        <v>75</v>
      </c>
      <c r="AG51" s="415" t="s">
        <v>215</v>
      </c>
      <c r="AH51" s="416" t="s">
        <v>693</v>
      </c>
      <c r="AI51" s="325" t="s">
        <v>544</v>
      </c>
      <c r="AJ51" s="326"/>
      <c r="AK51" s="326"/>
      <c r="AL51" s="326"/>
    </row>
    <row r="52" spans="2:38" ht="78" x14ac:dyDescent="0.3">
      <c r="B52" s="1160"/>
      <c r="C52" s="1124" t="s">
        <v>30</v>
      </c>
      <c r="D52" s="1126" t="s">
        <v>55</v>
      </c>
      <c r="E52" s="381" t="s">
        <v>56</v>
      </c>
      <c r="F52" s="1127">
        <v>0.05</v>
      </c>
      <c r="G52" s="417">
        <v>0</v>
      </c>
      <c r="H52" s="417">
        <v>0</v>
      </c>
      <c r="I52" s="418" t="s">
        <v>223</v>
      </c>
      <c r="J52" s="417">
        <v>0</v>
      </c>
      <c r="K52" s="418" t="s">
        <v>224</v>
      </c>
      <c r="L52" s="417">
        <v>0</v>
      </c>
      <c r="M52" s="418" t="s">
        <v>223</v>
      </c>
      <c r="N52" s="417">
        <v>0</v>
      </c>
      <c r="O52" s="418" t="s">
        <v>223</v>
      </c>
      <c r="P52" s="417">
        <v>1</v>
      </c>
      <c r="Q52" s="419" t="s">
        <v>217</v>
      </c>
      <c r="R52" s="401" t="s">
        <v>75</v>
      </c>
      <c r="S52" s="402" t="s">
        <v>251</v>
      </c>
      <c r="T52" s="1129" t="s">
        <v>57</v>
      </c>
      <c r="U52" s="1131" t="s">
        <v>166</v>
      </c>
      <c r="V52" s="386" t="s">
        <v>142</v>
      </c>
      <c r="W52" s="387" t="s">
        <v>47</v>
      </c>
      <c r="X52" s="401">
        <v>0</v>
      </c>
      <c r="Y52" s="402" t="s">
        <v>694</v>
      </c>
      <c r="AA52" s="420" t="s">
        <v>251</v>
      </c>
      <c r="AB52" s="420" t="s">
        <v>251</v>
      </c>
      <c r="AC52" s="420" t="s">
        <v>251</v>
      </c>
      <c r="AD52" s="420" t="s">
        <v>251</v>
      </c>
      <c r="AE52" s="421" t="s">
        <v>217</v>
      </c>
      <c r="AF52" s="420" t="s">
        <v>251</v>
      </c>
      <c r="AG52" s="86">
        <v>0</v>
      </c>
      <c r="AH52" s="416" t="s">
        <v>695</v>
      </c>
      <c r="AI52" s="348" t="s">
        <v>545</v>
      </c>
      <c r="AJ52" s="349" t="s">
        <v>696</v>
      </c>
      <c r="AK52" s="349" t="s">
        <v>697</v>
      </c>
      <c r="AL52" s="349" t="s">
        <v>698</v>
      </c>
    </row>
    <row r="53" spans="2:38" ht="46.8" x14ac:dyDescent="0.3">
      <c r="B53" s="1160"/>
      <c r="C53" s="1124"/>
      <c r="D53" s="1126"/>
      <c r="E53" s="381" t="s">
        <v>58</v>
      </c>
      <c r="F53" s="1128"/>
      <c r="G53" s="409" t="s">
        <v>59</v>
      </c>
      <c r="H53" s="409" t="s">
        <v>75</v>
      </c>
      <c r="I53" s="409" t="s">
        <v>75</v>
      </c>
      <c r="J53" s="409" t="s">
        <v>75</v>
      </c>
      <c r="K53" s="409" t="s">
        <v>75</v>
      </c>
      <c r="L53" s="409" t="s">
        <v>75</v>
      </c>
      <c r="M53" s="409" t="s">
        <v>75</v>
      </c>
      <c r="N53" s="409" t="s">
        <v>75</v>
      </c>
      <c r="O53" s="409" t="s">
        <v>75</v>
      </c>
      <c r="P53" s="422" t="s">
        <v>238</v>
      </c>
      <c r="Q53" s="419" t="s">
        <v>218</v>
      </c>
      <c r="R53" s="401" t="s">
        <v>75</v>
      </c>
      <c r="S53" s="402" t="s">
        <v>251</v>
      </c>
      <c r="T53" s="1130"/>
      <c r="U53" s="1132"/>
      <c r="V53" s="386" t="s">
        <v>143</v>
      </c>
      <c r="W53" s="387" t="s">
        <v>47</v>
      </c>
      <c r="X53" s="423" t="s">
        <v>699</v>
      </c>
      <c r="Y53" s="424" t="s">
        <v>700</v>
      </c>
      <c r="AA53" s="420" t="s">
        <v>251</v>
      </c>
      <c r="AB53" s="420" t="s">
        <v>251</v>
      </c>
      <c r="AC53" s="420" t="s">
        <v>251</v>
      </c>
      <c r="AD53" s="420" t="s">
        <v>251</v>
      </c>
      <c r="AE53" s="421" t="s">
        <v>218</v>
      </c>
      <c r="AF53" s="420" t="s">
        <v>251</v>
      </c>
      <c r="AG53" s="250" t="s">
        <v>699</v>
      </c>
      <c r="AH53" s="416" t="s">
        <v>701</v>
      </c>
      <c r="AI53" s="325" t="s">
        <v>544</v>
      </c>
      <c r="AJ53" s="326"/>
      <c r="AK53" s="326"/>
      <c r="AL53" s="326"/>
    </row>
    <row r="54" spans="2:38" ht="109.8" thickBot="1" x14ac:dyDescent="0.35">
      <c r="B54" s="1161"/>
      <c r="C54" s="1125"/>
      <c r="D54" s="425" t="s">
        <v>60</v>
      </c>
      <c r="E54" s="426" t="s">
        <v>19</v>
      </c>
      <c r="F54" s="427">
        <v>0.05</v>
      </c>
      <c r="G54" s="428" t="s">
        <v>20</v>
      </c>
      <c r="H54" s="429" t="s">
        <v>20</v>
      </c>
      <c r="I54" s="430" t="s">
        <v>219</v>
      </c>
      <c r="J54" s="429" t="s">
        <v>20</v>
      </c>
      <c r="K54" s="430" t="s">
        <v>220</v>
      </c>
      <c r="L54" s="429" t="s">
        <v>20</v>
      </c>
      <c r="M54" s="431" t="s">
        <v>221</v>
      </c>
      <c r="N54" s="429" t="s">
        <v>20</v>
      </c>
      <c r="O54" s="431" t="s">
        <v>222</v>
      </c>
      <c r="P54" s="429" t="s">
        <v>20</v>
      </c>
      <c r="Q54" s="431" t="s">
        <v>239</v>
      </c>
      <c r="R54" s="429" t="s">
        <v>20</v>
      </c>
      <c r="S54" s="432" t="s">
        <v>252</v>
      </c>
      <c r="T54" s="433">
        <v>1</v>
      </c>
      <c r="U54" s="434" t="s">
        <v>170</v>
      </c>
      <c r="V54" s="435" t="s">
        <v>144</v>
      </c>
      <c r="W54" s="436" t="s">
        <v>47</v>
      </c>
      <c r="X54" s="429" t="s">
        <v>20</v>
      </c>
      <c r="Y54" s="432" t="s">
        <v>252</v>
      </c>
      <c r="AA54" s="413" t="s">
        <v>219</v>
      </c>
      <c r="AB54" s="413" t="s">
        <v>702</v>
      </c>
      <c r="AC54" s="413" t="s">
        <v>221</v>
      </c>
      <c r="AD54" s="413" t="s">
        <v>222</v>
      </c>
      <c r="AE54" s="413" t="s">
        <v>239</v>
      </c>
      <c r="AF54" s="413" t="s">
        <v>703</v>
      </c>
      <c r="AG54" s="66" t="s">
        <v>20</v>
      </c>
      <c r="AH54" s="416" t="s">
        <v>704</v>
      </c>
      <c r="AI54" s="325" t="s">
        <v>544</v>
      </c>
      <c r="AJ54" s="326"/>
      <c r="AK54" s="326"/>
      <c r="AL54" s="326"/>
    </row>
    <row r="55" spans="2:38" ht="16.2" thickTop="1" x14ac:dyDescent="0.3">
      <c r="B55" s="111"/>
      <c r="I55" s="441"/>
      <c r="AA55" s="442"/>
      <c r="AB55" s="442"/>
      <c r="AC55" s="442"/>
      <c r="AD55" s="442"/>
      <c r="AE55" s="443"/>
      <c r="AF55" s="443"/>
      <c r="AH55" s="442"/>
      <c r="AJ55" s="444"/>
      <c r="AK55" s="444"/>
      <c r="AL55" s="444"/>
    </row>
    <row r="56" spans="2:38" ht="15.75" customHeight="1" x14ac:dyDescent="0.3">
      <c r="B56" s="111"/>
      <c r="F56" s="445"/>
      <c r="I56" s="441"/>
      <c r="M56" s="438" t="s">
        <v>145</v>
      </c>
    </row>
    <row r="57" spans="2:38" ht="15.6" x14ac:dyDescent="0.3">
      <c r="B57" s="111"/>
      <c r="AA57" s="442"/>
      <c r="AB57" s="442"/>
      <c r="AC57" s="442"/>
      <c r="AD57" s="443"/>
      <c r="AE57" s="443"/>
      <c r="AF57" s="443"/>
      <c r="AH57" s="443"/>
    </row>
    <row r="58" spans="2:38" ht="15.75" customHeight="1" x14ac:dyDescent="0.3">
      <c r="B58" s="446"/>
    </row>
    <row r="59" spans="2:38" ht="15.6" x14ac:dyDescent="0.3">
      <c r="AA59" s="443"/>
      <c r="AB59" s="443"/>
      <c r="AC59" s="443"/>
      <c r="AD59" s="443"/>
      <c r="AE59" s="443"/>
      <c r="AF59" s="443"/>
      <c r="AH59" s="443"/>
    </row>
    <row r="60" spans="2:38" ht="15.75" customHeight="1" x14ac:dyDescent="0.3"/>
    <row r="61" spans="2:38" ht="15.6" x14ac:dyDescent="0.3">
      <c r="AA61" s="443"/>
      <c r="AB61" s="443"/>
      <c r="AC61" s="443"/>
      <c r="AD61" s="443"/>
      <c r="AE61" s="442"/>
      <c r="AF61" s="443"/>
      <c r="AH61" s="442"/>
    </row>
    <row r="63" spans="2:38" ht="16.8" x14ac:dyDescent="0.3">
      <c r="D63" s="118" t="s">
        <v>146</v>
      </c>
      <c r="E63" s="119" t="s">
        <v>147</v>
      </c>
      <c r="F63" s="120">
        <v>1.5503859081368867E-2</v>
      </c>
      <c r="G63" s="120"/>
      <c r="H63" s="447">
        <v>1.7680872158079296E-2</v>
      </c>
      <c r="AA63" s="443"/>
      <c r="AB63" s="443"/>
      <c r="AC63" s="443"/>
      <c r="AD63" s="443"/>
      <c r="AE63" s="443"/>
      <c r="AF63" s="443"/>
      <c r="AH63" s="443"/>
    </row>
    <row r="64" spans="2:38" ht="16.8" x14ac:dyDescent="0.3">
      <c r="D64" s="118" t="s">
        <v>148</v>
      </c>
      <c r="E64" s="119" t="s">
        <v>149</v>
      </c>
      <c r="F64" s="120">
        <v>2.8659209114078599E-3</v>
      </c>
      <c r="G64" s="120"/>
      <c r="H64" s="447">
        <v>3.3209205547070826E-3</v>
      </c>
    </row>
    <row r="65" spans="4:8" ht="16.8" x14ac:dyDescent="0.3">
      <c r="D65" s="122" t="s">
        <v>150</v>
      </c>
      <c r="E65" s="119" t="s">
        <v>151</v>
      </c>
      <c r="F65" s="123">
        <v>4.6909576497520034E-2</v>
      </c>
      <c r="G65" s="123"/>
      <c r="H65" s="448">
        <v>7.7975323035072375E-2</v>
      </c>
    </row>
    <row r="66" spans="4:8" ht="16.8" x14ac:dyDescent="0.3">
      <c r="D66" s="122" t="s">
        <v>152</v>
      </c>
      <c r="E66" s="119" t="s">
        <v>153</v>
      </c>
      <c r="F66" s="125">
        <v>1.813429988553987E-4</v>
      </c>
      <c r="G66" s="125"/>
      <c r="H66" s="448">
        <v>1.4712911687554648E-4</v>
      </c>
    </row>
  </sheetData>
  <protectedRanges>
    <protectedRange sqref="V14:V15" name="Range1_2_3_1_3_1_1"/>
    <protectedRange sqref="V13" name="Range1_2_3_1_1_1_2_1"/>
  </protectedRanges>
  <mergeCells count="386">
    <mergeCell ref="B7:B8"/>
    <mergeCell ref="C7:V7"/>
    <mergeCell ref="C8:V8"/>
    <mergeCell ref="B10:B11"/>
    <mergeCell ref="C10:C11"/>
    <mergeCell ref="D10:D11"/>
    <mergeCell ref="E10:E11"/>
    <mergeCell ref="F10:F11"/>
    <mergeCell ref="G10:G11"/>
    <mergeCell ref="H10:S10"/>
    <mergeCell ref="T10:U10"/>
    <mergeCell ref="V10:V11"/>
    <mergeCell ref="W10:W11"/>
    <mergeCell ref="X10:Y10"/>
    <mergeCell ref="B12:B13"/>
    <mergeCell ref="B14:B15"/>
    <mergeCell ref="C14:C15"/>
    <mergeCell ref="D14:D15"/>
    <mergeCell ref="E14:E15"/>
    <mergeCell ref="F14:F15"/>
    <mergeCell ref="O14:O15"/>
    <mergeCell ref="P14:P15"/>
    <mergeCell ref="Q14:Q15"/>
    <mergeCell ref="R14:R15"/>
    <mergeCell ref="G14:G15"/>
    <mergeCell ref="H14:H15"/>
    <mergeCell ref="I14:I15"/>
    <mergeCell ref="J14:J15"/>
    <mergeCell ref="K14:K15"/>
    <mergeCell ref="L14:L15"/>
    <mergeCell ref="AI14:AI15"/>
    <mergeCell ref="AJ14:AJ15"/>
    <mergeCell ref="AK14:AK15"/>
    <mergeCell ref="AL14:AL15"/>
    <mergeCell ref="B16:B42"/>
    <mergeCell ref="C16:C17"/>
    <mergeCell ref="D16:D17"/>
    <mergeCell ref="E16:E17"/>
    <mergeCell ref="F16:F17"/>
    <mergeCell ref="G16:G17"/>
    <mergeCell ref="AC14:AC15"/>
    <mergeCell ref="AD14:AD15"/>
    <mergeCell ref="AE14:AE15"/>
    <mergeCell ref="AF14:AF15"/>
    <mergeCell ref="AG14:AG15"/>
    <mergeCell ref="AH14:AH15"/>
    <mergeCell ref="S14:S15"/>
    <mergeCell ref="T14:T15"/>
    <mergeCell ref="X14:X15"/>
    <mergeCell ref="Y14:Y15"/>
    <mergeCell ref="AA14:AA15"/>
    <mergeCell ref="AB14:AB15"/>
    <mergeCell ref="M14:M15"/>
    <mergeCell ref="N14:N15"/>
    <mergeCell ref="P16:P17"/>
    <mergeCell ref="Q16:Q17"/>
    <mergeCell ref="R16:R17"/>
    <mergeCell ref="S16:S17"/>
    <mergeCell ref="H16:H17"/>
    <mergeCell ref="I16:I17"/>
    <mergeCell ref="J16:J17"/>
    <mergeCell ref="K16:K17"/>
    <mergeCell ref="L16:L17"/>
    <mergeCell ref="M16:M17"/>
    <mergeCell ref="AJ16:AJ17"/>
    <mergeCell ref="AK16:AK17"/>
    <mergeCell ref="AL16:AL17"/>
    <mergeCell ref="C18:C21"/>
    <mergeCell ref="D18:D19"/>
    <mergeCell ref="D20:D21"/>
    <mergeCell ref="E20:E21"/>
    <mergeCell ref="F20:F21"/>
    <mergeCell ref="G20:G21"/>
    <mergeCell ref="H20:H21"/>
    <mergeCell ref="AD16:AD17"/>
    <mergeCell ref="AE16:AE17"/>
    <mergeCell ref="AF16:AF17"/>
    <mergeCell ref="AG16:AG17"/>
    <mergeCell ref="AH16:AH17"/>
    <mergeCell ref="AI16:AI17"/>
    <mergeCell ref="T16:T17"/>
    <mergeCell ref="X16:X17"/>
    <mergeCell ref="Y16:Y17"/>
    <mergeCell ref="AA16:AA17"/>
    <mergeCell ref="AB16:AB17"/>
    <mergeCell ref="AC16:AC17"/>
    <mergeCell ref="N16:N17"/>
    <mergeCell ref="O16:O17"/>
    <mergeCell ref="Q20:Q21"/>
    <mergeCell ref="R20:R21"/>
    <mergeCell ref="S20:S21"/>
    <mergeCell ref="T20:T21"/>
    <mergeCell ref="I20:I21"/>
    <mergeCell ref="J20:J21"/>
    <mergeCell ref="K20:K21"/>
    <mergeCell ref="L20:L21"/>
    <mergeCell ref="M20:M21"/>
    <mergeCell ref="N20:N21"/>
    <mergeCell ref="AK20:AK21"/>
    <mergeCell ref="AL20:AL21"/>
    <mergeCell ref="C22:C37"/>
    <mergeCell ref="D22:D27"/>
    <mergeCell ref="E22:E27"/>
    <mergeCell ref="F22:F27"/>
    <mergeCell ref="G22:G27"/>
    <mergeCell ref="H22:H27"/>
    <mergeCell ref="I22:I27"/>
    <mergeCell ref="J22:J27"/>
    <mergeCell ref="AE20:AE21"/>
    <mergeCell ref="AF20:AF21"/>
    <mergeCell ref="AG20:AG21"/>
    <mergeCell ref="AH20:AH21"/>
    <mergeCell ref="AI20:AI21"/>
    <mergeCell ref="AJ20:AJ21"/>
    <mergeCell ref="X20:X21"/>
    <mergeCell ref="Y20:Y21"/>
    <mergeCell ref="AA20:AA21"/>
    <mergeCell ref="AB20:AB21"/>
    <mergeCell ref="AC20:AC21"/>
    <mergeCell ref="AD20:AD21"/>
    <mergeCell ref="O20:O21"/>
    <mergeCell ref="P20:P21"/>
    <mergeCell ref="AJ22:AJ27"/>
    <mergeCell ref="AK22:AK27"/>
    <mergeCell ref="AL22:AL27"/>
    <mergeCell ref="AA22:AA27"/>
    <mergeCell ref="AB22:AB27"/>
    <mergeCell ref="AC22:AC27"/>
    <mergeCell ref="AD22:AD27"/>
    <mergeCell ref="AE22:AE27"/>
    <mergeCell ref="AF22:AF27"/>
    <mergeCell ref="D28:D30"/>
    <mergeCell ref="E28:E30"/>
    <mergeCell ref="F28:F30"/>
    <mergeCell ref="G28:G30"/>
    <mergeCell ref="H28:H30"/>
    <mergeCell ref="I28:I30"/>
    <mergeCell ref="AG22:AG27"/>
    <mergeCell ref="AH22:AH27"/>
    <mergeCell ref="AI22:AI27"/>
    <mergeCell ref="Q22:Q27"/>
    <mergeCell ref="R22:R27"/>
    <mergeCell ref="S22:S27"/>
    <mergeCell ref="T22:T27"/>
    <mergeCell ref="X22:X27"/>
    <mergeCell ref="Y22:Y27"/>
    <mergeCell ref="K22:K27"/>
    <mergeCell ref="L22:L27"/>
    <mergeCell ref="M22:M27"/>
    <mergeCell ref="N22:N27"/>
    <mergeCell ref="O22:O27"/>
    <mergeCell ref="P22:P27"/>
    <mergeCell ref="AD28:AD30"/>
    <mergeCell ref="AE28:AE30"/>
    <mergeCell ref="P28:P30"/>
    <mergeCell ref="Q28:Q30"/>
    <mergeCell ref="R28:R30"/>
    <mergeCell ref="S28:S30"/>
    <mergeCell ref="T28:T30"/>
    <mergeCell ref="X28:X30"/>
    <mergeCell ref="J28:J30"/>
    <mergeCell ref="K28:K30"/>
    <mergeCell ref="L28:L30"/>
    <mergeCell ref="M28:M30"/>
    <mergeCell ref="N28:N30"/>
    <mergeCell ref="O28:O30"/>
    <mergeCell ref="O31:O33"/>
    <mergeCell ref="P31:P33"/>
    <mergeCell ref="Q31:Q33"/>
    <mergeCell ref="R31:R33"/>
    <mergeCell ref="AL28:AL30"/>
    <mergeCell ref="D31:D33"/>
    <mergeCell ref="E31:E33"/>
    <mergeCell ref="F31:F33"/>
    <mergeCell ref="G31:G33"/>
    <mergeCell ref="H31:H33"/>
    <mergeCell ref="I31:I33"/>
    <mergeCell ref="J31:J33"/>
    <mergeCell ref="K31:K33"/>
    <mergeCell ref="L31:L33"/>
    <mergeCell ref="AF28:AF30"/>
    <mergeCell ref="AG28:AG30"/>
    <mergeCell ref="AH28:AH30"/>
    <mergeCell ref="AI28:AI30"/>
    <mergeCell ref="AJ28:AJ30"/>
    <mergeCell ref="AK28:AK30"/>
    <mergeCell ref="Y28:Y30"/>
    <mergeCell ref="AA28:AA30"/>
    <mergeCell ref="AB28:AB30"/>
    <mergeCell ref="AC28:AC30"/>
    <mergeCell ref="AI31:AI33"/>
    <mergeCell ref="AJ31:AJ33"/>
    <mergeCell ref="AK31:AK33"/>
    <mergeCell ref="AL31:AL33"/>
    <mergeCell ref="D34:D35"/>
    <mergeCell ref="E34:E35"/>
    <mergeCell ref="F34:F35"/>
    <mergeCell ref="G34:G35"/>
    <mergeCell ref="H34:H35"/>
    <mergeCell ref="I34:I35"/>
    <mergeCell ref="AC31:AC33"/>
    <mergeCell ref="AD31:AD33"/>
    <mergeCell ref="AE31:AE33"/>
    <mergeCell ref="AF31:AF33"/>
    <mergeCell ref="AG31:AG33"/>
    <mergeCell ref="AH31:AH33"/>
    <mergeCell ref="S31:S33"/>
    <mergeCell ref="T31:T33"/>
    <mergeCell ref="X31:X33"/>
    <mergeCell ref="Y31:Y33"/>
    <mergeCell ref="AA31:AA33"/>
    <mergeCell ref="AB31:AB33"/>
    <mergeCell ref="M31:M33"/>
    <mergeCell ref="N31:N33"/>
    <mergeCell ref="AC34:AC35"/>
    <mergeCell ref="AD34:AD35"/>
    <mergeCell ref="P34:P35"/>
    <mergeCell ref="Q34:Q35"/>
    <mergeCell ref="R34:R35"/>
    <mergeCell ref="S34:S35"/>
    <mergeCell ref="T34:T35"/>
    <mergeCell ref="U34:U35"/>
    <mergeCell ref="J34:J35"/>
    <mergeCell ref="K34:K35"/>
    <mergeCell ref="L34:L35"/>
    <mergeCell ref="M34:M35"/>
    <mergeCell ref="N34:N35"/>
    <mergeCell ref="O34:O35"/>
    <mergeCell ref="N36:N37"/>
    <mergeCell ref="O36:O37"/>
    <mergeCell ref="P36:P37"/>
    <mergeCell ref="Q36:Q37"/>
    <mergeCell ref="AK34:AK35"/>
    <mergeCell ref="AL34:AL35"/>
    <mergeCell ref="D36:D37"/>
    <mergeCell ref="E36:E37"/>
    <mergeCell ref="F36:F37"/>
    <mergeCell ref="G36:G37"/>
    <mergeCell ref="H36:H37"/>
    <mergeCell ref="I36:I37"/>
    <mergeCell ref="J36:J37"/>
    <mergeCell ref="K36:K37"/>
    <mergeCell ref="AE34:AE35"/>
    <mergeCell ref="AF34:AF35"/>
    <mergeCell ref="AG34:AG35"/>
    <mergeCell ref="AH34:AH35"/>
    <mergeCell ref="AI34:AI35"/>
    <mergeCell ref="AJ34:AJ35"/>
    <mergeCell ref="X34:X35"/>
    <mergeCell ref="Y34:Y35"/>
    <mergeCell ref="AA34:AA35"/>
    <mergeCell ref="AB34:AB35"/>
    <mergeCell ref="AH36:AH37"/>
    <mergeCell ref="AI36:AI37"/>
    <mergeCell ref="AJ36:AJ37"/>
    <mergeCell ref="AK36:AK37"/>
    <mergeCell ref="AL36:AL37"/>
    <mergeCell ref="C38:C42"/>
    <mergeCell ref="D38:D42"/>
    <mergeCell ref="E38:E40"/>
    <mergeCell ref="F38:F40"/>
    <mergeCell ref="G38:G40"/>
    <mergeCell ref="AB36:AB37"/>
    <mergeCell ref="AC36:AC37"/>
    <mergeCell ref="AD36:AD37"/>
    <mergeCell ref="AE36:AE37"/>
    <mergeCell ref="AF36:AF37"/>
    <mergeCell ref="AG36:AG37"/>
    <mergeCell ref="R36:R37"/>
    <mergeCell ref="S36:S37"/>
    <mergeCell ref="T36:T37"/>
    <mergeCell ref="X36:X37"/>
    <mergeCell ref="Y36:Y37"/>
    <mergeCell ref="AA36:AA37"/>
    <mergeCell ref="L36:L37"/>
    <mergeCell ref="M36:M37"/>
    <mergeCell ref="P38:P40"/>
    <mergeCell ref="Q38:Q40"/>
    <mergeCell ref="R38:R40"/>
    <mergeCell ref="S38:S40"/>
    <mergeCell ref="H38:H40"/>
    <mergeCell ref="I38:I40"/>
    <mergeCell ref="J38:J40"/>
    <mergeCell ref="K38:K40"/>
    <mergeCell ref="L38:L40"/>
    <mergeCell ref="M38:M40"/>
    <mergeCell ref="AJ38:AJ40"/>
    <mergeCell ref="AK38:AK40"/>
    <mergeCell ref="AL38:AL40"/>
    <mergeCell ref="B43:B54"/>
    <mergeCell ref="C43:C51"/>
    <mergeCell ref="D43:D44"/>
    <mergeCell ref="D45:D46"/>
    <mergeCell ref="E45:E46"/>
    <mergeCell ref="F45:F46"/>
    <mergeCell ref="G45:G46"/>
    <mergeCell ref="AD38:AD40"/>
    <mergeCell ref="AE38:AE40"/>
    <mergeCell ref="AF38:AF40"/>
    <mergeCell ref="AG38:AG40"/>
    <mergeCell ref="AH38:AH40"/>
    <mergeCell ref="AI38:AI40"/>
    <mergeCell ref="U38:U40"/>
    <mergeCell ref="X38:X40"/>
    <mergeCell ref="Y38:Y40"/>
    <mergeCell ref="AA38:AA40"/>
    <mergeCell ref="AB38:AB40"/>
    <mergeCell ref="AC38:AC40"/>
    <mergeCell ref="N38:N40"/>
    <mergeCell ref="O38:O40"/>
    <mergeCell ref="AB45:AB46"/>
    <mergeCell ref="AC45:AC46"/>
    <mergeCell ref="N45:N46"/>
    <mergeCell ref="O45:O46"/>
    <mergeCell ref="P45:P46"/>
    <mergeCell ref="Q45:Q46"/>
    <mergeCell ref="R45:R46"/>
    <mergeCell ref="S45:S46"/>
    <mergeCell ref="H45:H46"/>
    <mergeCell ref="I45:I46"/>
    <mergeCell ref="J45:J46"/>
    <mergeCell ref="K45:K46"/>
    <mergeCell ref="L45:L46"/>
    <mergeCell ref="M45:M46"/>
    <mergeCell ref="M47:M48"/>
    <mergeCell ref="N47:N48"/>
    <mergeCell ref="O47:O48"/>
    <mergeCell ref="P47:P48"/>
    <mergeCell ref="AJ45:AJ46"/>
    <mergeCell ref="AK45:AK46"/>
    <mergeCell ref="AL45:AL46"/>
    <mergeCell ref="D47:D50"/>
    <mergeCell ref="E47:E48"/>
    <mergeCell ref="F47:F48"/>
    <mergeCell ref="G47:G48"/>
    <mergeCell ref="H47:H48"/>
    <mergeCell ref="I47:I48"/>
    <mergeCell ref="J47:J48"/>
    <mergeCell ref="AD45:AD46"/>
    <mergeCell ref="AE45:AE46"/>
    <mergeCell ref="AF45:AF46"/>
    <mergeCell ref="AG45:AG46"/>
    <mergeCell ref="AH45:AH46"/>
    <mergeCell ref="AI45:AI46"/>
    <mergeCell ref="T45:T46"/>
    <mergeCell ref="X45:X46"/>
    <mergeCell ref="Y45:Y46"/>
    <mergeCell ref="AA45:AA46"/>
    <mergeCell ref="AH47:AH48"/>
    <mergeCell ref="AI47:AI48"/>
    <mergeCell ref="AJ47:AJ48"/>
    <mergeCell ref="AK47:AK48"/>
    <mergeCell ref="AL47:AL48"/>
    <mergeCell ref="E49:E50"/>
    <mergeCell ref="F49:F50"/>
    <mergeCell ref="AA49:AA50"/>
    <mergeCell ref="AB49:AB50"/>
    <mergeCell ref="AC49:AC50"/>
    <mergeCell ref="AB47:AB48"/>
    <mergeCell ref="AC47:AC48"/>
    <mergeCell ref="AD47:AD48"/>
    <mergeCell ref="AE47:AE48"/>
    <mergeCell ref="AF47:AF48"/>
    <mergeCell ref="AG47:AG48"/>
    <mergeCell ref="Q47:Q48"/>
    <mergeCell ref="R47:R48"/>
    <mergeCell ref="S47:S48"/>
    <mergeCell ref="X47:X48"/>
    <mergeCell ref="Y47:Y48"/>
    <mergeCell ref="AA47:AA48"/>
    <mergeCell ref="K47:K48"/>
    <mergeCell ref="L47:L48"/>
    <mergeCell ref="AJ49:AJ50"/>
    <mergeCell ref="AK49:AK50"/>
    <mergeCell ref="AL49:AL50"/>
    <mergeCell ref="C52:C54"/>
    <mergeCell ref="D52:D53"/>
    <mergeCell ref="F52:F53"/>
    <mergeCell ref="T52:T53"/>
    <mergeCell ref="U52:U53"/>
    <mergeCell ref="AD49:AD50"/>
    <mergeCell ref="AE49:AE50"/>
    <mergeCell ref="AF49:AF50"/>
    <mergeCell ref="AG49:AG50"/>
    <mergeCell ref="AH49:AH50"/>
    <mergeCell ref="AI49:AI5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BD109"/>
  <sheetViews>
    <sheetView zoomScale="70" zoomScaleNormal="70" workbookViewId="0">
      <pane xSplit="6" ySplit="7" topLeftCell="AM64" activePane="bottomRight" state="frozen"/>
      <selection activeCell="Y54" sqref="Y54"/>
      <selection pane="topRight" activeCell="Y54" sqref="Y54"/>
      <selection pane="bottomLeft" activeCell="Y54" sqref="Y54"/>
      <selection pane="bottomRight" activeCell="Y54" sqref="Y54"/>
    </sheetView>
  </sheetViews>
  <sheetFormatPr defaultColWidth="9.109375" defaultRowHeight="15.6" x14ac:dyDescent="0.3"/>
  <cols>
    <col min="1" max="1" width="16" style="2" customWidth="1"/>
    <col min="2" max="2" width="21.6640625" style="2" customWidth="1"/>
    <col min="3" max="3" width="40.6640625" style="2" customWidth="1"/>
    <col min="4" max="4" width="30.6640625" style="2" customWidth="1"/>
    <col min="5" max="5" width="10.33203125" style="2" customWidth="1"/>
    <col min="6" max="6" width="12.44140625" style="2" customWidth="1"/>
    <col min="7" max="7" width="83" style="2" customWidth="1"/>
    <col min="8" max="8" width="22.5546875" style="449" customWidth="1"/>
    <col min="9" max="10" width="20.6640625" style="449" customWidth="1"/>
    <col min="11" max="11" width="20.6640625" style="2" customWidth="1"/>
    <col min="12" max="14" width="20.6640625" style="449" customWidth="1"/>
    <col min="15" max="15" width="20.6640625" style="2" customWidth="1"/>
    <col min="16" max="18" width="20.6640625" style="449" customWidth="1"/>
    <col min="19" max="19" width="20.6640625" style="2" customWidth="1"/>
    <col min="20" max="22" width="20.6640625" style="449" customWidth="1"/>
    <col min="23" max="23" width="20.6640625" style="2" customWidth="1"/>
    <col min="24" max="24" width="56" style="2" customWidth="1"/>
    <col min="25" max="25" width="0.88671875" style="2" customWidth="1"/>
    <col min="26" max="28" width="20.6640625" style="450" customWidth="1"/>
    <col min="29" max="29" width="20.6640625" style="240" customWidth="1"/>
    <col min="30" max="30" width="56" style="240" customWidth="1"/>
    <col min="31" max="31" width="0.5546875" style="2" customWidth="1"/>
    <col min="32" max="33" width="20.6640625" style="449" customWidth="1"/>
    <col min="34" max="34" width="22.6640625" style="449" customWidth="1"/>
    <col min="35" max="35" width="20.6640625" style="2" customWidth="1"/>
    <col min="36" max="36" width="56" style="2" customWidth="1"/>
    <col min="37" max="37" width="2.33203125" style="2" customWidth="1"/>
    <col min="38" max="39" width="20.6640625" style="2" customWidth="1"/>
    <col min="40" max="40" width="22.6640625" style="2" customWidth="1"/>
    <col min="41" max="41" width="20.6640625" style="2" customWidth="1"/>
    <col min="42" max="42" width="56" style="2" customWidth="1"/>
    <col min="43" max="43" width="9.109375" style="2" customWidth="1"/>
    <col min="44" max="44" width="21.33203125" style="284" customWidth="1"/>
    <col min="45" max="45" width="17.6640625" style="284" customWidth="1"/>
    <col min="46" max="46" width="17.44140625" style="284" customWidth="1"/>
    <col min="47" max="47" width="18.6640625" style="284" customWidth="1"/>
    <col min="48" max="48" width="19" style="284" customWidth="1"/>
    <col min="49" max="49" width="15.44140625" style="284" customWidth="1"/>
    <col min="50" max="50" width="27.44140625" style="284" customWidth="1"/>
    <col min="51" max="51" width="19" style="284" customWidth="1"/>
    <col min="52" max="52" width="30.109375" style="284" customWidth="1"/>
    <col min="53" max="53" width="31.33203125" style="454" customWidth="1"/>
    <col min="54" max="54" width="71.6640625" style="284" customWidth="1"/>
    <col min="55" max="55" width="67.33203125" style="284" customWidth="1"/>
    <col min="56" max="56" width="68.44140625" style="284" customWidth="1"/>
    <col min="57" max="16384" width="9.109375" style="2"/>
  </cols>
  <sheetData>
    <row r="1" spans="1:56" x14ac:dyDescent="0.3">
      <c r="A1" s="283" t="s">
        <v>556</v>
      </c>
      <c r="AR1" s="283"/>
      <c r="AS1" s="283"/>
      <c r="AT1" s="283"/>
      <c r="AU1" s="283"/>
      <c r="AV1" s="283"/>
      <c r="AW1" s="283"/>
      <c r="AX1" s="283"/>
      <c r="AY1" s="283"/>
      <c r="AZ1" s="283"/>
      <c r="BA1" s="451"/>
      <c r="BB1" s="283"/>
      <c r="BC1" s="283"/>
      <c r="BD1" s="283"/>
    </row>
    <row r="2" spans="1:56" x14ac:dyDescent="0.3">
      <c r="A2" s="285" t="s">
        <v>557</v>
      </c>
      <c r="AO2" s="452"/>
      <c r="AP2" s="453"/>
    </row>
    <row r="3" spans="1:56" x14ac:dyDescent="0.3">
      <c r="A3" s="285" t="s">
        <v>558</v>
      </c>
      <c r="AO3" s="452"/>
      <c r="AP3" s="453"/>
    </row>
    <row r="4" spans="1:56" x14ac:dyDescent="0.3">
      <c r="A4" s="285" t="s">
        <v>559</v>
      </c>
      <c r="X4" s="234"/>
      <c r="Y4" s="234"/>
      <c r="AM4" s="455"/>
      <c r="AN4" s="4"/>
      <c r="AO4" s="233"/>
    </row>
    <row r="5" spans="1:56" ht="34.200000000000003" x14ac:dyDescent="0.8">
      <c r="A5" s="456" t="s">
        <v>438</v>
      </c>
      <c r="H5" s="1442">
        <v>2023</v>
      </c>
      <c r="I5" s="1442"/>
      <c r="J5" s="1442"/>
      <c r="K5" s="1442"/>
      <c r="L5" s="1442"/>
      <c r="M5" s="1442"/>
      <c r="N5" s="1442"/>
      <c r="O5" s="1442"/>
      <c r="P5" s="126"/>
      <c r="Q5" s="126"/>
      <c r="R5" s="126"/>
      <c r="S5" s="126"/>
      <c r="T5" s="126"/>
      <c r="U5" s="126"/>
      <c r="V5" s="126"/>
      <c r="W5" s="126"/>
      <c r="X5" s="233"/>
      <c r="Y5" s="233"/>
      <c r="Z5" s="241"/>
      <c r="AA5" s="241"/>
      <c r="AB5" s="241"/>
      <c r="AC5" s="241"/>
      <c r="AF5" s="126"/>
      <c r="AG5" s="126"/>
      <c r="AH5" s="126"/>
      <c r="AI5" s="126"/>
      <c r="AL5" s="126"/>
      <c r="AM5" s="126"/>
      <c r="AN5" s="126"/>
      <c r="AO5" s="126"/>
    </row>
    <row r="6" spans="1:56" ht="14.4" x14ac:dyDescent="0.3">
      <c r="A6" s="1443" t="s">
        <v>2</v>
      </c>
      <c r="B6" s="1441" t="s">
        <v>3</v>
      </c>
      <c r="C6" s="1441"/>
      <c r="D6" s="1443" t="s">
        <v>4</v>
      </c>
      <c r="E6" s="1441" t="s">
        <v>255</v>
      </c>
      <c r="F6" s="1441" t="s">
        <v>5</v>
      </c>
      <c r="G6" s="1441" t="s">
        <v>6</v>
      </c>
      <c r="H6" s="1324" t="s">
        <v>256</v>
      </c>
      <c r="I6" s="1324"/>
      <c r="J6" s="1324"/>
      <c r="K6" s="1324"/>
      <c r="L6" s="1324" t="s">
        <v>257</v>
      </c>
      <c r="M6" s="1324"/>
      <c r="N6" s="1324"/>
      <c r="O6" s="1324"/>
      <c r="P6" s="1324" t="s">
        <v>258</v>
      </c>
      <c r="Q6" s="1324"/>
      <c r="R6" s="1324"/>
      <c r="S6" s="1324"/>
      <c r="T6" s="1324" t="s">
        <v>259</v>
      </c>
      <c r="U6" s="1324"/>
      <c r="V6" s="1324"/>
      <c r="W6" s="1324"/>
      <c r="X6" s="1313" t="s">
        <v>70</v>
      </c>
      <c r="Y6" s="178"/>
      <c r="Z6" s="1311" t="s">
        <v>465</v>
      </c>
      <c r="AA6" s="1311"/>
      <c r="AB6" s="1311"/>
      <c r="AC6" s="1311"/>
      <c r="AD6" s="1311" t="s">
        <v>70</v>
      </c>
      <c r="AE6" s="127"/>
      <c r="AF6" s="1324" t="s">
        <v>457</v>
      </c>
      <c r="AG6" s="1324"/>
      <c r="AH6" s="1324"/>
      <c r="AI6" s="1324"/>
      <c r="AJ6" s="1313" t="s">
        <v>70</v>
      </c>
      <c r="AL6" s="1324" t="s">
        <v>705</v>
      </c>
      <c r="AM6" s="1324"/>
      <c r="AN6" s="1324"/>
      <c r="AO6" s="1324"/>
      <c r="AP6" s="1313" t="s">
        <v>70</v>
      </c>
      <c r="AR6" s="1441" t="s">
        <v>5</v>
      </c>
      <c r="AS6" s="1324" t="s">
        <v>706</v>
      </c>
      <c r="AT6" s="1324"/>
      <c r="AU6" s="1324"/>
      <c r="AV6" s="1324"/>
      <c r="AW6" s="1324"/>
      <c r="AX6" s="1324"/>
      <c r="AY6" s="265"/>
      <c r="AZ6" s="1313" t="s">
        <v>707</v>
      </c>
      <c r="BA6" s="1436" t="s">
        <v>543</v>
      </c>
      <c r="BB6" s="1436" t="s">
        <v>569</v>
      </c>
      <c r="BC6" s="1437" t="s">
        <v>570</v>
      </c>
      <c r="BD6" s="1437" t="s">
        <v>571</v>
      </c>
    </row>
    <row r="7" spans="1:56" ht="14.4" x14ac:dyDescent="0.3">
      <c r="A7" s="1443"/>
      <c r="B7" s="1441"/>
      <c r="C7" s="1441"/>
      <c r="D7" s="1443"/>
      <c r="E7" s="1441"/>
      <c r="F7" s="1441"/>
      <c r="G7" s="1441"/>
      <c r="H7" s="144" t="s">
        <v>260</v>
      </c>
      <c r="I7" s="144" t="s">
        <v>261</v>
      </c>
      <c r="J7" s="144" t="s">
        <v>262</v>
      </c>
      <c r="K7" s="144" t="s">
        <v>263</v>
      </c>
      <c r="L7" s="144" t="s">
        <v>260</v>
      </c>
      <c r="M7" s="144" t="s">
        <v>261</v>
      </c>
      <c r="N7" s="144" t="s">
        <v>262</v>
      </c>
      <c r="O7" s="144" t="s">
        <v>263</v>
      </c>
      <c r="P7" s="144" t="s">
        <v>260</v>
      </c>
      <c r="Q7" s="144" t="s">
        <v>261</v>
      </c>
      <c r="R7" s="144" t="s">
        <v>262</v>
      </c>
      <c r="S7" s="144" t="s">
        <v>263</v>
      </c>
      <c r="T7" s="144" t="s">
        <v>260</v>
      </c>
      <c r="U7" s="144" t="s">
        <v>261</v>
      </c>
      <c r="V7" s="144" t="s">
        <v>262</v>
      </c>
      <c r="W7" s="144" t="s">
        <v>263</v>
      </c>
      <c r="X7" s="1313"/>
      <c r="Y7" s="178"/>
      <c r="Z7" s="194" t="s">
        <v>260</v>
      </c>
      <c r="AA7" s="194" t="s">
        <v>261</v>
      </c>
      <c r="AB7" s="194" t="s">
        <v>262</v>
      </c>
      <c r="AC7" s="194" t="s">
        <v>263</v>
      </c>
      <c r="AD7" s="1311"/>
      <c r="AE7" s="127"/>
      <c r="AF7" s="144" t="s">
        <v>260</v>
      </c>
      <c r="AG7" s="144" t="s">
        <v>261</v>
      </c>
      <c r="AH7" s="144" t="s">
        <v>262</v>
      </c>
      <c r="AI7" s="144" t="s">
        <v>263</v>
      </c>
      <c r="AJ7" s="1313"/>
      <c r="AL7" s="144" t="s">
        <v>260</v>
      </c>
      <c r="AM7" s="144" t="s">
        <v>261</v>
      </c>
      <c r="AN7" s="144" t="s">
        <v>262</v>
      </c>
      <c r="AO7" s="144" t="s">
        <v>263</v>
      </c>
      <c r="AP7" s="1313"/>
      <c r="AR7" s="1441"/>
      <c r="AS7" s="265" t="s">
        <v>708</v>
      </c>
      <c r="AT7" s="265" t="s">
        <v>709</v>
      </c>
      <c r="AU7" s="265" t="s">
        <v>710</v>
      </c>
      <c r="AV7" s="265" t="s">
        <v>711</v>
      </c>
      <c r="AW7" s="265" t="s">
        <v>712</v>
      </c>
      <c r="AX7" s="265" t="s">
        <v>713</v>
      </c>
      <c r="AY7" s="265" t="s">
        <v>714</v>
      </c>
      <c r="AZ7" s="1313"/>
      <c r="BA7" s="1436"/>
      <c r="BB7" s="1436"/>
      <c r="BC7" s="1437"/>
      <c r="BD7" s="1437"/>
    </row>
    <row r="8" spans="1:56" ht="78.75" customHeight="1" x14ac:dyDescent="0.3">
      <c r="A8" s="1316" t="s">
        <v>264</v>
      </c>
      <c r="B8" s="1335" t="s">
        <v>265</v>
      </c>
      <c r="C8" s="1321" t="s">
        <v>266</v>
      </c>
      <c r="D8" s="1335" t="s">
        <v>267</v>
      </c>
      <c r="E8" s="1334">
        <v>0.1</v>
      </c>
      <c r="F8" s="1351">
        <v>0.95</v>
      </c>
      <c r="G8" s="179" t="s">
        <v>268</v>
      </c>
      <c r="H8" s="1346">
        <v>0.95</v>
      </c>
      <c r="I8" s="1435">
        <f>49924000+15377000</f>
        <v>65301000</v>
      </c>
      <c r="J8" s="1433">
        <v>64615267</v>
      </c>
      <c r="K8" s="1345">
        <f>J8/I8</f>
        <v>0.98949888975666533</v>
      </c>
      <c r="L8" s="1346">
        <v>0.95</v>
      </c>
      <c r="M8" s="1435">
        <v>35433000</v>
      </c>
      <c r="N8" s="1433">
        <v>25323230</v>
      </c>
      <c r="O8" s="1345">
        <f>N8/M8</f>
        <v>0.71467925380295205</v>
      </c>
      <c r="P8" s="1345">
        <v>0.95</v>
      </c>
      <c r="Q8" s="1432">
        <v>76353000</v>
      </c>
      <c r="R8" s="1432">
        <v>60502000</v>
      </c>
      <c r="S8" s="1345">
        <f>R8/Q8</f>
        <v>0.79239846502429501</v>
      </c>
      <c r="T8" s="1345">
        <v>0.95</v>
      </c>
      <c r="U8" s="1433">
        <v>46813000</v>
      </c>
      <c r="V8" s="1433">
        <v>38846000</v>
      </c>
      <c r="W8" s="1345">
        <f>V8/U8</f>
        <v>0.82981223164505591</v>
      </c>
      <c r="X8" s="1340" t="s">
        <v>269</v>
      </c>
      <c r="Y8" s="264"/>
      <c r="Z8" s="1348">
        <v>0.95</v>
      </c>
      <c r="AA8" s="1427">
        <v>15668801</v>
      </c>
      <c r="AB8" s="1427">
        <v>82082080</v>
      </c>
      <c r="AC8" s="1348">
        <f>AB8/AA8</f>
        <v>5.2385680308276301</v>
      </c>
      <c r="AD8" s="1344" t="s">
        <v>269</v>
      </c>
      <c r="AE8" s="127"/>
      <c r="AF8" s="1345">
        <v>0.95</v>
      </c>
      <c r="AG8" s="1431">
        <v>43718000</v>
      </c>
      <c r="AH8" s="1431">
        <v>43014000</v>
      </c>
      <c r="AI8" s="1345">
        <f>AF8-((AH8/AG8)-AF8)</f>
        <v>0.91610320691705927</v>
      </c>
      <c r="AJ8" s="1340" t="s">
        <v>269</v>
      </c>
      <c r="AL8" s="1345">
        <v>0.95</v>
      </c>
      <c r="AM8" s="1438">
        <v>57479000.345700003</v>
      </c>
      <c r="AN8" s="1431">
        <v>29449850</v>
      </c>
      <c r="AO8" s="1345">
        <f>AN8/(AM8*AL8)</f>
        <v>0.53932465628870763</v>
      </c>
      <c r="AP8" s="1342" t="s">
        <v>715</v>
      </c>
      <c r="AR8" s="1351">
        <v>0.95</v>
      </c>
      <c r="AS8" s="1374">
        <v>0.99</v>
      </c>
      <c r="AT8" s="1374">
        <v>0.71467925380295205</v>
      </c>
      <c r="AU8" s="1374">
        <v>0.79239846502429501</v>
      </c>
      <c r="AV8" s="1374">
        <v>0.82981223164505591</v>
      </c>
      <c r="AW8" s="1370">
        <v>5.2385680308276301</v>
      </c>
      <c r="AX8" s="1374">
        <v>0.91610320691705927</v>
      </c>
      <c r="AY8" s="1374">
        <v>0.53932465628870763</v>
      </c>
      <c r="AZ8" s="1346">
        <f>AVERAGE(AS8:AX8)</f>
        <v>1.5802601980361652</v>
      </c>
      <c r="BA8" s="1333" t="s">
        <v>545</v>
      </c>
      <c r="BB8" s="1330" t="s">
        <v>716</v>
      </c>
      <c r="BC8" s="1140" t="s">
        <v>717</v>
      </c>
      <c r="BD8" s="1330" t="s">
        <v>718</v>
      </c>
    </row>
    <row r="9" spans="1:56" ht="14.4" x14ac:dyDescent="0.3">
      <c r="A9" s="1316"/>
      <c r="B9" s="1335"/>
      <c r="C9" s="1321"/>
      <c r="D9" s="1335"/>
      <c r="E9" s="1334"/>
      <c r="F9" s="1338"/>
      <c r="G9" s="179" t="s">
        <v>270</v>
      </c>
      <c r="H9" s="1315"/>
      <c r="I9" s="1435"/>
      <c r="J9" s="1433"/>
      <c r="K9" s="1313"/>
      <c r="L9" s="1315"/>
      <c r="M9" s="1435"/>
      <c r="N9" s="1433"/>
      <c r="O9" s="1313"/>
      <c r="P9" s="1345"/>
      <c r="Q9" s="1432"/>
      <c r="R9" s="1432"/>
      <c r="S9" s="1345"/>
      <c r="T9" s="1345"/>
      <c r="U9" s="1433"/>
      <c r="V9" s="1433"/>
      <c r="W9" s="1345"/>
      <c r="X9" s="1340"/>
      <c r="Y9" s="264"/>
      <c r="Z9" s="1348"/>
      <c r="AA9" s="1427"/>
      <c r="AB9" s="1427"/>
      <c r="AC9" s="1348"/>
      <c r="AD9" s="1344"/>
      <c r="AE9" s="127"/>
      <c r="AF9" s="1345"/>
      <c r="AG9" s="1431"/>
      <c r="AH9" s="1431"/>
      <c r="AI9" s="1345"/>
      <c r="AJ9" s="1340"/>
      <c r="AL9" s="1345"/>
      <c r="AM9" s="1439"/>
      <c r="AN9" s="1431"/>
      <c r="AO9" s="1345"/>
      <c r="AP9" s="1417"/>
      <c r="AR9" s="1351"/>
      <c r="AS9" s="1374"/>
      <c r="AT9" s="1374"/>
      <c r="AU9" s="1374"/>
      <c r="AV9" s="1374"/>
      <c r="AW9" s="1370"/>
      <c r="AX9" s="1374"/>
      <c r="AY9" s="1374"/>
      <c r="AZ9" s="1346"/>
      <c r="BA9" s="1333"/>
      <c r="BB9" s="1330"/>
      <c r="BC9" s="1159"/>
      <c r="BD9" s="1330"/>
    </row>
    <row r="10" spans="1:56" ht="14.4" x14ac:dyDescent="0.3">
      <c r="A10" s="1316"/>
      <c r="B10" s="1335"/>
      <c r="C10" s="1321"/>
      <c r="D10" s="1335"/>
      <c r="E10" s="1334"/>
      <c r="F10" s="1338"/>
      <c r="G10" s="179" t="s">
        <v>271</v>
      </c>
      <c r="H10" s="1315"/>
      <c r="I10" s="1435"/>
      <c r="J10" s="1433"/>
      <c r="K10" s="1313"/>
      <c r="L10" s="1315"/>
      <c r="M10" s="1435"/>
      <c r="N10" s="1433"/>
      <c r="O10" s="1313"/>
      <c r="P10" s="1345"/>
      <c r="Q10" s="1432"/>
      <c r="R10" s="1432"/>
      <c r="S10" s="1345"/>
      <c r="T10" s="1345"/>
      <c r="U10" s="1433"/>
      <c r="V10" s="1433"/>
      <c r="W10" s="1345"/>
      <c r="X10" s="1340"/>
      <c r="Y10" s="264"/>
      <c r="Z10" s="1348"/>
      <c r="AA10" s="1427"/>
      <c r="AB10" s="1427"/>
      <c r="AC10" s="1348"/>
      <c r="AD10" s="1344"/>
      <c r="AE10" s="127"/>
      <c r="AF10" s="1345"/>
      <c r="AG10" s="1431"/>
      <c r="AH10" s="1431"/>
      <c r="AI10" s="1345"/>
      <c r="AJ10" s="1340"/>
      <c r="AL10" s="1345"/>
      <c r="AM10" s="1440"/>
      <c r="AN10" s="1431"/>
      <c r="AO10" s="1345"/>
      <c r="AP10" s="1343"/>
      <c r="AR10" s="1351"/>
      <c r="AS10" s="1374"/>
      <c r="AT10" s="1374"/>
      <c r="AU10" s="1374"/>
      <c r="AV10" s="1374"/>
      <c r="AW10" s="1370"/>
      <c r="AX10" s="1374"/>
      <c r="AY10" s="1374"/>
      <c r="AZ10" s="1346"/>
      <c r="BA10" s="1333"/>
      <c r="BB10" s="1330"/>
      <c r="BC10" s="1141"/>
      <c r="BD10" s="1330"/>
    </row>
    <row r="11" spans="1:56" ht="17.25" customHeight="1" x14ac:dyDescent="0.3">
      <c r="A11" s="1316"/>
      <c r="B11" s="181"/>
      <c r="C11" s="180"/>
      <c r="D11" s="181"/>
      <c r="E11" s="182"/>
      <c r="F11" s="183"/>
      <c r="G11" s="179"/>
      <c r="H11" s="265" t="s">
        <v>272</v>
      </c>
      <c r="I11" s="178" t="s">
        <v>261</v>
      </c>
      <c r="J11" s="178" t="s">
        <v>262</v>
      </c>
      <c r="K11" s="265" t="s">
        <v>263</v>
      </c>
      <c r="L11" s="265" t="s">
        <v>272</v>
      </c>
      <c r="M11" s="178" t="s">
        <v>261</v>
      </c>
      <c r="N11" s="178" t="s">
        <v>262</v>
      </c>
      <c r="O11" s="265" t="s">
        <v>263</v>
      </c>
      <c r="P11" s="178" t="s">
        <v>272</v>
      </c>
      <c r="Q11" s="178" t="s">
        <v>261</v>
      </c>
      <c r="R11" s="178" t="s">
        <v>262</v>
      </c>
      <c r="S11" s="178" t="s">
        <v>263</v>
      </c>
      <c r="T11" s="178" t="s">
        <v>272</v>
      </c>
      <c r="U11" s="178" t="s">
        <v>261</v>
      </c>
      <c r="V11" s="178" t="s">
        <v>262</v>
      </c>
      <c r="W11" s="178" t="s">
        <v>263</v>
      </c>
      <c r="X11" s="127"/>
      <c r="Y11" s="127"/>
      <c r="Z11" s="199" t="s">
        <v>272</v>
      </c>
      <c r="AA11" s="199" t="s">
        <v>261</v>
      </c>
      <c r="AB11" s="199" t="s">
        <v>262</v>
      </c>
      <c r="AC11" s="199" t="s">
        <v>263</v>
      </c>
      <c r="AD11" s="179"/>
      <c r="AE11" s="127"/>
      <c r="AF11" s="178"/>
      <c r="AG11" s="242"/>
      <c r="AH11" s="178"/>
      <c r="AI11" s="178"/>
      <c r="AJ11" s="127"/>
      <c r="AL11" s="178"/>
      <c r="AM11" s="242"/>
      <c r="AN11" s="178"/>
      <c r="AO11" s="178"/>
      <c r="AP11" s="127"/>
      <c r="AR11" s="457"/>
      <c r="AS11" s="457"/>
      <c r="AT11" s="457"/>
      <c r="AU11" s="458"/>
      <c r="AV11" s="457"/>
      <c r="AW11" s="457"/>
      <c r="AX11" s="457"/>
      <c r="AY11" s="457"/>
      <c r="AZ11" s="457"/>
      <c r="BA11" s="459"/>
      <c r="BB11" s="457"/>
      <c r="BC11" s="457"/>
      <c r="BD11" s="457"/>
    </row>
    <row r="12" spans="1:56" ht="126" customHeight="1" x14ac:dyDescent="0.3">
      <c r="A12" s="1316"/>
      <c r="B12" s="1335" t="s">
        <v>273</v>
      </c>
      <c r="C12" s="1321" t="s">
        <v>266</v>
      </c>
      <c r="D12" s="1335" t="s">
        <v>274</v>
      </c>
      <c r="E12" s="1334">
        <v>0.1</v>
      </c>
      <c r="F12" s="1370">
        <v>0.95</v>
      </c>
      <c r="G12" s="184" t="s">
        <v>275</v>
      </c>
      <c r="H12" s="1346">
        <v>0.95</v>
      </c>
      <c r="I12" s="1433">
        <v>144491000</v>
      </c>
      <c r="J12" s="1433">
        <v>93294400</v>
      </c>
      <c r="K12" s="1345">
        <f>J12/I12</f>
        <v>0.6456762012858932</v>
      </c>
      <c r="L12" s="1346">
        <v>0.95</v>
      </c>
      <c r="M12" s="1433">
        <v>106108000</v>
      </c>
      <c r="N12" s="1433">
        <v>138541350</v>
      </c>
      <c r="O12" s="1345">
        <f>N12/M12</f>
        <v>1.3056635691936518</v>
      </c>
      <c r="P12" s="1345">
        <v>0.95</v>
      </c>
      <c r="Q12" s="1432">
        <v>105948000</v>
      </c>
      <c r="R12" s="1432">
        <v>124427550</v>
      </c>
      <c r="S12" s="1345">
        <f>R12/Q12</f>
        <v>1.174420942349077</v>
      </c>
      <c r="T12" s="1345">
        <v>0.95</v>
      </c>
      <c r="U12" s="1432">
        <v>100135000</v>
      </c>
      <c r="V12" s="1432">
        <v>61965500</v>
      </c>
      <c r="W12" s="1345">
        <f>V12/U12</f>
        <v>0.61881959354870919</v>
      </c>
      <c r="X12" s="1340" t="s">
        <v>276</v>
      </c>
      <c r="Y12" s="264"/>
      <c r="Z12" s="1348">
        <v>0.95</v>
      </c>
      <c r="AA12" s="1427">
        <v>47740000</v>
      </c>
      <c r="AB12" s="1427">
        <v>76572080</v>
      </c>
      <c r="AC12" s="1348">
        <f>AB12/AA12</f>
        <v>1.6039396732299958</v>
      </c>
      <c r="AD12" s="1344" t="s">
        <v>276</v>
      </c>
      <c r="AE12" s="127"/>
      <c r="AF12" s="1345">
        <v>0.95</v>
      </c>
      <c r="AG12" s="1434">
        <v>100826000</v>
      </c>
      <c r="AH12" s="1431">
        <v>97293000</v>
      </c>
      <c r="AI12" s="1345">
        <f>AF12-((AH12/AG12)-AF12)</f>
        <v>0.93504056493364796</v>
      </c>
      <c r="AJ12" s="1340" t="s">
        <v>276</v>
      </c>
      <c r="AL12" s="1345">
        <v>0.95</v>
      </c>
      <c r="AM12" s="1428">
        <v>134335000.67500001</v>
      </c>
      <c r="AN12" s="1431">
        <v>80932900</v>
      </c>
      <c r="AO12" s="1345">
        <f>AN12/(AM12*AL12)</f>
        <v>0.63417966939158221</v>
      </c>
      <c r="AP12" s="1319" t="s">
        <v>719</v>
      </c>
      <c r="AR12" s="1370">
        <v>0.95</v>
      </c>
      <c r="AS12" s="1374">
        <v>0.6456762012858932</v>
      </c>
      <c r="AT12" s="1374">
        <v>1.3056635691936518</v>
      </c>
      <c r="AU12" s="1374">
        <v>1.174420942349077</v>
      </c>
      <c r="AV12" s="1374">
        <v>0.61881959354870919</v>
      </c>
      <c r="AW12" s="1370">
        <v>1.6039396732299958</v>
      </c>
      <c r="AX12" s="1374">
        <v>0.93504056493364796</v>
      </c>
      <c r="AY12" s="1374">
        <v>0.63417966939158221</v>
      </c>
      <c r="AZ12" s="1346">
        <f>AVERAGE(AS12:AX12)</f>
        <v>1.047260090756829</v>
      </c>
      <c r="BA12" s="1333" t="s">
        <v>545</v>
      </c>
      <c r="BB12" s="1330" t="s">
        <v>720</v>
      </c>
      <c r="BC12" s="1330" t="s">
        <v>717</v>
      </c>
      <c r="BD12" s="1330" t="s">
        <v>721</v>
      </c>
    </row>
    <row r="13" spans="1:56" ht="15.6" customHeight="1" x14ac:dyDescent="0.3">
      <c r="A13" s="1316"/>
      <c r="B13" s="1335"/>
      <c r="C13" s="1321"/>
      <c r="D13" s="1335"/>
      <c r="E13" s="1334"/>
      <c r="F13" s="1370"/>
      <c r="G13" s="179" t="s">
        <v>277</v>
      </c>
      <c r="H13" s="1315"/>
      <c r="I13" s="1433"/>
      <c r="J13" s="1433"/>
      <c r="K13" s="1313"/>
      <c r="L13" s="1315"/>
      <c r="M13" s="1433"/>
      <c r="N13" s="1433"/>
      <c r="O13" s="1313"/>
      <c r="P13" s="1345"/>
      <c r="Q13" s="1432"/>
      <c r="R13" s="1432"/>
      <c r="S13" s="1345"/>
      <c r="T13" s="1345"/>
      <c r="U13" s="1432"/>
      <c r="V13" s="1432"/>
      <c r="W13" s="1345"/>
      <c r="X13" s="1340"/>
      <c r="Y13" s="264"/>
      <c r="Z13" s="1348"/>
      <c r="AA13" s="1427"/>
      <c r="AB13" s="1427"/>
      <c r="AC13" s="1348"/>
      <c r="AD13" s="1344"/>
      <c r="AE13" s="127"/>
      <c r="AF13" s="1345"/>
      <c r="AG13" s="1434"/>
      <c r="AH13" s="1431"/>
      <c r="AI13" s="1345"/>
      <c r="AJ13" s="1340"/>
      <c r="AL13" s="1345"/>
      <c r="AM13" s="1429"/>
      <c r="AN13" s="1431"/>
      <c r="AO13" s="1345"/>
      <c r="AP13" s="1340"/>
      <c r="AR13" s="1370"/>
      <c r="AS13" s="1374"/>
      <c r="AT13" s="1374"/>
      <c r="AU13" s="1374"/>
      <c r="AV13" s="1374"/>
      <c r="AW13" s="1370"/>
      <c r="AX13" s="1374"/>
      <c r="AY13" s="1374"/>
      <c r="AZ13" s="1346"/>
      <c r="BA13" s="1333"/>
      <c r="BB13" s="1330"/>
      <c r="BC13" s="1330"/>
      <c r="BD13" s="1330"/>
    </row>
    <row r="14" spans="1:56" ht="16.2" customHeight="1" x14ac:dyDescent="0.3">
      <c r="A14" s="1316"/>
      <c r="B14" s="1335"/>
      <c r="C14" s="1321"/>
      <c r="D14" s="1335"/>
      <c r="E14" s="1334"/>
      <c r="F14" s="1370"/>
      <c r="G14" s="179" t="s">
        <v>278</v>
      </c>
      <c r="H14" s="1315"/>
      <c r="I14" s="1433"/>
      <c r="J14" s="1433"/>
      <c r="K14" s="1313"/>
      <c r="L14" s="1315"/>
      <c r="M14" s="1433"/>
      <c r="N14" s="1433"/>
      <c r="O14" s="1313"/>
      <c r="P14" s="1345"/>
      <c r="Q14" s="1432"/>
      <c r="R14" s="1432"/>
      <c r="S14" s="1345"/>
      <c r="T14" s="1345"/>
      <c r="U14" s="1432"/>
      <c r="V14" s="1432"/>
      <c r="W14" s="1345"/>
      <c r="X14" s="1340"/>
      <c r="Y14" s="264"/>
      <c r="Z14" s="1348"/>
      <c r="AA14" s="1427"/>
      <c r="AB14" s="1427"/>
      <c r="AC14" s="1348"/>
      <c r="AD14" s="1344"/>
      <c r="AE14" s="127"/>
      <c r="AF14" s="1345"/>
      <c r="AG14" s="1434"/>
      <c r="AH14" s="1431"/>
      <c r="AI14" s="1345"/>
      <c r="AJ14" s="1340"/>
      <c r="AL14" s="1345"/>
      <c r="AM14" s="1430"/>
      <c r="AN14" s="1431"/>
      <c r="AO14" s="1345"/>
      <c r="AP14" s="1340"/>
      <c r="AR14" s="1370"/>
      <c r="AS14" s="1374"/>
      <c r="AT14" s="1374"/>
      <c r="AU14" s="1374"/>
      <c r="AV14" s="1374"/>
      <c r="AW14" s="1370"/>
      <c r="AX14" s="1374"/>
      <c r="AY14" s="1374"/>
      <c r="AZ14" s="1346"/>
      <c r="BA14" s="1333"/>
      <c r="BB14" s="1330"/>
      <c r="BC14" s="1330"/>
      <c r="BD14" s="1330"/>
    </row>
    <row r="15" spans="1:56" ht="16.5" customHeight="1" x14ac:dyDescent="0.3">
      <c r="A15" s="1311" t="s">
        <v>279</v>
      </c>
      <c r="B15" s="181"/>
      <c r="C15" s="180"/>
      <c r="D15" s="181"/>
      <c r="E15" s="182"/>
      <c r="F15" s="185"/>
      <c r="G15" s="179"/>
      <c r="H15" s="1324" t="s">
        <v>280</v>
      </c>
      <c r="I15" s="1324"/>
      <c r="J15" s="1324" t="s">
        <v>281</v>
      </c>
      <c r="K15" s="1324"/>
      <c r="L15" s="1324" t="s">
        <v>280</v>
      </c>
      <c r="M15" s="1324"/>
      <c r="N15" s="1324" t="s">
        <v>281</v>
      </c>
      <c r="O15" s="1324"/>
      <c r="P15" s="1324" t="s">
        <v>280</v>
      </c>
      <c r="Q15" s="1324"/>
      <c r="R15" s="1324" t="s">
        <v>281</v>
      </c>
      <c r="S15" s="1324"/>
      <c r="T15" s="1324" t="s">
        <v>280</v>
      </c>
      <c r="U15" s="1324"/>
      <c r="V15" s="1324" t="s">
        <v>281</v>
      </c>
      <c r="W15" s="1324"/>
      <c r="X15" s="127"/>
      <c r="Y15" s="127"/>
      <c r="Z15" s="1325" t="s">
        <v>280</v>
      </c>
      <c r="AA15" s="1325"/>
      <c r="AB15" s="1325">
        <v>0.64</v>
      </c>
      <c r="AC15" s="1325"/>
      <c r="AD15" s="179"/>
      <c r="AE15" s="127"/>
      <c r="AF15" s="1324" t="s">
        <v>280</v>
      </c>
      <c r="AG15" s="1324"/>
      <c r="AH15" s="1324" t="s">
        <v>281</v>
      </c>
      <c r="AI15" s="1324"/>
      <c r="AJ15" s="127"/>
      <c r="AL15" s="1324" t="s">
        <v>280</v>
      </c>
      <c r="AM15" s="1324"/>
      <c r="AN15" s="1324" t="s">
        <v>281</v>
      </c>
      <c r="AO15" s="1324"/>
      <c r="AP15" s="127"/>
      <c r="AR15" s="457"/>
      <c r="AS15" s="457"/>
      <c r="AT15" s="457"/>
      <c r="AU15" s="457"/>
      <c r="AV15" s="457"/>
      <c r="AW15" s="457"/>
      <c r="AX15" s="457"/>
      <c r="AY15" s="457"/>
      <c r="AZ15" s="457"/>
      <c r="BA15" s="459"/>
      <c r="BB15" s="457"/>
      <c r="BC15" s="457"/>
      <c r="BD15" s="457"/>
    </row>
    <row r="16" spans="1:56" ht="18" customHeight="1" x14ac:dyDescent="0.3">
      <c r="A16" s="1311"/>
      <c r="B16" s="1335" t="s">
        <v>282</v>
      </c>
      <c r="C16" s="1426" t="s">
        <v>283</v>
      </c>
      <c r="D16" s="1335" t="s">
        <v>284</v>
      </c>
      <c r="E16" s="1334">
        <v>0.05</v>
      </c>
      <c r="F16" s="1425">
        <v>0</v>
      </c>
      <c r="G16" s="184" t="s">
        <v>285</v>
      </c>
      <c r="H16" s="1313">
        <v>0</v>
      </c>
      <c r="I16" s="1313"/>
      <c r="J16" s="1315">
        <v>1</v>
      </c>
      <c r="K16" s="1315"/>
      <c r="L16" s="1315" t="s">
        <v>286</v>
      </c>
      <c r="M16" s="1315"/>
      <c r="N16" s="1313">
        <v>1</v>
      </c>
      <c r="O16" s="1313"/>
      <c r="P16" s="1313" t="s">
        <v>286</v>
      </c>
      <c r="Q16" s="1313"/>
      <c r="R16" s="1313" t="s">
        <v>287</v>
      </c>
      <c r="S16" s="1313"/>
      <c r="T16" s="1313" t="s">
        <v>286</v>
      </c>
      <c r="U16" s="1313"/>
      <c r="V16" s="1313" t="s">
        <v>288</v>
      </c>
      <c r="W16" s="1313"/>
      <c r="X16" s="1319" t="s">
        <v>289</v>
      </c>
      <c r="Y16" s="143"/>
      <c r="Z16" s="1311" t="s">
        <v>286</v>
      </c>
      <c r="AA16" s="1311"/>
      <c r="AB16" s="1311" t="s">
        <v>466</v>
      </c>
      <c r="AC16" s="1311"/>
      <c r="AD16" s="1321" t="s">
        <v>467</v>
      </c>
      <c r="AE16" s="127"/>
      <c r="AF16" s="1311" t="s">
        <v>286</v>
      </c>
      <c r="AG16" s="1311"/>
      <c r="AH16" s="1313" t="s">
        <v>478</v>
      </c>
      <c r="AI16" s="1313"/>
      <c r="AJ16" s="1319" t="s">
        <v>479</v>
      </c>
      <c r="AL16" s="1311" t="s">
        <v>286</v>
      </c>
      <c r="AM16" s="1311"/>
      <c r="AN16" s="1313" t="s">
        <v>722</v>
      </c>
      <c r="AO16" s="1313"/>
      <c r="AP16" s="1319" t="s">
        <v>723</v>
      </c>
      <c r="AR16" s="1425" t="s">
        <v>724</v>
      </c>
      <c r="AS16" s="1315">
        <v>1</v>
      </c>
      <c r="AT16" s="1315">
        <v>1</v>
      </c>
      <c r="AU16" s="1315">
        <v>2</v>
      </c>
      <c r="AV16" s="1315">
        <v>2</v>
      </c>
      <c r="AW16" s="1312">
        <v>1</v>
      </c>
      <c r="AX16" s="1315">
        <v>3</v>
      </c>
      <c r="AY16" s="1315">
        <v>1</v>
      </c>
      <c r="AZ16" s="1424">
        <f>AVERAGE(AS16:AY16)</f>
        <v>1.5714285714285714</v>
      </c>
      <c r="BA16" s="1333" t="s">
        <v>545</v>
      </c>
      <c r="BB16" s="1330" t="s">
        <v>725</v>
      </c>
      <c r="BC16" s="1330" t="s">
        <v>726</v>
      </c>
      <c r="BD16" s="1330" t="s">
        <v>727</v>
      </c>
    </row>
    <row r="17" spans="1:56" ht="18" customHeight="1" x14ac:dyDescent="0.3">
      <c r="A17" s="1311"/>
      <c r="B17" s="1335"/>
      <c r="C17" s="1426"/>
      <c r="D17" s="1335"/>
      <c r="E17" s="1334"/>
      <c r="F17" s="1425"/>
      <c r="G17" s="184" t="s">
        <v>290</v>
      </c>
      <c r="H17" s="1313"/>
      <c r="I17" s="1313"/>
      <c r="J17" s="1315"/>
      <c r="K17" s="1315"/>
      <c r="L17" s="1315"/>
      <c r="M17" s="1315"/>
      <c r="N17" s="1313"/>
      <c r="O17" s="1313"/>
      <c r="P17" s="1313"/>
      <c r="Q17" s="1313"/>
      <c r="R17" s="1313"/>
      <c r="S17" s="1313"/>
      <c r="T17" s="1313"/>
      <c r="U17" s="1313"/>
      <c r="V17" s="1313"/>
      <c r="W17" s="1313"/>
      <c r="X17" s="1319"/>
      <c r="Y17" s="143"/>
      <c r="Z17" s="1311"/>
      <c r="AA17" s="1311"/>
      <c r="AB17" s="1311"/>
      <c r="AC17" s="1311"/>
      <c r="AD17" s="1321"/>
      <c r="AE17" s="127"/>
      <c r="AF17" s="1311"/>
      <c r="AG17" s="1311"/>
      <c r="AH17" s="1313"/>
      <c r="AI17" s="1313"/>
      <c r="AJ17" s="1319"/>
      <c r="AL17" s="1311"/>
      <c r="AM17" s="1311"/>
      <c r="AN17" s="1313"/>
      <c r="AO17" s="1313"/>
      <c r="AP17" s="1319"/>
      <c r="AR17" s="1425"/>
      <c r="AS17" s="1315"/>
      <c r="AT17" s="1315"/>
      <c r="AU17" s="1315"/>
      <c r="AV17" s="1315"/>
      <c r="AW17" s="1312"/>
      <c r="AX17" s="1315"/>
      <c r="AY17" s="1315"/>
      <c r="AZ17" s="1424"/>
      <c r="BA17" s="1333"/>
      <c r="BB17" s="1330"/>
      <c r="BC17" s="1330"/>
      <c r="BD17" s="1330"/>
    </row>
    <row r="18" spans="1:56" ht="48.75" customHeight="1" x14ac:dyDescent="0.3">
      <c r="A18" s="1311"/>
      <c r="B18" s="1335"/>
      <c r="C18" s="1426"/>
      <c r="D18" s="1335"/>
      <c r="E18" s="1334"/>
      <c r="F18" s="1425"/>
      <c r="G18" s="184" t="s">
        <v>291</v>
      </c>
      <c r="H18" s="1313"/>
      <c r="I18" s="1313"/>
      <c r="J18" s="1315"/>
      <c r="K18" s="1315"/>
      <c r="L18" s="1315"/>
      <c r="M18" s="1315"/>
      <c r="N18" s="1313"/>
      <c r="O18" s="1313"/>
      <c r="P18" s="1313"/>
      <c r="Q18" s="1313"/>
      <c r="R18" s="1313"/>
      <c r="S18" s="1313"/>
      <c r="T18" s="1313"/>
      <c r="U18" s="1313"/>
      <c r="V18" s="1313"/>
      <c r="W18" s="1313"/>
      <c r="X18" s="1319"/>
      <c r="Y18" s="143"/>
      <c r="Z18" s="1311"/>
      <c r="AA18" s="1311"/>
      <c r="AB18" s="1311"/>
      <c r="AC18" s="1311"/>
      <c r="AD18" s="1321"/>
      <c r="AE18" s="127"/>
      <c r="AF18" s="1311"/>
      <c r="AG18" s="1311"/>
      <c r="AH18" s="1313"/>
      <c r="AI18" s="1313"/>
      <c r="AJ18" s="1319"/>
      <c r="AL18" s="1311"/>
      <c r="AM18" s="1311"/>
      <c r="AN18" s="1313"/>
      <c r="AO18" s="1313"/>
      <c r="AP18" s="1319"/>
      <c r="AR18" s="1425"/>
      <c r="AS18" s="1315"/>
      <c r="AT18" s="1315"/>
      <c r="AU18" s="1315"/>
      <c r="AV18" s="1315"/>
      <c r="AW18" s="1312"/>
      <c r="AX18" s="1315"/>
      <c r="AY18" s="1315"/>
      <c r="AZ18" s="1424"/>
      <c r="BA18" s="1333"/>
      <c r="BB18" s="1330"/>
      <c r="BC18" s="1330"/>
      <c r="BD18" s="1330"/>
    </row>
    <row r="19" spans="1:56" ht="16.2" customHeight="1" x14ac:dyDescent="0.3">
      <c r="A19" s="1316" t="s">
        <v>292</v>
      </c>
      <c r="B19" s="181"/>
      <c r="C19" s="186"/>
      <c r="D19" s="215"/>
      <c r="E19" s="216"/>
      <c r="F19" s="187"/>
      <c r="G19" s="188"/>
      <c r="H19" s="1313" t="s">
        <v>293</v>
      </c>
      <c r="I19" s="1313"/>
      <c r="J19" s="1313" t="s">
        <v>263</v>
      </c>
      <c r="K19" s="1313"/>
      <c r="L19" s="1313" t="s">
        <v>293</v>
      </c>
      <c r="M19" s="1313"/>
      <c r="N19" s="1313" t="s">
        <v>263</v>
      </c>
      <c r="O19" s="1313"/>
      <c r="P19" s="1313" t="s">
        <v>293</v>
      </c>
      <c r="Q19" s="1313"/>
      <c r="R19" s="1313" t="s">
        <v>263</v>
      </c>
      <c r="S19" s="1313"/>
      <c r="T19" s="1313" t="s">
        <v>293</v>
      </c>
      <c r="U19" s="1313"/>
      <c r="V19" s="1313" t="s">
        <v>263</v>
      </c>
      <c r="W19" s="1313"/>
      <c r="X19" s="127"/>
      <c r="Y19" s="127"/>
      <c r="Z19" s="1311" t="s">
        <v>293</v>
      </c>
      <c r="AA19" s="1311"/>
      <c r="AB19" s="1311" t="s">
        <v>263</v>
      </c>
      <c r="AC19" s="1311"/>
      <c r="AD19" s="179"/>
      <c r="AE19" s="127"/>
      <c r="AF19" s="1311" t="s">
        <v>293</v>
      </c>
      <c r="AG19" s="1311"/>
      <c r="AH19" s="1313" t="s">
        <v>263</v>
      </c>
      <c r="AI19" s="1313"/>
      <c r="AJ19" s="127"/>
      <c r="AL19" s="1311" t="s">
        <v>293</v>
      </c>
      <c r="AM19" s="1311"/>
      <c r="AN19" s="1313" t="s">
        <v>263</v>
      </c>
      <c r="AO19" s="1313"/>
      <c r="AP19" s="127"/>
      <c r="AR19" s="457"/>
      <c r="AS19" s="457"/>
      <c r="AT19" s="457"/>
      <c r="AU19" s="457"/>
      <c r="AV19" s="457"/>
      <c r="AW19" s="457"/>
      <c r="AX19" s="457"/>
      <c r="AY19" s="457"/>
      <c r="AZ19" s="457"/>
      <c r="BA19" s="459"/>
      <c r="BB19" s="457"/>
      <c r="BC19" s="457"/>
      <c r="BD19" s="457"/>
    </row>
    <row r="20" spans="1:56" ht="15" customHeight="1" x14ac:dyDescent="0.3">
      <c r="A20" s="1316"/>
      <c r="B20" s="1335" t="s">
        <v>294</v>
      </c>
      <c r="C20" s="1321" t="s">
        <v>295</v>
      </c>
      <c r="D20" s="1335" t="s">
        <v>296</v>
      </c>
      <c r="E20" s="1334">
        <v>0.1</v>
      </c>
      <c r="F20" s="1421">
        <v>4.0000000000000001E-3</v>
      </c>
      <c r="G20" s="189" t="s">
        <v>297</v>
      </c>
      <c r="H20" s="1413">
        <v>4.0000000000000001E-3</v>
      </c>
      <c r="I20" s="1413"/>
      <c r="J20" s="1413">
        <v>1.8E-3</v>
      </c>
      <c r="K20" s="1413"/>
      <c r="L20" s="1414">
        <v>4.0000000000000001E-3</v>
      </c>
      <c r="M20" s="1414"/>
      <c r="N20" s="1413">
        <v>2E-3</v>
      </c>
      <c r="O20" s="1413"/>
      <c r="P20" s="1413">
        <v>4.0000000000000001E-3</v>
      </c>
      <c r="Q20" s="1413"/>
      <c r="R20" s="1413">
        <v>2.0999999999999999E-3</v>
      </c>
      <c r="S20" s="1413"/>
      <c r="T20" s="1413">
        <v>4.0000000000000001E-3</v>
      </c>
      <c r="U20" s="1413"/>
      <c r="V20" s="1413">
        <v>1.2999999999999999E-3</v>
      </c>
      <c r="W20" s="1413"/>
      <c r="X20" s="1340" t="s">
        <v>298</v>
      </c>
      <c r="Y20" s="264"/>
      <c r="Z20" s="1418">
        <v>4.0000000000000001E-3</v>
      </c>
      <c r="AA20" s="1418"/>
      <c r="AB20" s="1418">
        <v>3.7000000000000002E-3</v>
      </c>
      <c r="AC20" s="1418"/>
      <c r="AD20" s="1344" t="s">
        <v>468</v>
      </c>
      <c r="AE20" s="127"/>
      <c r="AF20" s="1418">
        <v>4.0000000000000001E-3</v>
      </c>
      <c r="AG20" s="1418"/>
      <c r="AH20" s="1413">
        <v>1.9E-3</v>
      </c>
      <c r="AI20" s="1413"/>
      <c r="AJ20" s="1344" t="s">
        <v>468</v>
      </c>
      <c r="AL20" s="1418">
        <v>4.0000000000000001E-3</v>
      </c>
      <c r="AM20" s="1418"/>
      <c r="AN20" s="1413">
        <v>2.8999999999999998E-3</v>
      </c>
      <c r="AO20" s="1413"/>
      <c r="AP20" s="1344" t="s">
        <v>728</v>
      </c>
      <c r="AR20" s="1421">
        <v>4.0000000000000001E-3</v>
      </c>
      <c r="AS20" s="1414">
        <v>1.8E-3</v>
      </c>
      <c r="AT20" s="1414">
        <v>2E-3</v>
      </c>
      <c r="AU20" s="1414">
        <v>2.0999999999999999E-3</v>
      </c>
      <c r="AV20" s="1414">
        <v>1.2999999999999999E-3</v>
      </c>
      <c r="AW20" s="1415">
        <v>3.7000000000000002E-3</v>
      </c>
      <c r="AX20" s="1414">
        <v>1.9E-3</v>
      </c>
      <c r="AY20" s="1414">
        <v>2.8999999999999998E-3</v>
      </c>
      <c r="AZ20" s="1412">
        <f>AVERAGE(AS20:AX20)</f>
        <v>2.1333333333333334E-3</v>
      </c>
      <c r="BA20" s="1327" t="s">
        <v>544</v>
      </c>
      <c r="BB20" s="1328"/>
      <c r="BC20" s="1328"/>
      <c r="BD20" s="1328"/>
    </row>
    <row r="21" spans="1:56" ht="15" customHeight="1" x14ac:dyDescent="0.3">
      <c r="A21" s="1316"/>
      <c r="B21" s="1335"/>
      <c r="C21" s="1321"/>
      <c r="D21" s="1335"/>
      <c r="E21" s="1334"/>
      <c r="F21" s="1421"/>
      <c r="G21" s="189" t="s">
        <v>299</v>
      </c>
      <c r="H21" s="1413"/>
      <c r="I21" s="1413"/>
      <c r="J21" s="1413"/>
      <c r="K21" s="1413"/>
      <c r="L21" s="1414"/>
      <c r="M21" s="1414"/>
      <c r="N21" s="1413"/>
      <c r="O21" s="1413"/>
      <c r="P21" s="1413"/>
      <c r="Q21" s="1413"/>
      <c r="R21" s="1413"/>
      <c r="S21" s="1413"/>
      <c r="T21" s="1413"/>
      <c r="U21" s="1413"/>
      <c r="V21" s="1413"/>
      <c r="W21" s="1413"/>
      <c r="X21" s="1340"/>
      <c r="Y21" s="264"/>
      <c r="Z21" s="1418"/>
      <c r="AA21" s="1418"/>
      <c r="AB21" s="1418"/>
      <c r="AC21" s="1418"/>
      <c r="AD21" s="1344"/>
      <c r="AE21" s="127"/>
      <c r="AF21" s="1418"/>
      <c r="AG21" s="1418"/>
      <c r="AH21" s="1413"/>
      <c r="AI21" s="1413"/>
      <c r="AJ21" s="1344"/>
      <c r="AL21" s="1418"/>
      <c r="AM21" s="1418"/>
      <c r="AN21" s="1413"/>
      <c r="AO21" s="1413"/>
      <c r="AP21" s="1344"/>
      <c r="AR21" s="1421"/>
      <c r="AS21" s="1414"/>
      <c r="AT21" s="1414"/>
      <c r="AU21" s="1414"/>
      <c r="AV21" s="1414"/>
      <c r="AW21" s="1415"/>
      <c r="AX21" s="1414"/>
      <c r="AY21" s="1414"/>
      <c r="AZ21" s="1412"/>
      <c r="BA21" s="1327"/>
      <c r="BB21" s="1328"/>
      <c r="BC21" s="1328"/>
      <c r="BD21" s="1328"/>
    </row>
    <row r="22" spans="1:56" ht="15" customHeight="1" x14ac:dyDescent="0.3">
      <c r="A22" s="1316"/>
      <c r="B22" s="1335"/>
      <c r="C22" s="1321" t="s">
        <v>300</v>
      </c>
      <c r="D22" s="1335"/>
      <c r="E22" s="1334"/>
      <c r="F22" s="1421"/>
      <c r="G22" s="184" t="s">
        <v>301</v>
      </c>
      <c r="H22" s="1413"/>
      <c r="I22" s="1413"/>
      <c r="J22" s="1413"/>
      <c r="K22" s="1413"/>
      <c r="L22" s="1414"/>
      <c r="M22" s="1414"/>
      <c r="N22" s="1413"/>
      <c r="O22" s="1413"/>
      <c r="P22" s="1413"/>
      <c r="Q22" s="1413"/>
      <c r="R22" s="1413"/>
      <c r="S22" s="1413"/>
      <c r="T22" s="1413"/>
      <c r="U22" s="1413"/>
      <c r="V22" s="1413"/>
      <c r="W22" s="1413"/>
      <c r="X22" s="1340"/>
      <c r="Y22" s="264"/>
      <c r="Z22" s="1418"/>
      <c r="AA22" s="1418"/>
      <c r="AB22" s="1418"/>
      <c r="AC22" s="1418"/>
      <c r="AD22" s="1344"/>
      <c r="AE22" s="127"/>
      <c r="AF22" s="1418"/>
      <c r="AG22" s="1418"/>
      <c r="AH22" s="1413"/>
      <c r="AI22" s="1413"/>
      <c r="AJ22" s="1344"/>
      <c r="AL22" s="1418"/>
      <c r="AM22" s="1418"/>
      <c r="AN22" s="1413"/>
      <c r="AO22" s="1413"/>
      <c r="AP22" s="1344"/>
      <c r="AR22" s="1421"/>
      <c r="AS22" s="1414"/>
      <c r="AT22" s="1414"/>
      <c r="AU22" s="1414"/>
      <c r="AV22" s="1414"/>
      <c r="AW22" s="1415"/>
      <c r="AX22" s="1414"/>
      <c r="AY22" s="1414"/>
      <c r="AZ22" s="1412"/>
      <c r="BA22" s="1327"/>
      <c r="BB22" s="1328"/>
      <c r="BC22" s="1328"/>
      <c r="BD22" s="1328"/>
    </row>
    <row r="23" spans="1:56" ht="15" customHeight="1" x14ac:dyDescent="0.3">
      <c r="A23" s="1316"/>
      <c r="B23" s="1335"/>
      <c r="C23" s="1321"/>
      <c r="D23" s="1335"/>
      <c r="E23" s="1334"/>
      <c r="F23" s="1421"/>
      <c r="G23" s="184" t="s">
        <v>302</v>
      </c>
      <c r="H23" s="1413"/>
      <c r="I23" s="1413"/>
      <c r="J23" s="1413"/>
      <c r="K23" s="1413"/>
      <c r="L23" s="1414"/>
      <c r="M23" s="1414"/>
      <c r="N23" s="1413"/>
      <c r="O23" s="1413"/>
      <c r="P23" s="1413"/>
      <c r="Q23" s="1413"/>
      <c r="R23" s="1413"/>
      <c r="S23" s="1413"/>
      <c r="T23" s="1413"/>
      <c r="U23" s="1413"/>
      <c r="V23" s="1413"/>
      <c r="W23" s="1413"/>
      <c r="X23" s="1340"/>
      <c r="Y23" s="264"/>
      <c r="Z23" s="1418"/>
      <c r="AA23" s="1418"/>
      <c r="AB23" s="1418"/>
      <c r="AC23" s="1418"/>
      <c r="AD23" s="1344"/>
      <c r="AE23" s="127"/>
      <c r="AF23" s="1418"/>
      <c r="AG23" s="1418"/>
      <c r="AH23" s="1413"/>
      <c r="AI23" s="1413"/>
      <c r="AJ23" s="1344"/>
      <c r="AL23" s="1418"/>
      <c r="AM23" s="1418"/>
      <c r="AN23" s="1413"/>
      <c r="AO23" s="1413"/>
      <c r="AP23" s="1344"/>
      <c r="AR23" s="1421"/>
      <c r="AS23" s="1414"/>
      <c r="AT23" s="1414"/>
      <c r="AU23" s="1414"/>
      <c r="AV23" s="1414"/>
      <c r="AW23" s="1415"/>
      <c r="AX23" s="1414"/>
      <c r="AY23" s="1414"/>
      <c r="AZ23" s="1412"/>
      <c r="BA23" s="1327"/>
      <c r="BB23" s="1328"/>
      <c r="BC23" s="1328"/>
      <c r="BD23" s="1328"/>
    </row>
    <row r="24" spans="1:56" ht="15" customHeight="1" x14ac:dyDescent="0.3">
      <c r="A24" s="1316"/>
      <c r="B24" s="1335"/>
      <c r="C24" s="1321"/>
      <c r="D24" s="1335"/>
      <c r="E24" s="1334"/>
      <c r="F24" s="1421"/>
      <c r="G24" s="190" t="s">
        <v>303</v>
      </c>
      <c r="H24" s="1413"/>
      <c r="I24" s="1413"/>
      <c r="J24" s="1413"/>
      <c r="K24" s="1413"/>
      <c r="L24" s="1414"/>
      <c r="M24" s="1414"/>
      <c r="N24" s="1413"/>
      <c r="O24" s="1413"/>
      <c r="P24" s="1413"/>
      <c r="Q24" s="1413"/>
      <c r="R24" s="1413"/>
      <c r="S24" s="1413"/>
      <c r="T24" s="1413"/>
      <c r="U24" s="1413"/>
      <c r="V24" s="1413"/>
      <c r="W24" s="1413"/>
      <c r="X24" s="1340"/>
      <c r="Y24" s="264"/>
      <c r="Z24" s="1418"/>
      <c r="AA24" s="1418"/>
      <c r="AB24" s="1418"/>
      <c r="AC24" s="1418"/>
      <c r="AD24" s="1344"/>
      <c r="AE24" s="127"/>
      <c r="AF24" s="1418"/>
      <c r="AG24" s="1418"/>
      <c r="AH24" s="1413"/>
      <c r="AI24" s="1413"/>
      <c r="AJ24" s="1344"/>
      <c r="AL24" s="1418"/>
      <c r="AM24" s="1418"/>
      <c r="AN24" s="1413"/>
      <c r="AO24" s="1413"/>
      <c r="AP24" s="1344"/>
      <c r="AR24" s="1421"/>
      <c r="AS24" s="1414"/>
      <c r="AT24" s="1414"/>
      <c r="AU24" s="1414"/>
      <c r="AV24" s="1414"/>
      <c r="AW24" s="1415"/>
      <c r="AX24" s="1414"/>
      <c r="AY24" s="1414"/>
      <c r="AZ24" s="1412"/>
      <c r="BA24" s="1327"/>
      <c r="BB24" s="1328"/>
      <c r="BC24" s="1328"/>
      <c r="BD24" s="1328"/>
    </row>
    <row r="25" spans="1:56" ht="16.5" customHeight="1" x14ac:dyDescent="0.3">
      <c r="A25" s="1316"/>
      <c r="B25" s="1335"/>
      <c r="C25" s="180"/>
      <c r="D25" s="215"/>
      <c r="E25" s="216"/>
      <c r="F25" s="191"/>
      <c r="G25" s="192"/>
      <c r="H25" s="1324" t="s">
        <v>304</v>
      </c>
      <c r="I25" s="1324"/>
      <c r="J25" s="1313" t="s">
        <v>263</v>
      </c>
      <c r="K25" s="1313"/>
      <c r="L25" s="1324" t="s">
        <v>304</v>
      </c>
      <c r="M25" s="1324"/>
      <c r="N25" s="1313" t="s">
        <v>263</v>
      </c>
      <c r="O25" s="1313"/>
      <c r="P25" s="1324" t="s">
        <v>304</v>
      </c>
      <c r="Q25" s="1324"/>
      <c r="R25" s="1313" t="s">
        <v>263</v>
      </c>
      <c r="S25" s="1313"/>
      <c r="T25" s="1324" t="s">
        <v>304</v>
      </c>
      <c r="U25" s="1324"/>
      <c r="V25" s="1313" t="s">
        <v>263</v>
      </c>
      <c r="W25" s="1313"/>
      <c r="X25" s="127"/>
      <c r="Y25" s="127"/>
      <c r="Z25" s="1325" t="s">
        <v>304</v>
      </c>
      <c r="AA25" s="1325"/>
      <c r="AB25" s="1311" t="s">
        <v>263</v>
      </c>
      <c r="AC25" s="1311"/>
      <c r="AD25" s="179"/>
      <c r="AE25" s="127"/>
      <c r="AF25" s="1324" t="s">
        <v>304</v>
      </c>
      <c r="AG25" s="1324"/>
      <c r="AH25" s="1313" t="s">
        <v>263</v>
      </c>
      <c r="AI25" s="1313"/>
      <c r="AJ25" s="127"/>
      <c r="AL25" s="1324" t="s">
        <v>304</v>
      </c>
      <c r="AM25" s="1324"/>
      <c r="AN25" s="1313" t="s">
        <v>263</v>
      </c>
      <c r="AO25" s="1313"/>
      <c r="AP25" s="127"/>
      <c r="AR25" s="457"/>
      <c r="AS25" s="457"/>
      <c r="AT25" s="457"/>
      <c r="AU25" s="457"/>
      <c r="AV25" s="457"/>
      <c r="AW25" s="457"/>
      <c r="AX25" s="457"/>
      <c r="AY25" s="457"/>
      <c r="AZ25" s="457"/>
      <c r="BA25" s="459"/>
      <c r="BB25" s="457"/>
      <c r="BC25" s="457"/>
      <c r="BD25" s="457"/>
    </row>
    <row r="26" spans="1:56" ht="16.2" customHeight="1" x14ac:dyDescent="0.3">
      <c r="A26" s="1316"/>
      <c r="B26" s="1312" t="s">
        <v>305</v>
      </c>
      <c r="C26" s="1339" t="s">
        <v>306</v>
      </c>
      <c r="D26" s="1335" t="s">
        <v>307</v>
      </c>
      <c r="E26" s="1334">
        <v>0.2</v>
      </c>
      <c r="F26" s="1347">
        <v>0.05</v>
      </c>
      <c r="G26" s="193" t="s">
        <v>308</v>
      </c>
      <c r="H26" s="1345">
        <v>0.05</v>
      </c>
      <c r="I26" s="1345"/>
      <c r="J26" s="1413">
        <v>3.8E-3</v>
      </c>
      <c r="K26" s="1413"/>
      <c r="L26" s="1345">
        <v>0.05</v>
      </c>
      <c r="M26" s="1345"/>
      <c r="N26" s="1413">
        <v>3.0999999999999999E-3</v>
      </c>
      <c r="O26" s="1413"/>
      <c r="P26" s="1345">
        <v>0.05</v>
      </c>
      <c r="Q26" s="1345"/>
      <c r="R26" s="1413">
        <v>5.4999999999999997E-3</v>
      </c>
      <c r="S26" s="1413"/>
      <c r="T26" s="1345">
        <v>0.05</v>
      </c>
      <c r="U26" s="1345"/>
      <c r="V26" s="1413">
        <v>2E-3</v>
      </c>
      <c r="W26" s="1413"/>
      <c r="X26" s="1319" t="s">
        <v>309</v>
      </c>
      <c r="Y26" s="143"/>
      <c r="Z26" s="1348">
        <v>0.05</v>
      </c>
      <c r="AA26" s="1348"/>
      <c r="AB26" s="1418">
        <v>6.4000000000000003E-3</v>
      </c>
      <c r="AC26" s="1418"/>
      <c r="AD26" s="1321" t="s">
        <v>309</v>
      </c>
      <c r="AE26" s="127"/>
      <c r="AF26" s="1345">
        <v>0.05</v>
      </c>
      <c r="AG26" s="1345"/>
      <c r="AH26" s="1420" t="s">
        <v>476</v>
      </c>
      <c r="AI26" s="1413"/>
      <c r="AJ26" s="1319" t="s">
        <v>463</v>
      </c>
      <c r="AL26" s="1345">
        <v>0.05</v>
      </c>
      <c r="AM26" s="1345"/>
      <c r="AN26" s="1420" t="s">
        <v>729</v>
      </c>
      <c r="AO26" s="1413"/>
      <c r="AP26" s="1319" t="s">
        <v>730</v>
      </c>
      <c r="AR26" s="1347">
        <v>0.05</v>
      </c>
      <c r="AS26" s="1414">
        <v>3.8E-3</v>
      </c>
      <c r="AT26" s="1414">
        <v>3.0999999999999999E-3</v>
      </c>
      <c r="AU26" s="1414">
        <v>5.4999999999999997E-3</v>
      </c>
      <c r="AV26" s="1414">
        <v>2E-3</v>
      </c>
      <c r="AW26" s="1415">
        <v>6.4000000000000003E-3</v>
      </c>
      <c r="AX26" s="1419">
        <v>1.1599999999999999E-2</v>
      </c>
      <c r="AY26" s="1419">
        <v>4.3E-3</v>
      </c>
      <c r="AZ26" s="1412">
        <f>AVERAGE(AS26:AX26)</f>
        <v>5.3999999999999994E-3</v>
      </c>
      <c r="BA26" s="1327" t="s">
        <v>544</v>
      </c>
      <c r="BB26" s="1328"/>
      <c r="BC26" s="1328"/>
      <c r="BD26" s="1328"/>
    </row>
    <row r="27" spans="1:56" ht="14.4" customHeight="1" x14ac:dyDescent="0.3">
      <c r="A27" s="1316"/>
      <c r="B27" s="1312"/>
      <c r="C27" s="1339"/>
      <c r="D27" s="1335"/>
      <c r="E27" s="1334"/>
      <c r="F27" s="1312"/>
      <c r="G27" s="190" t="s">
        <v>310</v>
      </c>
      <c r="H27" s="1345"/>
      <c r="I27" s="1345"/>
      <c r="J27" s="1413"/>
      <c r="K27" s="1413"/>
      <c r="L27" s="1345"/>
      <c r="M27" s="1345"/>
      <c r="N27" s="1413"/>
      <c r="O27" s="1413"/>
      <c r="P27" s="1345"/>
      <c r="Q27" s="1345"/>
      <c r="R27" s="1413"/>
      <c r="S27" s="1413"/>
      <c r="T27" s="1345"/>
      <c r="U27" s="1345"/>
      <c r="V27" s="1413"/>
      <c r="W27" s="1413"/>
      <c r="X27" s="1319"/>
      <c r="Y27" s="143"/>
      <c r="Z27" s="1348"/>
      <c r="AA27" s="1348"/>
      <c r="AB27" s="1418"/>
      <c r="AC27" s="1418"/>
      <c r="AD27" s="1321"/>
      <c r="AE27" s="127"/>
      <c r="AF27" s="1345"/>
      <c r="AG27" s="1345"/>
      <c r="AH27" s="1413"/>
      <c r="AI27" s="1413"/>
      <c r="AJ27" s="1319"/>
      <c r="AL27" s="1345"/>
      <c r="AM27" s="1345"/>
      <c r="AN27" s="1413"/>
      <c r="AO27" s="1413"/>
      <c r="AP27" s="1319"/>
      <c r="AR27" s="1347"/>
      <c r="AS27" s="1414"/>
      <c r="AT27" s="1414"/>
      <c r="AU27" s="1414"/>
      <c r="AV27" s="1414"/>
      <c r="AW27" s="1415"/>
      <c r="AX27" s="1419"/>
      <c r="AY27" s="1419"/>
      <c r="AZ27" s="1412"/>
      <c r="BA27" s="1327"/>
      <c r="BB27" s="1328"/>
      <c r="BC27" s="1328"/>
      <c r="BD27" s="1328"/>
    </row>
    <row r="28" spans="1:56" ht="14.4" customHeight="1" x14ac:dyDescent="0.3">
      <c r="A28" s="1316"/>
      <c r="B28" s="1312"/>
      <c r="C28" s="1339"/>
      <c r="D28" s="1335"/>
      <c r="E28" s="1334"/>
      <c r="F28" s="1312"/>
      <c r="G28" s="184" t="s">
        <v>311</v>
      </c>
      <c r="H28" s="1345"/>
      <c r="I28" s="1345"/>
      <c r="J28" s="1413"/>
      <c r="K28" s="1413"/>
      <c r="L28" s="1345"/>
      <c r="M28" s="1345"/>
      <c r="N28" s="1413"/>
      <c r="O28" s="1413"/>
      <c r="P28" s="1345"/>
      <c r="Q28" s="1345"/>
      <c r="R28" s="1413"/>
      <c r="S28" s="1413"/>
      <c r="T28" s="1345"/>
      <c r="U28" s="1345"/>
      <c r="V28" s="1413"/>
      <c r="W28" s="1413"/>
      <c r="X28" s="1319"/>
      <c r="Y28" s="143"/>
      <c r="Z28" s="1348"/>
      <c r="AA28" s="1348"/>
      <c r="AB28" s="1418"/>
      <c r="AC28" s="1418"/>
      <c r="AD28" s="1321"/>
      <c r="AE28" s="127"/>
      <c r="AF28" s="1345"/>
      <c r="AG28" s="1345"/>
      <c r="AH28" s="1413"/>
      <c r="AI28" s="1413"/>
      <c r="AJ28" s="1319"/>
      <c r="AL28" s="1345"/>
      <c r="AM28" s="1345"/>
      <c r="AN28" s="1413"/>
      <c r="AO28" s="1413"/>
      <c r="AP28" s="1319"/>
      <c r="AR28" s="1347"/>
      <c r="AS28" s="1414"/>
      <c r="AT28" s="1414"/>
      <c r="AU28" s="1414"/>
      <c r="AV28" s="1414"/>
      <c r="AW28" s="1415"/>
      <c r="AX28" s="1419"/>
      <c r="AY28" s="1419"/>
      <c r="AZ28" s="1412"/>
      <c r="BA28" s="1327"/>
      <c r="BB28" s="1328"/>
      <c r="BC28" s="1328"/>
      <c r="BD28" s="1328"/>
    </row>
    <row r="29" spans="1:56" ht="15" customHeight="1" x14ac:dyDescent="0.3">
      <c r="A29" s="1316"/>
      <c r="B29" s="1312"/>
      <c r="C29" s="1339"/>
      <c r="D29" s="1335"/>
      <c r="E29" s="1334"/>
      <c r="F29" s="1312"/>
      <c r="G29" s="190" t="s">
        <v>312</v>
      </c>
      <c r="H29" s="1345"/>
      <c r="I29" s="1345"/>
      <c r="J29" s="1413"/>
      <c r="K29" s="1413"/>
      <c r="L29" s="1345"/>
      <c r="M29" s="1345"/>
      <c r="N29" s="1413"/>
      <c r="O29" s="1413"/>
      <c r="P29" s="1345"/>
      <c r="Q29" s="1345"/>
      <c r="R29" s="1413"/>
      <c r="S29" s="1413"/>
      <c r="T29" s="1345"/>
      <c r="U29" s="1345"/>
      <c r="V29" s="1413"/>
      <c r="W29" s="1413"/>
      <c r="X29" s="1319"/>
      <c r="Y29" s="143"/>
      <c r="Z29" s="1348"/>
      <c r="AA29" s="1348"/>
      <c r="AB29" s="1418"/>
      <c r="AC29" s="1418"/>
      <c r="AD29" s="1321"/>
      <c r="AE29" s="127"/>
      <c r="AF29" s="1345"/>
      <c r="AG29" s="1345"/>
      <c r="AH29" s="1413"/>
      <c r="AI29" s="1413"/>
      <c r="AJ29" s="1319"/>
      <c r="AL29" s="1345"/>
      <c r="AM29" s="1345"/>
      <c r="AN29" s="1413"/>
      <c r="AO29" s="1413"/>
      <c r="AP29" s="1319"/>
      <c r="AR29" s="1347"/>
      <c r="AS29" s="1414"/>
      <c r="AT29" s="1414"/>
      <c r="AU29" s="1414"/>
      <c r="AV29" s="1414"/>
      <c r="AW29" s="1415"/>
      <c r="AX29" s="1419"/>
      <c r="AY29" s="1419"/>
      <c r="AZ29" s="1412"/>
      <c r="BA29" s="1327"/>
      <c r="BB29" s="1328"/>
      <c r="BC29" s="1328"/>
      <c r="BD29" s="1328"/>
    </row>
    <row r="30" spans="1:56" ht="16.5" customHeight="1" x14ac:dyDescent="0.3">
      <c r="A30" s="1316"/>
      <c r="B30" s="1312"/>
      <c r="C30" s="189"/>
      <c r="D30" s="181"/>
      <c r="E30" s="182"/>
      <c r="F30" s="194"/>
      <c r="G30" s="190"/>
      <c r="H30" s="1313" t="s">
        <v>313</v>
      </c>
      <c r="I30" s="1313"/>
      <c r="J30" s="1313" t="s">
        <v>263</v>
      </c>
      <c r="K30" s="1313"/>
      <c r="L30" s="1313" t="s">
        <v>313</v>
      </c>
      <c r="M30" s="1313"/>
      <c r="N30" s="1313" t="s">
        <v>263</v>
      </c>
      <c r="O30" s="1313"/>
      <c r="P30" s="1313" t="s">
        <v>313</v>
      </c>
      <c r="Q30" s="1313"/>
      <c r="R30" s="1313" t="s">
        <v>263</v>
      </c>
      <c r="S30" s="1313"/>
      <c r="T30" s="1313" t="s">
        <v>313</v>
      </c>
      <c r="U30" s="1313"/>
      <c r="V30" s="1313" t="s">
        <v>263</v>
      </c>
      <c r="W30" s="1313"/>
      <c r="X30" s="127"/>
      <c r="Y30" s="127"/>
      <c r="Z30" s="1311" t="s">
        <v>313</v>
      </c>
      <c r="AA30" s="1311"/>
      <c r="AB30" s="1311" t="s">
        <v>263</v>
      </c>
      <c r="AC30" s="1311"/>
      <c r="AD30" s="179"/>
      <c r="AE30" s="127"/>
      <c r="AF30" s="1313" t="s">
        <v>313</v>
      </c>
      <c r="AG30" s="1313"/>
      <c r="AH30" s="1313" t="s">
        <v>263</v>
      </c>
      <c r="AI30" s="1313"/>
      <c r="AJ30" s="127"/>
      <c r="AL30" s="1313" t="s">
        <v>313</v>
      </c>
      <c r="AM30" s="1313"/>
      <c r="AN30" s="1313" t="s">
        <v>263</v>
      </c>
      <c r="AO30" s="1313"/>
      <c r="AP30" s="127"/>
      <c r="AR30" s="457"/>
      <c r="AS30" s="457"/>
      <c r="AT30" s="457"/>
      <c r="AU30" s="457"/>
      <c r="AV30" s="457"/>
      <c r="AW30" s="457"/>
      <c r="AX30" s="457"/>
      <c r="AY30" s="457"/>
      <c r="AZ30" s="457"/>
      <c r="BA30" s="459"/>
      <c r="BB30" s="457"/>
      <c r="BC30" s="457"/>
      <c r="BD30" s="457"/>
    </row>
    <row r="31" spans="1:56" ht="15.6" customHeight="1" x14ac:dyDescent="0.3">
      <c r="A31" s="1316"/>
      <c r="B31" s="1312"/>
      <c r="C31" s="1339" t="s">
        <v>314</v>
      </c>
      <c r="D31" s="1338" t="s">
        <v>315</v>
      </c>
      <c r="E31" s="1351">
        <v>0.1</v>
      </c>
      <c r="F31" s="1322" t="s">
        <v>316</v>
      </c>
      <c r="G31" s="184" t="s">
        <v>317</v>
      </c>
      <c r="H31" s="1313" t="s">
        <v>316</v>
      </c>
      <c r="I31" s="1313"/>
      <c r="J31" s="1345">
        <v>0.99</v>
      </c>
      <c r="K31" s="1345"/>
      <c r="L31" s="1313" t="s">
        <v>316</v>
      </c>
      <c r="M31" s="1313"/>
      <c r="N31" s="1345">
        <v>0.99</v>
      </c>
      <c r="O31" s="1345"/>
      <c r="P31" s="1313" t="s">
        <v>316</v>
      </c>
      <c r="Q31" s="1313"/>
      <c r="R31" s="1413">
        <f>100%-R26</f>
        <v>0.99450000000000005</v>
      </c>
      <c r="S31" s="1413"/>
      <c r="T31" s="1313" t="s">
        <v>316</v>
      </c>
      <c r="U31" s="1313"/>
      <c r="V31" s="1413">
        <v>0.99</v>
      </c>
      <c r="W31" s="1413"/>
      <c r="X31" s="1340" t="s">
        <v>318</v>
      </c>
      <c r="Y31" s="264"/>
      <c r="Z31" s="1311" t="s">
        <v>316</v>
      </c>
      <c r="AA31" s="1311"/>
      <c r="AB31" s="1418">
        <v>0.99</v>
      </c>
      <c r="AC31" s="1418"/>
      <c r="AD31" s="1344" t="s">
        <v>318</v>
      </c>
      <c r="AE31" s="127"/>
      <c r="AF31" s="1311" t="s">
        <v>316</v>
      </c>
      <c r="AG31" s="1311"/>
      <c r="AH31" s="1413">
        <f>100%-1.16%</f>
        <v>0.98839999999999995</v>
      </c>
      <c r="AI31" s="1413"/>
      <c r="AJ31" s="1319" t="s">
        <v>477</v>
      </c>
      <c r="AL31" s="1311" t="s">
        <v>316</v>
      </c>
      <c r="AM31" s="1311"/>
      <c r="AN31" s="1416">
        <f>100%-0.43%</f>
        <v>0.99570000000000003</v>
      </c>
      <c r="AO31" s="1416"/>
      <c r="AP31" s="1342" t="s">
        <v>731</v>
      </c>
      <c r="AR31" s="1322" t="s">
        <v>316</v>
      </c>
      <c r="AS31" s="1346">
        <v>0.99</v>
      </c>
      <c r="AT31" s="1346">
        <v>0.99</v>
      </c>
      <c r="AU31" s="1414">
        <v>0.99450000000000005</v>
      </c>
      <c r="AV31" s="1414">
        <v>0.99</v>
      </c>
      <c r="AW31" s="1415">
        <v>0.99</v>
      </c>
      <c r="AX31" s="1414">
        <v>0.98839999999999995</v>
      </c>
      <c r="AY31" s="1414">
        <v>0.99570000000000003</v>
      </c>
      <c r="AZ31" s="1412">
        <f>AVERAGE(AS31:AY31)</f>
        <v>0.99122857142857146</v>
      </c>
      <c r="BA31" s="1327" t="s">
        <v>544</v>
      </c>
      <c r="BB31" s="1328"/>
      <c r="BC31" s="1328"/>
      <c r="BD31" s="1328"/>
    </row>
    <row r="32" spans="1:56" ht="15.6" customHeight="1" x14ac:dyDescent="0.3">
      <c r="A32" s="1316"/>
      <c r="B32" s="1312"/>
      <c r="C32" s="1339"/>
      <c r="D32" s="1338"/>
      <c r="E32" s="1351"/>
      <c r="F32" s="1322"/>
      <c r="G32" s="190" t="s">
        <v>319</v>
      </c>
      <c r="H32" s="1313"/>
      <c r="I32" s="1313"/>
      <c r="J32" s="1345"/>
      <c r="K32" s="1345"/>
      <c r="L32" s="1313"/>
      <c r="M32" s="1313"/>
      <c r="N32" s="1345"/>
      <c r="O32" s="1345"/>
      <c r="P32" s="1313"/>
      <c r="Q32" s="1313"/>
      <c r="R32" s="1413"/>
      <c r="S32" s="1413"/>
      <c r="T32" s="1313"/>
      <c r="U32" s="1313"/>
      <c r="V32" s="1413"/>
      <c r="W32" s="1413"/>
      <c r="X32" s="1340"/>
      <c r="Y32" s="264"/>
      <c r="Z32" s="1311"/>
      <c r="AA32" s="1311"/>
      <c r="AB32" s="1418"/>
      <c r="AC32" s="1418"/>
      <c r="AD32" s="1344"/>
      <c r="AE32" s="127"/>
      <c r="AF32" s="1311"/>
      <c r="AG32" s="1311"/>
      <c r="AH32" s="1413"/>
      <c r="AI32" s="1413"/>
      <c r="AJ32" s="1319"/>
      <c r="AL32" s="1311"/>
      <c r="AM32" s="1311"/>
      <c r="AN32" s="1416"/>
      <c r="AO32" s="1416"/>
      <c r="AP32" s="1417"/>
      <c r="AR32" s="1322"/>
      <c r="AS32" s="1346"/>
      <c r="AT32" s="1346"/>
      <c r="AU32" s="1414"/>
      <c r="AV32" s="1414"/>
      <c r="AW32" s="1415"/>
      <c r="AX32" s="1414"/>
      <c r="AY32" s="1414"/>
      <c r="AZ32" s="1412"/>
      <c r="BA32" s="1327"/>
      <c r="BB32" s="1328"/>
      <c r="BC32" s="1328"/>
      <c r="BD32" s="1328"/>
    </row>
    <row r="33" spans="1:56" ht="16.2" customHeight="1" x14ac:dyDescent="0.3">
      <c r="A33" s="1316"/>
      <c r="B33" s="1312"/>
      <c r="C33" s="1339"/>
      <c r="D33" s="1338"/>
      <c r="E33" s="1351"/>
      <c r="F33" s="1322"/>
      <c r="G33" s="190" t="s">
        <v>320</v>
      </c>
      <c r="H33" s="1313"/>
      <c r="I33" s="1313"/>
      <c r="J33" s="1345"/>
      <c r="K33" s="1345"/>
      <c r="L33" s="1313"/>
      <c r="M33" s="1313"/>
      <c r="N33" s="1345"/>
      <c r="O33" s="1345"/>
      <c r="P33" s="1313"/>
      <c r="Q33" s="1313"/>
      <c r="R33" s="1413"/>
      <c r="S33" s="1413"/>
      <c r="T33" s="1313"/>
      <c r="U33" s="1313"/>
      <c r="V33" s="1413"/>
      <c r="W33" s="1413"/>
      <c r="X33" s="1340"/>
      <c r="Y33" s="264"/>
      <c r="Z33" s="1311"/>
      <c r="AA33" s="1311"/>
      <c r="AB33" s="1418"/>
      <c r="AC33" s="1418"/>
      <c r="AD33" s="1344"/>
      <c r="AE33" s="127"/>
      <c r="AF33" s="1311"/>
      <c r="AG33" s="1311"/>
      <c r="AH33" s="1413"/>
      <c r="AI33" s="1413"/>
      <c r="AJ33" s="1319"/>
      <c r="AL33" s="1311"/>
      <c r="AM33" s="1311"/>
      <c r="AN33" s="1416"/>
      <c r="AO33" s="1416"/>
      <c r="AP33" s="1343"/>
      <c r="AR33" s="1322"/>
      <c r="AS33" s="1346"/>
      <c r="AT33" s="1346"/>
      <c r="AU33" s="1414"/>
      <c r="AV33" s="1414"/>
      <c r="AW33" s="1415"/>
      <c r="AX33" s="1414"/>
      <c r="AY33" s="1414"/>
      <c r="AZ33" s="1412"/>
      <c r="BA33" s="1327"/>
      <c r="BB33" s="1328"/>
      <c r="BC33" s="1328"/>
      <c r="BD33" s="1328"/>
    </row>
    <row r="34" spans="1:56" ht="16.2" customHeight="1" x14ac:dyDescent="0.3">
      <c r="A34" s="1316"/>
      <c r="B34" s="1335" t="s">
        <v>321</v>
      </c>
      <c r="C34" s="189"/>
      <c r="D34" s="183"/>
      <c r="E34" s="200"/>
      <c r="F34" s="195"/>
      <c r="G34" s="190"/>
      <c r="H34" s="460"/>
      <c r="I34" s="460"/>
      <c r="J34" s="460"/>
      <c r="K34" s="127"/>
      <c r="L34" s="460"/>
      <c r="M34" s="460"/>
      <c r="N34" s="460"/>
      <c r="O34" s="127"/>
      <c r="P34" s="460"/>
      <c r="Q34" s="460"/>
      <c r="R34" s="460"/>
      <c r="S34" s="127"/>
      <c r="T34" s="460"/>
      <c r="U34" s="460"/>
      <c r="V34" s="460"/>
      <c r="W34" s="127"/>
      <c r="X34" s="127"/>
      <c r="Y34" s="127"/>
      <c r="Z34" s="199" t="s">
        <v>469</v>
      </c>
      <c r="AA34" s="199" t="s">
        <v>470</v>
      </c>
      <c r="AB34" s="199" t="s">
        <v>471</v>
      </c>
      <c r="AC34" s="199" t="s">
        <v>263</v>
      </c>
      <c r="AD34" s="179"/>
      <c r="AE34" s="127"/>
      <c r="AF34" s="460"/>
      <c r="AG34" s="460"/>
      <c r="AH34" s="460"/>
      <c r="AI34" s="127"/>
      <c r="AJ34" s="127"/>
      <c r="AL34" s="127"/>
      <c r="AM34" s="127"/>
      <c r="AN34" s="127"/>
      <c r="AO34" s="127"/>
      <c r="AP34" s="127"/>
      <c r="AR34" s="457"/>
      <c r="AS34" s="457"/>
      <c r="AT34" s="457"/>
      <c r="AU34" s="457"/>
      <c r="AV34" s="457"/>
      <c r="AW34" s="457"/>
      <c r="AX34" s="457"/>
      <c r="AY34" s="457"/>
      <c r="AZ34" s="457"/>
      <c r="BA34" s="459"/>
      <c r="BB34" s="457"/>
      <c r="BC34" s="457"/>
      <c r="BD34" s="457"/>
    </row>
    <row r="35" spans="1:56" ht="14.4" customHeight="1" x14ac:dyDescent="0.3">
      <c r="A35" s="1316"/>
      <c r="B35" s="1335"/>
      <c r="C35" s="1339" t="s">
        <v>322</v>
      </c>
      <c r="D35" s="1338" t="s">
        <v>323</v>
      </c>
      <c r="E35" s="1351">
        <v>0.1</v>
      </c>
      <c r="F35" s="1390" t="s">
        <v>94</v>
      </c>
      <c r="G35" s="189" t="s">
        <v>325</v>
      </c>
      <c r="H35" s="1394">
        <v>0.95</v>
      </c>
      <c r="I35" s="1406">
        <v>1.2E-2</v>
      </c>
      <c r="J35" s="1406">
        <v>1.55E-2</v>
      </c>
      <c r="K35" s="1403" t="s">
        <v>597</v>
      </c>
      <c r="L35" s="1394">
        <v>0.95</v>
      </c>
      <c r="M35" s="1406">
        <v>1.2E-2</v>
      </c>
      <c r="N35" s="1406">
        <v>1.6469999999999999E-2</v>
      </c>
      <c r="O35" s="1403" t="s">
        <v>598</v>
      </c>
      <c r="P35" s="1394">
        <v>0.95</v>
      </c>
      <c r="Q35" s="1406">
        <v>1.2E-2</v>
      </c>
      <c r="R35" s="1409">
        <v>1.7680000000000001E-2</v>
      </c>
      <c r="S35" s="1403" t="s">
        <v>599</v>
      </c>
      <c r="T35" s="1394">
        <v>0.95</v>
      </c>
      <c r="U35" s="1397">
        <v>1.2E-2</v>
      </c>
      <c r="V35" s="1400">
        <v>1.975E-2</v>
      </c>
      <c r="W35" s="1403" t="s">
        <v>600</v>
      </c>
      <c r="X35" s="1340" t="s">
        <v>326</v>
      </c>
      <c r="Y35" s="264"/>
      <c r="Z35" s="1348">
        <v>0.95</v>
      </c>
      <c r="AA35" s="1368">
        <v>1.2E-2</v>
      </c>
      <c r="AB35" s="1377">
        <v>1.8339999999999999E-2</v>
      </c>
      <c r="AC35" s="1334" t="s">
        <v>601</v>
      </c>
      <c r="AD35" s="1344" t="s">
        <v>472</v>
      </c>
      <c r="AE35" s="127"/>
      <c r="AF35" s="1348">
        <v>0.95</v>
      </c>
      <c r="AG35" s="1368">
        <v>1.2E-2</v>
      </c>
      <c r="AH35" s="1375">
        <v>1.9E-2</v>
      </c>
      <c r="AI35" s="1334" t="s">
        <v>602</v>
      </c>
      <c r="AJ35" s="1340" t="s">
        <v>326</v>
      </c>
      <c r="AL35" s="1348">
        <v>0.95</v>
      </c>
      <c r="AM35" s="1368">
        <v>1.2E-2</v>
      </c>
      <c r="AN35" s="1391">
        <v>2.0765339372553201E-2</v>
      </c>
      <c r="AO35" s="1387" t="s">
        <v>595</v>
      </c>
      <c r="AP35" s="1319" t="s">
        <v>596</v>
      </c>
      <c r="AR35" s="1390" t="s">
        <v>94</v>
      </c>
      <c r="AS35" s="1332" t="s">
        <v>597</v>
      </c>
      <c r="AT35" s="1332" t="s">
        <v>598</v>
      </c>
      <c r="AU35" s="1332" t="s">
        <v>599</v>
      </c>
      <c r="AV35" s="1332" t="s">
        <v>600</v>
      </c>
      <c r="AW35" s="1322" t="s">
        <v>601</v>
      </c>
      <c r="AX35" s="1332" t="s">
        <v>602</v>
      </c>
      <c r="AY35" s="1337" t="s">
        <v>595</v>
      </c>
      <c r="AZ35" s="1358" t="s">
        <v>732</v>
      </c>
      <c r="BA35" s="1333" t="s">
        <v>545</v>
      </c>
      <c r="BB35" s="1386" t="s">
        <v>733</v>
      </c>
      <c r="BC35" s="1386" t="s">
        <v>734</v>
      </c>
      <c r="BD35" s="1386" t="s">
        <v>735</v>
      </c>
    </row>
    <row r="36" spans="1:56" ht="15.6" customHeight="1" x14ac:dyDescent="0.3">
      <c r="A36" s="1316"/>
      <c r="B36" s="1335"/>
      <c r="C36" s="1339"/>
      <c r="D36" s="1338"/>
      <c r="E36" s="1338"/>
      <c r="F36" s="1390"/>
      <c r="G36" s="189" t="s">
        <v>327</v>
      </c>
      <c r="H36" s="1395"/>
      <c r="I36" s="1407"/>
      <c r="J36" s="1407"/>
      <c r="K36" s="1422"/>
      <c r="L36" s="1395"/>
      <c r="M36" s="1407"/>
      <c r="N36" s="1407"/>
      <c r="O36" s="1404"/>
      <c r="P36" s="1395"/>
      <c r="Q36" s="1407"/>
      <c r="R36" s="1410"/>
      <c r="S36" s="1404"/>
      <c r="T36" s="1395"/>
      <c r="U36" s="1398"/>
      <c r="V36" s="1401"/>
      <c r="W36" s="1404"/>
      <c r="X36" s="1340"/>
      <c r="Y36" s="264"/>
      <c r="Z36" s="1348"/>
      <c r="AA36" s="1368"/>
      <c r="AB36" s="1377"/>
      <c r="AC36" s="1347"/>
      <c r="AD36" s="1344"/>
      <c r="AE36" s="127"/>
      <c r="AF36" s="1348"/>
      <c r="AG36" s="1368"/>
      <c r="AH36" s="1375"/>
      <c r="AI36" s="1347"/>
      <c r="AJ36" s="1340"/>
      <c r="AL36" s="1348"/>
      <c r="AM36" s="1368"/>
      <c r="AN36" s="1392"/>
      <c r="AO36" s="1388"/>
      <c r="AP36" s="1340"/>
      <c r="AR36" s="1390"/>
      <c r="AS36" s="1332"/>
      <c r="AT36" s="1332"/>
      <c r="AU36" s="1332"/>
      <c r="AV36" s="1332"/>
      <c r="AW36" s="1322"/>
      <c r="AX36" s="1332"/>
      <c r="AY36" s="1337"/>
      <c r="AZ36" s="1358"/>
      <c r="BA36" s="1333"/>
      <c r="BB36" s="1386"/>
      <c r="BC36" s="1386"/>
      <c r="BD36" s="1386"/>
    </row>
    <row r="37" spans="1:56" ht="15.6" customHeight="1" x14ac:dyDescent="0.3">
      <c r="A37" s="1316"/>
      <c r="B37" s="1335"/>
      <c r="C37" s="1339"/>
      <c r="D37" s="1338"/>
      <c r="E37" s="1338"/>
      <c r="F37" s="1390"/>
      <c r="G37" s="179" t="s">
        <v>328</v>
      </c>
      <c r="H37" s="1395"/>
      <c r="I37" s="1407"/>
      <c r="J37" s="1407"/>
      <c r="K37" s="1422"/>
      <c r="L37" s="1395"/>
      <c r="M37" s="1407"/>
      <c r="N37" s="1407"/>
      <c r="O37" s="1404"/>
      <c r="P37" s="1395"/>
      <c r="Q37" s="1407"/>
      <c r="R37" s="1410"/>
      <c r="S37" s="1404"/>
      <c r="T37" s="1395"/>
      <c r="U37" s="1398"/>
      <c r="V37" s="1401"/>
      <c r="W37" s="1404"/>
      <c r="X37" s="1340"/>
      <c r="Y37" s="264"/>
      <c r="Z37" s="1348"/>
      <c r="AA37" s="1368"/>
      <c r="AB37" s="1377"/>
      <c r="AC37" s="1347"/>
      <c r="AD37" s="1344"/>
      <c r="AE37" s="127"/>
      <c r="AF37" s="1348"/>
      <c r="AG37" s="1368"/>
      <c r="AH37" s="1375"/>
      <c r="AI37" s="1347"/>
      <c r="AJ37" s="1340"/>
      <c r="AL37" s="1348"/>
      <c r="AM37" s="1368"/>
      <c r="AN37" s="1392"/>
      <c r="AO37" s="1388"/>
      <c r="AP37" s="1340"/>
      <c r="AR37" s="1390"/>
      <c r="AS37" s="1332"/>
      <c r="AT37" s="1332"/>
      <c r="AU37" s="1332"/>
      <c r="AV37" s="1332"/>
      <c r="AW37" s="1322"/>
      <c r="AX37" s="1332"/>
      <c r="AY37" s="1337"/>
      <c r="AZ37" s="1358"/>
      <c r="BA37" s="1333"/>
      <c r="BB37" s="1386"/>
      <c r="BC37" s="1386"/>
      <c r="BD37" s="1386"/>
    </row>
    <row r="38" spans="1:56" ht="15.6" customHeight="1" x14ac:dyDescent="0.3">
      <c r="A38" s="1316"/>
      <c r="B38" s="1335"/>
      <c r="C38" s="1339"/>
      <c r="D38" s="1338"/>
      <c r="E38" s="1338"/>
      <c r="F38" s="1390"/>
      <c r="G38" s="189" t="s">
        <v>329</v>
      </c>
      <c r="H38" s="1395"/>
      <c r="I38" s="1407"/>
      <c r="J38" s="1407"/>
      <c r="K38" s="1422"/>
      <c r="L38" s="1395"/>
      <c r="M38" s="1407"/>
      <c r="N38" s="1407"/>
      <c r="O38" s="1404"/>
      <c r="P38" s="1395"/>
      <c r="Q38" s="1407"/>
      <c r="R38" s="1410"/>
      <c r="S38" s="1404"/>
      <c r="T38" s="1395"/>
      <c r="U38" s="1398"/>
      <c r="V38" s="1401"/>
      <c r="W38" s="1404"/>
      <c r="X38" s="1340"/>
      <c r="Y38" s="264"/>
      <c r="Z38" s="1348"/>
      <c r="AA38" s="1368"/>
      <c r="AB38" s="1377"/>
      <c r="AC38" s="1347"/>
      <c r="AD38" s="1344"/>
      <c r="AE38" s="127"/>
      <c r="AF38" s="1348"/>
      <c r="AG38" s="1368"/>
      <c r="AH38" s="1375"/>
      <c r="AI38" s="1347"/>
      <c r="AJ38" s="1340"/>
      <c r="AL38" s="1348"/>
      <c r="AM38" s="1368"/>
      <c r="AN38" s="1392"/>
      <c r="AO38" s="1388"/>
      <c r="AP38" s="1340"/>
      <c r="AR38" s="1390"/>
      <c r="AS38" s="1332"/>
      <c r="AT38" s="1332"/>
      <c r="AU38" s="1332"/>
      <c r="AV38" s="1332"/>
      <c r="AW38" s="1322"/>
      <c r="AX38" s="1332"/>
      <c r="AY38" s="1337"/>
      <c r="AZ38" s="1358"/>
      <c r="BA38" s="1333"/>
      <c r="BB38" s="1386"/>
      <c r="BC38" s="1386"/>
      <c r="BD38" s="1386"/>
    </row>
    <row r="39" spans="1:56" ht="15.6" customHeight="1" x14ac:dyDescent="0.3">
      <c r="A39" s="1316"/>
      <c r="B39" s="1335"/>
      <c r="C39" s="1339"/>
      <c r="D39" s="1338"/>
      <c r="E39" s="1338"/>
      <c r="F39" s="1390"/>
      <c r="G39" s="189" t="s">
        <v>330</v>
      </c>
      <c r="H39" s="1395"/>
      <c r="I39" s="1407"/>
      <c r="J39" s="1407"/>
      <c r="K39" s="1422"/>
      <c r="L39" s="1395"/>
      <c r="M39" s="1407"/>
      <c r="N39" s="1407"/>
      <c r="O39" s="1404"/>
      <c r="P39" s="1395"/>
      <c r="Q39" s="1407"/>
      <c r="R39" s="1410"/>
      <c r="S39" s="1404"/>
      <c r="T39" s="1395"/>
      <c r="U39" s="1398"/>
      <c r="V39" s="1401"/>
      <c r="W39" s="1404"/>
      <c r="X39" s="1340"/>
      <c r="Y39" s="264"/>
      <c r="Z39" s="1348"/>
      <c r="AA39" s="1368"/>
      <c r="AB39" s="1377"/>
      <c r="AC39" s="1347"/>
      <c r="AD39" s="1344"/>
      <c r="AE39" s="127"/>
      <c r="AF39" s="1348"/>
      <c r="AG39" s="1368"/>
      <c r="AH39" s="1375"/>
      <c r="AI39" s="1347"/>
      <c r="AJ39" s="1340"/>
      <c r="AL39" s="1348"/>
      <c r="AM39" s="1368"/>
      <c r="AN39" s="1392"/>
      <c r="AO39" s="1388"/>
      <c r="AP39" s="1340"/>
      <c r="AR39" s="1390"/>
      <c r="AS39" s="1332"/>
      <c r="AT39" s="1332"/>
      <c r="AU39" s="1332"/>
      <c r="AV39" s="1332"/>
      <c r="AW39" s="1322"/>
      <c r="AX39" s="1332"/>
      <c r="AY39" s="1337"/>
      <c r="AZ39" s="1358"/>
      <c r="BA39" s="1333"/>
      <c r="BB39" s="1386"/>
      <c r="BC39" s="1386"/>
      <c r="BD39" s="1386"/>
    </row>
    <row r="40" spans="1:56" ht="15.6" customHeight="1" x14ac:dyDescent="0.3">
      <c r="A40" s="1316"/>
      <c r="B40" s="1335"/>
      <c r="C40" s="1339"/>
      <c r="D40" s="1338"/>
      <c r="E40" s="1338"/>
      <c r="F40" s="1390"/>
      <c r="G40" s="189" t="s">
        <v>331</v>
      </c>
      <c r="H40" s="1395"/>
      <c r="I40" s="1407"/>
      <c r="J40" s="1407"/>
      <c r="K40" s="1422"/>
      <c r="L40" s="1395"/>
      <c r="M40" s="1407"/>
      <c r="N40" s="1407"/>
      <c r="O40" s="1404"/>
      <c r="P40" s="1395"/>
      <c r="Q40" s="1407"/>
      <c r="R40" s="1410"/>
      <c r="S40" s="1404"/>
      <c r="T40" s="1395"/>
      <c r="U40" s="1398"/>
      <c r="V40" s="1401"/>
      <c r="W40" s="1404"/>
      <c r="X40" s="1340"/>
      <c r="Y40" s="264"/>
      <c r="Z40" s="1348"/>
      <c r="AA40" s="1368"/>
      <c r="AB40" s="1377"/>
      <c r="AC40" s="1347"/>
      <c r="AD40" s="1344"/>
      <c r="AE40" s="127"/>
      <c r="AF40" s="1348"/>
      <c r="AG40" s="1368"/>
      <c r="AH40" s="1375"/>
      <c r="AI40" s="1347"/>
      <c r="AJ40" s="1340"/>
      <c r="AL40" s="1348"/>
      <c r="AM40" s="1368"/>
      <c r="AN40" s="1392"/>
      <c r="AO40" s="1388"/>
      <c r="AP40" s="1340"/>
      <c r="AR40" s="1390"/>
      <c r="AS40" s="1332"/>
      <c r="AT40" s="1332"/>
      <c r="AU40" s="1332"/>
      <c r="AV40" s="1332"/>
      <c r="AW40" s="1322"/>
      <c r="AX40" s="1332"/>
      <c r="AY40" s="1337"/>
      <c r="AZ40" s="1358"/>
      <c r="BA40" s="1333"/>
      <c r="BB40" s="1386"/>
      <c r="BC40" s="1386"/>
      <c r="BD40" s="1386"/>
    </row>
    <row r="41" spans="1:56" ht="16.2" customHeight="1" x14ac:dyDescent="0.3">
      <c r="A41" s="1316"/>
      <c r="B41" s="1335"/>
      <c r="C41" s="1339"/>
      <c r="D41" s="1338"/>
      <c r="E41" s="1338"/>
      <c r="F41" s="1390"/>
      <c r="G41" s="189" t="s">
        <v>332</v>
      </c>
      <c r="H41" s="1396"/>
      <c r="I41" s="1408"/>
      <c r="J41" s="1408"/>
      <c r="K41" s="1423"/>
      <c r="L41" s="1396"/>
      <c r="M41" s="1408"/>
      <c r="N41" s="1408"/>
      <c r="O41" s="1405"/>
      <c r="P41" s="1396"/>
      <c r="Q41" s="1408"/>
      <c r="R41" s="1411"/>
      <c r="S41" s="1405"/>
      <c r="T41" s="1396"/>
      <c r="U41" s="1399"/>
      <c r="V41" s="1402"/>
      <c r="W41" s="1405"/>
      <c r="X41" s="1340"/>
      <c r="Y41" s="264"/>
      <c r="Z41" s="1348"/>
      <c r="AA41" s="1368"/>
      <c r="AB41" s="1377"/>
      <c r="AC41" s="1347"/>
      <c r="AD41" s="1344"/>
      <c r="AE41" s="127"/>
      <c r="AF41" s="1348"/>
      <c r="AG41" s="1368"/>
      <c r="AH41" s="1375"/>
      <c r="AI41" s="1347"/>
      <c r="AJ41" s="1340"/>
      <c r="AL41" s="1348"/>
      <c r="AM41" s="1368"/>
      <c r="AN41" s="1393"/>
      <c r="AO41" s="1389"/>
      <c r="AP41" s="1340"/>
      <c r="AR41" s="1390"/>
      <c r="AS41" s="1332"/>
      <c r="AT41" s="1332"/>
      <c r="AU41" s="1332"/>
      <c r="AV41" s="1332"/>
      <c r="AW41" s="1322"/>
      <c r="AX41" s="1332"/>
      <c r="AY41" s="1337"/>
      <c r="AZ41" s="1358"/>
      <c r="BA41" s="1333"/>
      <c r="BB41" s="1386"/>
      <c r="BC41" s="1386"/>
      <c r="BD41" s="1386"/>
    </row>
    <row r="42" spans="1:56" ht="30" customHeight="1" x14ac:dyDescent="0.3">
      <c r="A42" s="1316"/>
      <c r="B42" s="1335"/>
      <c r="C42" s="189"/>
      <c r="D42" s="183"/>
      <c r="E42" s="1338"/>
      <c r="F42" s="196"/>
      <c r="G42" s="189"/>
      <c r="H42" s="266" t="s">
        <v>333</v>
      </c>
      <c r="I42" s="266" t="s">
        <v>334</v>
      </c>
      <c r="J42" s="266" t="s">
        <v>335</v>
      </c>
      <c r="K42" s="178" t="s">
        <v>263</v>
      </c>
      <c r="L42" s="266" t="s">
        <v>333</v>
      </c>
      <c r="M42" s="266" t="s">
        <v>334</v>
      </c>
      <c r="N42" s="266" t="s">
        <v>335</v>
      </c>
      <c r="O42" s="178" t="s">
        <v>263</v>
      </c>
      <c r="P42" s="266" t="s">
        <v>333</v>
      </c>
      <c r="Q42" s="266" t="s">
        <v>334</v>
      </c>
      <c r="R42" s="266" t="s">
        <v>335</v>
      </c>
      <c r="S42" s="178" t="s">
        <v>263</v>
      </c>
      <c r="T42" s="266" t="s">
        <v>333</v>
      </c>
      <c r="U42" s="266" t="s">
        <v>334</v>
      </c>
      <c r="V42" s="266" t="s">
        <v>335</v>
      </c>
      <c r="W42" s="178" t="s">
        <v>263</v>
      </c>
      <c r="X42" s="127"/>
      <c r="Y42" s="127"/>
      <c r="Z42" s="215" t="s">
        <v>333</v>
      </c>
      <c r="AA42" s="215" t="s">
        <v>334</v>
      </c>
      <c r="AB42" s="215" t="s">
        <v>335</v>
      </c>
      <c r="AC42" s="199" t="s">
        <v>263</v>
      </c>
      <c r="AD42" s="179"/>
      <c r="AE42" s="127"/>
      <c r="AF42" s="215" t="s">
        <v>333</v>
      </c>
      <c r="AG42" s="215" t="s">
        <v>334</v>
      </c>
      <c r="AH42" s="266" t="s">
        <v>335</v>
      </c>
      <c r="AI42" s="199" t="s">
        <v>263</v>
      </c>
      <c r="AJ42" s="127"/>
      <c r="AL42" s="215" t="s">
        <v>333</v>
      </c>
      <c r="AM42" s="215" t="s">
        <v>334</v>
      </c>
      <c r="AN42" s="266"/>
      <c r="AO42" s="199"/>
      <c r="AP42" s="127"/>
      <c r="AR42" s="457"/>
      <c r="AS42" s="457"/>
      <c r="AT42" s="457"/>
      <c r="AU42" s="457"/>
      <c r="AV42" s="457"/>
      <c r="AW42" s="457"/>
      <c r="AX42" s="457"/>
      <c r="AY42" s="457"/>
      <c r="AZ42" s="457"/>
      <c r="BA42" s="459"/>
      <c r="BB42" s="457"/>
      <c r="BC42" s="457"/>
      <c r="BD42" s="457"/>
    </row>
    <row r="43" spans="1:56" ht="14.4" customHeight="1" x14ac:dyDescent="0.3">
      <c r="A43" s="1316"/>
      <c r="B43" s="1335"/>
      <c r="C43" s="1339" t="s">
        <v>336</v>
      </c>
      <c r="D43" s="1338" t="s">
        <v>337</v>
      </c>
      <c r="E43" s="1338"/>
      <c r="F43" s="1338" t="s">
        <v>105</v>
      </c>
      <c r="G43" s="189" t="s">
        <v>339</v>
      </c>
      <c r="H43" s="1345">
        <v>0.95</v>
      </c>
      <c r="I43" s="1373">
        <v>3.3000000000000002E-2</v>
      </c>
      <c r="J43" s="1375">
        <v>2.8700000000000002E-3</v>
      </c>
      <c r="K43" s="1332" t="s">
        <v>609</v>
      </c>
      <c r="L43" s="1345">
        <v>0.95</v>
      </c>
      <c r="M43" s="1373">
        <v>3.3000000000000002E-2</v>
      </c>
      <c r="N43" s="1375">
        <v>3.14E-3</v>
      </c>
      <c r="O43" s="1332" t="s">
        <v>610</v>
      </c>
      <c r="P43" s="1345">
        <v>0.95</v>
      </c>
      <c r="Q43" s="1373">
        <v>3.3000000000000002E-2</v>
      </c>
      <c r="R43" s="1375">
        <v>3.14E-3</v>
      </c>
      <c r="S43" s="1332" t="s">
        <v>611</v>
      </c>
      <c r="T43" s="1345">
        <v>0.95</v>
      </c>
      <c r="U43" s="1373">
        <v>3.3000000000000002E-2</v>
      </c>
      <c r="V43" s="1375">
        <v>3.29E-3</v>
      </c>
      <c r="W43" s="1332" t="s">
        <v>612</v>
      </c>
      <c r="X43" s="1340" t="s">
        <v>340</v>
      </c>
      <c r="Y43" s="264"/>
      <c r="Z43" s="1348">
        <v>0.95</v>
      </c>
      <c r="AA43" s="1376">
        <v>3.3000000000000002E-2</v>
      </c>
      <c r="AB43" s="1377">
        <v>3.13E-3</v>
      </c>
      <c r="AC43" s="1322" t="s">
        <v>613</v>
      </c>
      <c r="AD43" s="1344" t="s">
        <v>473</v>
      </c>
      <c r="AE43" s="127"/>
      <c r="AF43" s="1348">
        <v>0.95</v>
      </c>
      <c r="AG43" s="1384">
        <v>3.3000000000000002E-2</v>
      </c>
      <c r="AH43" s="1375">
        <v>3.3E-3</v>
      </c>
      <c r="AI43" s="1322" t="s">
        <v>614</v>
      </c>
      <c r="AJ43" s="1340" t="s">
        <v>340</v>
      </c>
      <c r="AL43" s="1348">
        <v>0.95</v>
      </c>
      <c r="AM43" s="1378">
        <v>3.3000000000000002E-2</v>
      </c>
      <c r="AN43" s="1373">
        <v>3.8424031880011878E-3</v>
      </c>
      <c r="AO43" s="1381" t="s">
        <v>607</v>
      </c>
      <c r="AP43" s="1319" t="s">
        <v>736</v>
      </c>
      <c r="AR43" s="1338" t="s">
        <v>105</v>
      </c>
      <c r="AS43" s="1332" t="s">
        <v>609</v>
      </c>
      <c r="AT43" s="1332" t="s">
        <v>610</v>
      </c>
      <c r="AU43" s="1332" t="s">
        <v>611</v>
      </c>
      <c r="AV43" s="1332" t="s">
        <v>612</v>
      </c>
      <c r="AW43" s="1322" t="s">
        <v>613</v>
      </c>
      <c r="AX43" s="1332" t="s">
        <v>614</v>
      </c>
      <c r="AY43" s="1357" t="s">
        <v>607</v>
      </c>
      <c r="AZ43" s="1358" t="s">
        <v>737</v>
      </c>
      <c r="BA43" s="1327" t="s">
        <v>544</v>
      </c>
      <c r="BB43" s="1328"/>
      <c r="BC43" s="1328"/>
      <c r="BD43" s="1328"/>
    </row>
    <row r="44" spans="1:56" ht="15.6" customHeight="1" x14ac:dyDescent="0.3">
      <c r="A44" s="1316"/>
      <c r="B44" s="1335"/>
      <c r="C44" s="1339"/>
      <c r="D44" s="1338"/>
      <c r="E44" s="1338"/>
      <c r="F44" s="1338"/>
      <c r="G44" s="189" t="s">
        <v>341</v>
      </c>
      <c r="H44" s="1313"/>
      <c r="I44" s="1373"/>
      <c r="J44" s="1375"/>
      <c r="K44" s="1374"/>
      <c r="L44" s="1313"/>
      <c r="M44" s="1373"/>
      <c r="N44" s="1375"/>
      <c r="O44" s="1374"/>
      <c r="P44" s="1313"/>
      <c r="Q44" s="1373"/>
      <c r="R44" s="1375"/>
      <c r="S44" s="1374"/>
      <c r="T44" s="1313"/>
      <c r="U44" s="1373"/>
      <c r="V44" s="1375"/>
      <c r="W44" s="1374"/>
      <c r="X44" s="1340"/>
      <c r="Y44" s="264"/>
      <c r="Z44" s="1311"/>
      <c r="AA44" s="1376"/>
      <c r="AB44" s="1377"/>
      <c r="AC44" s="1370"/>
      <c r="AD44" s="1344"/>
      <c r="AE44" s="127"/>
      <c r="AF44" s="1311"/>
      <c r="AG44" s="1384"/>
      <c r="AH44" s="1375"/>
      <c r="AI44" s="1370"/>
      <c r="AJ44" s="1340"/>
      <c r="AL44" s="1311"/>
      <c r="AM44" s="1379"/>
      <c r="AN44" s="1373"/>
      <c r="AO44" s="1382"/>
      <c r="AP44" s="1340"/>
      <c r="AR44" s="1338"/>
      <c r="AS44" s="1332"/>
      <c r="AT44" s="1332"/>
      <c r="AU44" s="1332"/>
      <c r="AV44" s="1332"/>
      <c r="AW44" s="1322"/>
      <c r="AX44" s="1332"/>
      <c r="AY44" s="1357"/>
      <c r="AZ44" s="1358"/>
      <c r="BA44" s="1327"/>
      <c r="BB44" s="1328"/>
      <c r="BC44" s="1328"/>
      <c r="BD44" s="1328"/>
    </row>
    <row r="45" spans="1:56" ht="15.6" customHeight="1" x14ac:dyDescent="0.3">
      <c r="A45" s="1316"/>
      <c r="B45" s="1335"/>
      <c r="C45" s="1339"/>
      <c r="D45" s="1338"/>
      <c r="E45" s="1338"/>
      <c r="F45" s="1338"/>
      <c r="G45" s="189" t="s">
        <v>342</v>
      </c>
      <c r="H45" s="1313"/>
      <c r="I45" s="1373"/>
      <c r="J45" s="1375"/>
      <c r="K45" s="1374"/>
      <c r="L45" s="1313"/>
      <c r="M45" s="1373"/>
      <c r="N45" s="1375"/>
      <c r="O45" s="1374"/>
      <c r="P45" s="1313"/>
      <c r="Q45" s="1373"/>
      <c r="R45" s="1375"/>
      <c r="S45" s="1374"/>
      <c r="T45" s="1313"/>
      <c r="U45" s="1373"/>
      <c r="V45" s="1375"/>
      <c r="W45" s="1374"/>
      <c r="X45" s="1340"/>
      <c r="Y45" s="264"/>
      <c r="Z45" s="1311"/>
      <c r="AA45" s="1376"/>
      <c r="AB45" s="1377"/>
      <c r="AC45" s="1370"/>
      <c r="AD45" s="1344"/>
      <c r="AE45" s="127"/>
      <c r="AF45" s="1311"/>
      <c r="AG45" s="1384"/>
      <c r="AH45" s="1375"/>
      <c r="AI45" s="1370"/>
      <c r="AJ45" s="1340"/>
      <c r="AL45" s="1311"/>
      <c r="AM45" s="1379"/>
      <c r="AN45" s="1373"/>
      <c r="AO45" s="1382"/>
      <c r="AP45" s="1340"/>
      <c r="AR45" s="1338"/>
      <c r="AS45" s="1332"/>
      <c r="AT45" s="1332"/>
      <c r="AU45" s="1332"/>
      <c r="AV45" s="1332"/>
      <c r="AW45" s="1322"/>
      <c r="AX45" s="1332"/>
      <c r="AY45" s="1357"/>
      <c r="AZ45" s="1358"/>
      <c r="BA45" s="1327"/>
      <c r="BB45" s="1328"/>
      <c r="BC45" s="1328"/>
      <c r="BD45" s="1328"/>
    </row>
    <row r="46" spans="1:56" ht="16.2" customHeight="1" x14ac:dyDescent="0.3">
      <c r="A46" s="1316"/>
      <c r="B46" s="1335"/>
      <c r="C46" s="1339"/>
      <c r="D46" s="1338"/>
      <c r="E46" s="1338"/>
      <c r="F46" s="1338"/>
      <c r="G46" s="189" t="s">
        <v>343</v>
      </c>
      <c r="H46" s="1313"/>
      <c r="I46" s="1373"/>
      <c r="J46" s="1375"/>
      <c r="K46" s="1374"/>
      <c r="L46" s="1313"/>
      <c r="M46" s="1373"/>
      <c r="N46" s="1375"/>
      <c r="O46" s="1374"/>
      <c r="P46" s="1313"/>
      <c r="Q46" s="1373"/>
      <c r="R46" s="1375"/>
      <c r="S46" s="1374"/>
      <c r="T46" s="1313"/>
      <c r="U46" s="1373"/>
      <c r="V46" s="1375"/>
      <c r="W46" s="1374"/>
      <c r="X46" s="1340"/>
      <c r="Y46" s="264"/>
      <c r="Z46" s="1311"/>
      <c r="AA46" s="1376"/>
      <c r="AB46" s="1377"/>
      <c r="AC46" s="1370"/>
      <c r="AD46" s="1344"/>
      <c r="AE46" s="127"/>
      <c r="AF46" s="1311"/>
      <c r="AG46" s="1384"/>
      <c r="AH46" s="1375"/>
      <c r="AI46" s="1370"/>
      <c r="AJ46" s="1340"/>
      <c r="AL46" s="1311"/>
      <c r="AM46" s="1380"/>
      <c r="AN46" s="1373"/>
      <c r="AO46" s="1383"/>
      <c r="AP46" s="1340"/>
      <c r="AR46" s="1338"/>
      <c r="AS46" s="1332"/>
      <c r="AT46" s="1332"/>
      <c r="AU46" s="1332"/>
      <c r="AV46" s="1332"/>
      <c r="AW46" s="1322"/>
      <c r="AX46" s="1332"/>
      <c r="AY46" s="1357"/>
      <c r="AZ46" s="1358"/>
      <c r="BA46" s="1327"/>
      <c r="BB46" s="1328"/>
      <c r="BC46" s="1328"/>
      <c r="BD46" s="1328"/>
    </row>
    <row r="47" spans="1:56" ht="16.5" customHeight="1" x14ac:dyDescent="0.3">
      <c r="A47" s="1316"/>
      <c r="B47" s="1335"/>
      <c r="C47" s="189"/>
      <c r="D47" s="183"/>
      <c r="E47" s="1338"/>
      <c r="F47" s="183"/>
      <c r="G47" s="189"/>
      <c r="H47" s="178" t="s">
        <v>344</v>
      </c>
      <c r="I47" s="178" t="s">
        <v>345</v>
      </c>
      <c r="J47" s="178" t="s">
        <v>346</v>
      </c>
      <c r="K47" s="265" t="s">
        <v>263</v>
      </c>
      <c r="L47" s="178" t="s">
        <v>347</v>
      </c>
      <c r="M47" s="178" t="s">
        <v>345</v>
      </c>
      <c r="N47" s="178" t="s">
        <v>346</v>
      </c>
      <c r="O47" s="265" t="s">
        <v>263</v>
      </c>
      <c r="P47" s="178" t="s">
        <v>347</v>
      </c>
      <c r="Q47" s="178" t="s">
        <v>345</v>
      </c>
      <c r="R47" s="178" t="s">
        <v>346</v>
      </c>
      <c r="S47" s="178" t="s">
        <v>263</v>
      </c>
      <c r="T47" s="178" t="s">
        <v>347</v>
      </c>
      <c r="U47" s="178" t="s">
        <v>345</v>
      </c>
      <c r="V47" s="178" t="s">
        <v>346</v>
      </c>
      <c r="W47" s="178" t="s">
        <v>263</v>
      </c>
      <c r="X47" s="127"/>
      <c r="Y47" s="127"/>
      <c r="Z47" s="199" t="s">
        <v>347</v>
      </c>
      <c r="AA47" s="199" t="s">
        <v>345</v>
      </c>
      <c r="AB47" s="199" t="s">
        <v>346</v>
      </c>
      <c r="AC47" s="199" t="s">
        <v>263</v>
      </c>
      <c r="AD47" s="179"/>
      <c r="AE47" s="127"/>
      <c r="AF47" s="199" t="s">
        <v>347</v>
      </c>
      <c r="AG47" s="199" t="s">
        <v>345</v>
      </c>
      <c r="AH47" s="178"/>
      <c r="AI47" s="199" t="s">
        <v>263</v>
      </c>
      <c r="AJ47" s="127"/>
      <c r="AL47" s="199" t="s">
        <v>347</v>
      </c>
      <c r="AM47" s="199" t="s">
        <v>345</v>
      </c>
      <c r="AN47" s="178"/>
      <c r="AO47" s="199"/>
      <c r="AP47" s="127"/>
      <c r="AR47" s="457"/>
      <c r="AS47" s="457"/>
      <c r="AT47" s="457"/>
      <c r="AU47" s="457"/>
      <c r="AV47" s="457"/>
      <c r="AW47" s="457"/>
      <c r="AX47" s="457"/>
      <c r="AY47" s="457"/>
      <c r="AZ47" s="457"/>
      <c r="BA47" s="459"/>
      <c r="BB47" s="457"/>
      <c r="BC47" s="457"/>
      <c r="BD47" s="457"/>
    </row>
    <row r="48" spans="1:56" ht="15.6" customHeight="1" x14ac:dyDescent="0.3">
      <c r="A48" s="1316"/>
      <c r="B48" s="1335"/>
      <c r="C48" s="1339" t="s">
        <v>348</v>
      </c>
      <c r="D48" s="1338" t="s">
        <v>349</v>
      </c>
      <c r="E48" s="1338"/>
      <c r="F48" s="1338" t="s">
        <v>111</v>
      </c>
      <c r="G48" s="189" t="s">
        <v>351</v>
      </c>
      <c r="H48" s="1345">
        <v>0.95</v>
      </c>
      <c r="I48" s="1369">
        <v>0.06</v>
      </c>
      <c r="J48" s="1385">
        <v>4.6899999999999997E-2</v>
      </c>
      <c r="K48" s="1332" t="s">
        <v>618</v>
      </c>
      <c r="L48" s="1345">
        <v>0.95</v>
      </c>
      <c r="M48" s="1369">
        <v>0.06</v>
      </c>
      <c r="N48" s="1369">
        <v>6.6000000000000003E-2</v>
      </c>
      <c r="O48" s="1332" t="s">
        <v>619</v>
      </c>
      <c r="P48" s="1345">
        <v>0.95</v>
      </c>
      <c r="Q48" s="1369">
        <v>0.06</v>
      </c>
      <c r="R48" s="1369">
        <v>7.8E-2</v>
      </c>
      <c r="S48" s="1332" t="s">
        <v>620</v>
      </c>
      <c r="T48" s="1345">
        <v>0.95</v>
      </c>
      <c r="U48" s="1369">
        <v>0.06</v>
      </c>
      <c r="V48" s="1369">
        <v>3.6850000000000001E-2</v>
      </c>
      <c r="W48" s="1332" t="s">
        <v>621</v>
      </c>
      <c r="X48" s="1319" t="s">
        <v>352</v>
      </c>
      <c r="Y48" s="143"/>
      <c r="Z48" s="1348">
        <v>0.95</v>
      </c>
      <c r="AA48" s="1368">
        <v>0.06</v>
      </c>
      <c r="AB48" s="1368">
        <v>4.4970000000000003E-2</v>
      </c>
      <c r="AC48" s="1322" t="s">
        <v>622</v>
      </c>
      <c r="AD48" s="1321" t="s">
        <v>352</v>
      </c>
      <c r="AE48" s="127"/>
      <c r="AF48" s="1348">
        <v>0.95</v>
      </c>
      <c r="AG48" s="1368">
        <v>0.06</v>
      </c>
      <c r="AH48" s="1369">
        <v>5.5E-2</v>
      </c>
      <c r="AI48" s="1322" t="s">
        <v>623</v>
      </c>
      <c r="AJ48" s="1319" t="s">
        <v>352</v>
      </c>
      <c r="AL48" s="1348">
        <v>0.95</v>
      </c>
      <c r="AM48" s="1368">
        <v>0.06</v>
      </c>
      <c r="AN48" s="1372">
        <v>7.54974754974755E-2</v>
      </c>
      <c r="AO48" s="1357" t="s">
        <v>616</v>
      </c>
      <c r="AP48" s="1319" t="s">
        <v>617</v>
      </c>
      <c r="AR48" s="1338" t="s">
        <v>111</v>
      </c>
      <c r="AS48" s="1332" t="s">
        <v>618</v>
      </c>
      <c r="AT48" s="1332" t="s">
        <v>619</v>
      </c>
      <c r="AU48" s="1332" t="s">
        <v>620</v>
      </c>
      <c r="AV48" s="1332" t="s">
        <v>621</v>
      </c>
      <c r="AW48" s="1322" t="s">
        <v>622</v>
      </c>
      <c r="AX48" s="1332" t="s">
        <v>623</v>
      </c>
      <c r="AY48" s="1357" t="s">
        <v>616</v>
      </c>
      <c r="AZ48" s="1358" t="s">
        <v>738</v>
      </c>
      <c r="BA48" s="1327" t="s">
        <v>544</v>
      </c>
      <c r="BB48" s="1328"/>
      <c r="BC48" s="1328"/>
      <c r="BD48" s="1328"/>
    </row>
    <row r="49" spans="1:56" ht="15.6" customHeight="1" x14ac:dyDescent="0.3">
      <c r="A49" s="1316"/>
      <c r="B49" s="1335"/>
      <c r="C49" s="1339"/>
      <c r="D49" s="1338"/>
      <c r="E49" s="1338"/>
      <c r="F49" s="1338"/>
      <c r="G49" s="189" t="s">
        <v>353</v>
      </c>
      <c r="H49" s="1313"/>
      <c r="I49" s="1369"/>
      <c r="J49" s="1385"/>
      <c r="K49" s="1332"/>
      <c r="L49" s="1313"/>
      <c r="M49" s="1369"/>
      <c r="N49" s="1369"/>
      <c r="O49" s="1374"/>
      <c r="P49" s="1313"/>
      <c r="Q49" s="1369"/>
      <c r="R49" s="1369"/>
      <c r="S49" s="1374"/>
      <c r="T49" s="1313"/>
      <c r="U49" s="1369"/>
      <c r="V49" s="1369"/>
      <c r="W49" s="1374"/>
      <c r="X49" s="1319"/>
      <c r="Y49" s="143"/>
      <c r="Z49" s="1311"/>
      <c r="AA49" s="1368"/>
      <c r="AB49" s="1368"/>
      <c r="AC49" s="1370"/>
      <c r="AD49" s="1321"/>
      <c r="AE49" s="127"/>
      <c r="AF49" s="1311"/>
      <c r="AG49" s="1368"/>
      <c r="AH49" s="1369"/>
      <c r="AI49" s="1370"/>
      <c r="AJ49" s="1319"/>
      <c r="AL49" s="1311"/>
      <c r="AM49" s="1368"/>
      <c r="AN49" s="1372"/>
      <c r="AO49" s="1357"/>
      <c r="AP49" s="1319"/>
      <c r="AR49" s="1338"/>
      <c r="AS49" s="1332"/>
      <c r="AT49" s="1332"/>
      <c r="AU49" s="1332"/>
      <c r="AV49" s="1332"/>
      <c r="AW49" s="1322"/>
      <c r="AX49" s="1332"/>
      <c r="AY49" s="1357"/>
      <c r="AZ49" s="1358"/>
      <c r="BA49" s="1327"/>
      <c r="BB49" s="1328"/>
      <c r="BC49" s="1328"/>
      <c r="BD49" s="1328"/>
    </row>
    <row r="50" spans="1:56" ht="15.6" customHeight="1" x14ac:dyDescent="0.3">
      <c r="A50" s="1316"/>
      <c r="B50" s="1335"/>
      <c r="C50" s="1339"/>
      <c r="D50" s="1338"/>
      <c r="E50" s="1338"/>
      <c r="F50" s="1338"/>
      <c r="G50" s="189" t="s">
        <v>354</v>
      </c>
      <c r="H50" s="1313"/>
      <c r="I50" s="1369"/>
      <c r="J50" s="1385"/>
      <c r="K50" s="1332"/>
      <c r="L50" s="1313"/>
      <c r="M50" s="1369"/>
      <c r="N50" s="1369"/>
      <c r="O50" s="1374"/>
      <c r="P50" s="1313"/>
      <c r="Q50" s="1369"/>
      <c r="R50" s="1369"/>
      <c r="S50" s="1374"/>
      <c r="T50" s="1313"/>
      <c r="U50" s="1369"/>
      <c r="V50" s="1369"/>
      <c r="W50" s="1374"/>
      <c r="X50" s="1319"/>
      <c r="Y50" s="143"/>
      <c r="Z50" s="1311"/>
      <c r="AA50" s="1368"/>
      <c r="AB50" s="1368"/>
      <c r="AC50" s="1370"/>
      <c r="AD50" s="1321"/>
      <c r="AE50" s="127"/>
      <c r="AF50" s="1311"/>
      <c r="AG50" s="1368"/>
      <c r="AH50" s="1369"/>
      <c r="AI50" s="1370"/>
      <c r="AJ50" s="1319"/>
      <c r="AL50" s="1311"/>
      <c r="AM50" s="1368"/>
      <c r="AN50" s="1372"/>
      <c r="AO50" s="1357"/>
      <c r="AP50" s="1319"/>
      <c r="AR50" s="1338"/>
      <c r="AS50" s="1332"/>
      <c r="AT50" s="1332"/>
      <c r="AU50" s="1332"/>
      <c r="AV50" s="1332"/>
      <c r="AW50" s="1322"/>
      <c r="AX50" s="1332"/>
      <c r="AY50" s="1357"/>
      <c r="AZ50" s="1358"/>
      <c r="BA50" s="1327"/>
      <c r="BB50" s="1328"/>
      <c r="BC50" s="1328"/>
      <c r="BD50" s="1328"/>
    </row>
    <row r="51" spans="1:56" ht="16.2" customHeight="1" x14ac:dyDescent="0.3">
      <c r="A51" s="1316"/>
      <c r="B51" s="1335"/>
      <c r="C51" s="1339"/>
      <c r="D51" s="1338"/>
      <c r="E51" s="1338"/>
      <c r="F51" s="1338"/>
      <c r="G51" s="189" t="s">
        <v>355</v>
      </c>
      <c r="H51" s="1313"/>
      <c r="I51" s="1369"/>
      <c r="J51" s="1385"/>
      <c r="K51" s="1332"/>
      <c r="L51" s="1313"/>
      <c r="M51" s="1369"/>
      <c r="N51" s="1369"/>
      <c r="O51" s="1374"/>
      <c r="P51" s="1313"/>
      <c r="Q51" s="1369"/>
      <c r="R51" s="1369"/>
      <c r="S51" s="1374"/>
      <c r="T51" s="1313"/>
      <c r="U51" s="1369"/>
      <c r="V51" s="1369"/>
      <c r="W51" s="1374"/>
      <c r="X51" s="1319"/>
      <c r="Y51" s="143"/>
      <c r="Z51" s="1311"/>
      <c r="AA51" s="1368"/>
      <c r="AB51" s="1368"/>
      <c r="AC51" s="1370"/>
      <c r="AD51" s="1321"/>
      <c r="AE51" s="127"/>
      <c r="AF51" s="1311"/>
      <c r="AG51" s="1368"/>
      <c r="AH51" s="1369"/>
      <c r="AI51" s="1370"/>
      <c r="AJ51" s="1319"/>
      <c r="AL51" s="1311"/>
      <c r="AM51" s="1368"/>
      <c r="AN51" s="1372"/>
      <c r="AO51" s="1357"/>
      <c r="AP51" s="1319"/>
      <c r="AR51" s="1338"/>
      <c r="AS51" s="1332"/>
      <c r="AT51" s="1332"/>
      <c r="AU51" s="1332"/>
      <c r="AV51" s="1332"/>
      <c r="AW51" s="1322"/>
      <c r="AX51" s="1332"/>
      <c r="AY51" s="1357"/>
      <c r="AZ51" s="1358"/>
      <c r="BA51" s="1327"/>
      <c r="BB51" s="1328"/>
      <c r="BC51" s="1328"/>
      <c r="BD51" s="1328"/>
    </row>
    <row r="52" spans="1:56" ht="33" customHeight="1" x14ac:dyDescent="0.3">
      <c r="A52" s="1316"/>
      <c r="B52" s="1335"/>
      <c r="C52" s="189"/>
      <c r="D52" s="183"/>
      <c r="E52" s="1338"/>
      <c r="F52" s="183"/>
      <c r="G52" s="189"/>
      <c r="H52" s="178" t="s">
        <v>356</v>
      </c>
      <c r="I52" s="178" t="s">
        <v>357</v>
      </c>
      <c r="J52" s="178" t="s">
        <v>358</v>
      </c>
      <c r="K52" s="461" t="s">
        <v>281</v>
      </c>
      <c r="L52" s="178" t="s">
        <v>356</v>
      </c>
      <c r="M52" s="178" t="s">
        <v>359</v>
      </c>
      <c r="N52" s="178" t="s">
        <v>358</v>
      </c>
      <c r="O52" s="265" t="s">
        <v>281</v>
      </c>
      <c r="P52" s="178" t="s">
        <v>360</v>
      </c>
      <c r="Q52" s="266" t="s">
        <v>361</v>
      </c>
      <c r="R52" s="178" t="s">
        <v>362</v>
      </c>
      <c r="S52" s="178" t="s">
        <v>281</v>
      </c>
      <c r="T52" s="178" t="s">
        <v>360</v>
      </c>
      <c r="U52" s="266" t="s">
        <v>361</v>
      </c>
      <c r="V52" s="178" t="s">
        <v>362</v>
      </c>
      <c r="W52" s="178" t="s">
        <v>281</v>
      </c>
      <c r="X52" s="127"/>
      <c r="Y52" s="127"/>
      <c r="Z52" s="199" t="s">
        <v>360</v>
      </c>
      <c r="AA52" s="215" t="s">
        <v>361</v>
      </c>
      <c r="AB52" s="199" t="s">
        <v>362</v>
      </c>
      <c r="AC52" s="199" t="s">
        <v>281</v>
      </c>
      <c r="AD52" s="179"/>
      <c r="AE52" s="127"/>
      <c r="AF52" s="199" t="s">
        <v>360</v>
      </c>
      <c r="AG52" s="215" t="s">
        <v>361</v>
      </c>
      <c r="AH52" s="178"/>
      <c r="AI52" s="199" t="s">
        <v>281</v>
      </c>
      <c r="AJ52" s="127"/>
      <c r="AL52" s="199" t="s">
        <v>360</v>
      </c>
      <c r="AM52" s="215" t="s">
        <v>361</v>
      </c>
      <c r="AN52" s="178"/>
      <c r="AO52" s="215"/>
      <c r="AP52" s="462"/>
      <c r="AR52" s="457"/>
      <c r="AS52" s="457"/>
      <c r="AT52" s="457"/>
      <c r="AU52" s="457"/>
      <c r="AV52" s="457"/>
      <c r="AW52" s="457"/>
      <c r="AX52" s="457"/>
      <c r="AY52" s="457"/>
      <c r="AZ52" s="457"/>
      <c r="BA52" s="459"/>
      <c r="BB52" s="457"/>
      <c r="BC52" s="457"/>
      <c r="BD52" s="457"/>
    </row>
    <row r="53" spans="1:56" ht="14.4" customHeight="1" x14ac:dyDescent="0.3">
      <c r="A53" s="1316"/>
      <c r="B53" s="1335"/>
      <c r="C53" s="1339" t="s">
        <v>11</v>
      </c>
      <c r="D53" s="1338" t="s">
        <v>363</v>
      </c>
      <c r="E53" s="1338"/>
      <c r="F53" s="1338" t="s">
        <v>116</v>
      </c>
      <c r="G53" s="189" t="s">
        <v>365</v>
      </c>
      <c r="H53" s="1345">
        <v>0.95</v>
      </c>
      <c r="I53" s="1359">
        <v>5.0000000000000001E-4</v>
      </c>
      <c r="J53" s="1371">
        <v>1.8000000000000001E-4</v>
      </c>
      <c r="K53" s="1332" t="s">
        <v>627</v>
      </c>
      <c r="L53" s="1345">
        <v>0.95</v>
      </c>
      <c r="M53" s="1359">
        <v>5.0000000000000001E-4</v>
      </c>
      <c r="N53" s="1359">
        <v>1E-4</v>
      </c>
      <c r="O53" s="1363" t="s">
        <v>628</v>
      </c>
      <c r="P53" s="1345">
        <v>0.95</v>
      </c>
      <c r="Q53" s="1359">
        <v>5.0000000000000001E-4</v>
      </c>
      <c r="R53" s="1359">
        <v>1.4999999999999999E-4</v>
      </c>
      <c r="S53" s="1363" t="s">
        <v>629</v>
      </c>
      <c r="T53" s="1345">
        <v>0.95</v>
      </c>
      <c r="U53" s="1359">
        <v>5.0000000000000001E-4</v>
      </c>
      <c r="V53" s="1359">
        <v>1.4999999999999999E-4</v>
      </c>
      <c r="W53" s="1363" t="s">
        <v>629</v>
      </c>
      <c r="X53" s="1340" t="s">
        <v>366</v>
      </c>
      <c r="Y53" s="264"/>
      <c r="Z53" s="1348">
        <v>0.95</v>
      </c>
      <c r="AA53" s="1366">
        <v>5.0000000000000001E-4</v>
      </c>
      <c r="AB53" s="1366">
        <v>6.9999999999999994E-5</v>
      </c>
      <c r="AC53" s="1360" t="s">
        <v>630</v>
      </c>
      <c r="AD53" s="1344" t="s">
        <v>366</v>
      </c>
      <c r="AE53" s="127"/>
      <c r="AF53" s="1348">
        <v>0.95</v>
      </c>
      <c r="AG53" s="1366">
        <v>5.0000000000000001E-4</v>
      </c>
      <c r="AH53" s="1359">
        <v>6.0000000000000002E-5</v>
      </c>
      <c r="AI53" s="1360" t="s">
        <v>631</v>
      </c>
      <c r="AJ53" s="1340" t="s">
        <v>366</v>
      </c>
      <c r="AL53" s="1348">
        <v>0.95</v>
      </c>
      <c r="AM53" s="1366">
        <v>5.0000000000000001E-4</v>
      </c>
      <c r="AN53" s="1367">
        <v>1.0929610929610899E-5</v>
      </c>
      <c r="AO53" s="1357" t="s">
        <v>625</v>
      </c>
      <c r="AP53" s="1319" t="s">
        <v>626</v>
      </c>
      <c r="AR53" s="1338" t="s">
        <v>116</v>
      </c>
      <c r="AS53" s="1332" t="s">
        <v>627</v>
      </c>
      <c r="AT53" s="1332" t="s">
        <v>628</v>
      </c>
      <c r="AU53" s="1332" t="s">
        <v>629</v>
      </c>
      <c r="AV53" s="1332" t="s">
        <v>629</v>
      </c>
      <c r="AW53" s="1322" t="s">
        <v>630</v>
      </c>
      <c r="AX53" s="1332" t="s">
        <v>631</v>
      </c>
      <c r="AY53" s="1357" t="s">
        <v>625</v>
      </c>
      <c r="AZ53" s="1358" t="s">
        <v>739</v>
      </c>
      <c r="BA53" s="1327" t="s">
        <v>544</v>
      </c>
      <c r="BB53" s="1328"/>
      <c r="BC53" s="1328"/>
      <c r="BD53" s="1328"/>
    </row>
    <row r="54" spans="1:56" ht="14.4" customHeight="1" x14ac:dyDescent="0.3">
      <c r="A54" s="1316"/>
      <c r="B54" s="1335"/>
      <c r="C54" s="1339"/>
      <c r="D54" s="1338"/>
      <c r="E54" s="1338"/>
      <c r="F54" s="1338"/>
      <c r="G54" s="189" t="s">
        <v>117</v>
      </c>
      <c r="H54" s="1313"/>
      <c r="I54" s="1359"/>
      <c r="J54" s="1371"/>
      <c r="K54" s="1332"/>
      <c r="L54" s="1313"/>
      <c r="M54" s="1359"/>
      <c r="N54" s="1359"/>
      <c r="O54" s="1364"/>
      <c r="P54" s="1313"/>
      <c r="Q54" s="1359"/>
      <c r="R54" s="1359"/>
      <c r="S54" s="1364"/>
      <c r="T54" s="1313"/>
      <c r="U54" s="1359"/>
      <c r="V54" s="1359"/>
      <c r="W54" s="1364"/>
      <c r="X54" s="1340"/>
      <c r="Y54" s="264"/>
      <c r="Z54" s="1311"/>
      <c r="AA54" s="1366"/>
      <c r="AB54" s="1366"/>
      <c r="AC54" s="1361"/>
      <c r="AD54" s="1344"/>
      <c r="AE54" s="127"/>
      <c r="AF54" s="1311"/>
      <c r="AG54" s="1366"/>
      <c r="AH54" s="1359"/>
      <c r="AI54" s="1361"/>
      <c r="AJ54" s="1340"/>
      <c r="AL54" s="1311"/>
      <c r="AM54" s="1366"/>
      <c r="AN54" s="1367"/>
      <c r="AO54" s="1357"/>
      <c r="AP54" s="1319"/>
      <c r="AR54" s="1338"/>
      <c r="AS54" s="1332"/>
      <c r="AT54" s="1332"/>
      <c r="AU54" s="1332"/>
      <c r="AV54" s="1332"/>
      <c r="AW54" s="1322"/>
      <c r="AX54" s="1332"/>
      <c r="AY54" s="1357"/>
      <c r="AZ54" s="1358"/>
      <c r="BA54" s="1327"/>
      <c r="BB54" s="1328"/>
      <c r="BC54" s="1328"/>
      <c r="BD54" s="1328"/>
    </row>
    <row r="55" spans="1:56" ht="69.75" customHeight="1" x14ac:dyDescent="0.3">
      <c r="A55" s="1316"/>
      <c r="B55" s="1335"/>
      <c r="C55" s="1339"/>
      <c r="D55" s="1338"/>
      <c r="E55" s="1338"/>
      <c r="F55" s="1338"/>
      <c r="G55" s="179" t="s">
        <v>118</v>
      </c>
      <c r="H55" s="1313"/>
      <c r="I55" s="1359"/>
      <c r="J55" s="1371"/>
      <c r="K55" s="1332"/>
      <c r="L55" s="1313"/>
      <c r="M55" s="1359"/>
      <c r="N55" s="1359"/>
      <c r="O55" s="1365"/>
      <c r="P55" s="1313"/>
      <c r="Q55" s="1359"/>
      <c r="R55" s="1359"/>
      <c r="S55" s="1365"/>
      <c r="T55" s="1313"/>
      <c r="U55" s="1359"/>
      <c r="V55" s="1359"/>
      <c r="W55" s="1365"/>
      <c r="X55" s="1340"/>
      <c r="Y55" s="264"/>
      <c r="Z55" s="1311"/>
      <c r="AA55" s="1366"/>
      <c r="AB55" s="1366"/>
      <c r="AC55" s="1362"/>
      <c r="AD55" s="1344"/>
      <c r="AE55" s="127"/>
      <c r="AF55" s="1311"/>
      <c r="AG55" s="1366"/>
      <c r="AH55" s="1359"/>
      <c r="AI55" s="1362"/>
      <c r="AJ55" s="1340"/>
      <c r="AL55" s="1311"/>
      <c r="AM55" s="1366"/>
      <c r="AN55" s="1367"/>
      <c r="AO55" s="1357"/>
      <c r="AP55" s="1319"/>
      <c r="AR55" s="1338"/>
      <c r="AS55" s="1332"/>
      <c r="AT55" s="1332"/>
      <c r="AU55" s="1332"/>
      <c r="AV55" s="1332"/>
      <c r="AW55" s="1322"/>
      <c r="AX55" s="1332"/>
      <c r="AY55" s="1357"/>
      <c r="AZ55" s="1358"/>
      <c r="BA55" s="1327"/>
      <c r="BB55" s="1328"/>
      <c r="BC55" s="1328"/>
      <c r="BD55" s="1328"/>
    </row>
    <row r="56" spans="1:56" ht="16.2" customHeight="1" x14ac:dyDescent="0.3">
      <c r="A56" s="1316"/>
      <c r="B56" s="1335"/>
      <c r="C56" s="189"/>
      <c r="D56" s="183"/>
      <c r="E56" s="1338"/>
      <c r="F56" s="183"/>
      <c r="G56" s="179"/>
      <c r="H56" s="1318" t="s">
        <v>367</v>
      </c>
      <c r="I56" s="1318"/>
      <c r="J56" s="1313" t="s">
        <v>368</v>
      </c>
      <c r="K56" s="1313"/>
      <c r="L56" s="1318" t="s">
        <v>367</v>
      </c>
      <c r="M56" s="1318"/>
      <c r="N56" s="1313" t="s">
        <v>368</v>
      </c>
      <c r="O56" s="1313"/>
      <c r="P56" s="1318" t="s">
        <v>367</v>
      </c>
      <c r="Q56" s="1318"/>
      <c r="R56" s="1313" t="s">
        <v>368</v>
      </c>
      <c r="S56" s="1313"/>
      <c r="T56" s="1318" t="s">
        <v>367</v>
      </c>
      <c r="U56" s="1318"/>
      <c r="V56" s="1313" t="s">
        <v>368</v>
      </c>
      <c r="W56" s="1313"/>
      <c r="X56" s="127"/>
      <c r="Y56" s="127"/>
      <c r="Z56" s="1316" t="s">
        <v>367</v>
      </c>
      <c r="AA56" s="1316"/>
      <c r="AB56" s="1311" t="s">
        <v>368</v>
      </c>
      <c r="AC56" s="1311"/>
      <c r="AD56" s="179"/>
      <c r="AE56" s="127"/>
      <c r="AF56" s="1318" t="s">
        <v>367</v>
      </c>
      <c r="AG56" s="1318"/>
      <c r="AH56" s="1313" t="s">
        <v>368</v>
      </c>
      <c r="AI56" s="1313"/>
      <c r="AJ56" s="127"/>
      <c r="AL56" s="1318" t="s">
        <v>367</v>
      </c>
      <c r="AM56" s="1318"/>
      <c r="AN56" s="1313" t="s">
        <v>368</v>
      </c>
      <c r="AO56" s="1313"/>
      <c r="AP56" s="127"/>
      <c r="AR56" s="457"/>
      <c r="AS56" s="457"/>
      <c r="AT56" s="457"/>
      <c r="AU56" s="457"/>
      <c r="AV56" s="457"/>
      <c r="AW56" s="457"/>
      <c r="AX56" s="457"/>
      <c r="AY56" s="457"/>
      <c r="AZ56" s="457"/>
      <c r="BA56" s="459"/>
      <c r="BB56" s="457"/>
      <c r="BC56" s="457"/>
      <c r="BD56" s="457"/>
    </row>
    <row r="57" spans="1:56" ht="14.4" customHeight="1" x14ac:dyDescent="0.3">
      <c r="A57" s="1316"/>
      <c r="B57" s="1335"/>
      <c r="C57" s="1339" t="s">
        <v>12</v>
      </c>
      <c r="D57" s="1338" t="s">
        <v>369</v>
      </c>
      <c r="E57" s="1338"/>
      <c r="F57" s="1338" t="s">
        <v>370</v>
      </c>
      <c r="G57" s="189" t="s">
        <v>371</v>
      </c>
      <c r="H57" s="1313" t="s">
        <v>372</v>
      </c>
      <c r="I57" s="1313"/>
      <c r="J57" s="1318" t="s">
        <v>372</v>
      </c>
      <c r="K57" s="1318"/>
      <c r="L57" s="1313" t="s">
        <v>370</v>
      </c>
      <c r="M57" s="1313"/>
      <c r="N57" s="1318" t="s">
        <v>370</v>
      </c>
      <c r="O57" s="1318"/>
      <c r="P57" s="1313" t="s">
        <v>370</v>
      </c>
      <c r="Q57" s="1313"/>
      <c r="R57" s="1318" t="s">
        <v>370</v>
      </c>
      <c r="S57" s="1318"/>
      <c r="T57" s="1313" t="s">
        <v>370</v>
      </c>
      <c r="U57" s="1313"/>
      <c r="V57" s="1318" t="s">
        <v>372</v>
      </c>
      <c r="W57" s="1318"/>
      <c r="X57" s="1319" t="s">
        <v>373</v>
      </c>
      <c r="Y57" s="143"/>
      <c r="Z57" s="1311" t="s">
        <v>370</v>
      </c>
      <c r="AA57" s="1311"/>
      <c r="AB57" s="1316" t="s">
        <v>372</v>
      </c>
      <c r="AC57" s="1316"/>
      <c r="AD57" s="1321" t="s">
        <v>373</v>
      </c>
      <c r="AE57" s="127"/>
      <c r="AF57" s="1313" t="s">
        <v>370</v>
      </c>
      <c r="AG57" s="1313"/>
      <c r="AH57" s="1318" t="s">
        <v>372</v>
      </c>
      <c r="AI57" s="1318"/>
      <c r="AJ57" s="1319" t="s">
        <v>373</v>
      </c>
      <c r="AL57" s="1313" t="s">
        <v>370</v>
      </c>
      <c r="AM57" s="1313"/>
      <c r="AN57" s="1318" t="s">
        <v>372</v>
      </c>
      <c r="AO57" s="1318"/>
      <c r="AP57" s="1319" t="s">
        <v>740</v>
      </c>
      <c r="AR57" s="1338" t="s">
        <v>370</v>
      </c>
      <c r="AS57" s="1338" t="s">
        <v>370</v>
      </c>
      <c r="AT57" s="1338" t="s">
        <v>370</v>
      </c>
      <c r="AU57" s="1338" t="s">
        <v>370</v>
      </c>
      <c r="AV57" s="1338" t="s">
        <v>370</v>
      </c>
      <c r="AW57" s="1338" t="s">
        <v>370</v>
      </c>
      <c r="AX57" s="1338" t="s">
        <v>370</v>
      </c>
      <c r="AY57" s="1338" t="s">
        <v>370</v>
      </c>
      <c r="AZ57" s="1338" t="s">
        <v>370</v>
      </c>
      <c r="BA57" s="1327" t="s">
        <v>544</v>
      </c>
      <c r="BB57" s="1328"/>
      <c r="BC57" s="1328"/>
      <c r="BD57" s="1328"/>
    </row>
    <row r="58" spans="1:56" ht="14.4" customHeight="1" x14ac:dyDescent="0.3">
      <c r="A58" s="1316"/>
      <c r="B58" s="1335"/>
      <c r="C58" s="1339"/>
      <c r="D58" s="1338"/>
      <c r="E58" s="1338"/>
      <c r="F58" s="1338"/>
      <c r="G58" s="189" t="s">
        <v>374</v>
      </c>
      <c r="H58" s="1313"/>
      <c r="I58" s="1313"/>
      <c r="J58" s="1318"/>
      <c r="K58" s="1318"/>
      <c r="L58" s="1313"/>
      <c r="M58" s="1313"/>
      <c r="N58" s="1318"/>
      <c r="O58" s="1318"/>
      <c r="P58" s="1313"/>
      <c r="Q58" s="1313"/>
      <c r="R58" s="1318"/>
      <c r="S58" s="1318"/>
      <c r="T58" s="1313"/>
      <c r="U58" s="1313"/>
      <c r="V58" s="1318"/>
      <c r="W58" s="1318"/>
      <c r="X58" s="1319"/>
      <c r="Y58" s="143"/>
      <c r="Z58" s="1311"/>
      <c r="AA58" s="1311"/>
      <c r="AB58" s="1316"/>
      <c r="AC58" s="1316"/>
      <c r="AD58" s="1321"/>
      <c r="AE58" s="127"/>
      <c r="AF58" s="1313"/>
      <c r="AG58" s="1313"/>
      <c r="AH58" s="1318"/>
      <c r="AI58" s="1318"/>
      <c r="AJ58" s="1319"/>
      <c r="AL58" s="1313"/>
      <c r="AM58" s="1313"/>
      <c r="AN58" s="1318"/>
      <c r="AO58" s="1318"/>
      <c r="AP58" s="1319"/>
      <c r="AR58" s="1338"/>
      <c r="AS58" s="1338"/>
      <c r="AT58" s="1338"/>
      <c r="AU58" s="1338"/>
      <c r="AV58" s="1338"/>
      <c r="AW58" s="1338"/>
      <c r="AX58" s="1338"/>
      <c r="AY58" s="1338"/>
      <c r="AZ58" s="1338"/>
      <c r="BA58" s="1327"/>
      <c r="BB58" s="1328"/>
      <c r="BC58" s="1328"/>
      <c r="BD58" s="1328"/>
    </row>
    <row r="59" spans="1:56" ht="15" customHeight="1" x14ac:dyDescent="0.3">
      <c r="A59" s="1316"/>
      <c r="B59" s="1335"/>
      <c r="C59" s="1339"/>
      <c r="D59" s="1338"/>
      <c r="E59" s="1338"/>
      <c r="F59" s="1338"/>
      <c r="G59" s="189" t="s">
        <v>375</v>
      </c>
      <c r="H59" s="1313"/>
      <c r="I59" s="1313"/>
      <c r="J59" s="1318"/>
      <c r="K59" s="1318"/>
      <c r="L59" s="1313"/>
      <c r="M59" s="1313"/>
      <c r="N59" s="1318"/>
      <c r="O59" s="1318"/>
      <c r="P59" s="1313"/>
      <c r="Q59" s="1313"/>
      <c r="R59" s="1318"/>
      <c r="S59" s="1318"/>
      <c r="T59" s="1313"/>
      <c r="U59" s="1313"/>
      <c r="V59" s="1318"/>
      <c r="W59" s="1318"/>
      <c r="X59" s="1319"/>
      <c r="Y59" s="143"/>
      <c r="Z59" s="1311"/>
      <c r="AA59" s="1311"/>
      <c r="AB59" s="1316"/>
      <c r="AC59" s="1316"/>
      <c r="AD59" s="1321"/>
      <c r="AE59" s="127"/>
      <c r="AF59" s="1313"/>
      <c r="AG59" s="1313"/>
      <c r="AH59" s="1318"/>
      <c r="AI59" s="1318"/>
      <c r="AJ59" s="1319"/>
      <c r="AL59" s="1313"/>
      <c r="AM59" s="1313"/>
      <c r="AN59" s="1318"/>
      <c r="AO59" s="1318"/>
      <c r="AP59" s="1319"/>
      <c r="AR59" s="1338"/>
      <c r="AS59" s="1338"/>
      <c r="AT59" s="1338"/>
      <c r="AU59" s="1338"/>
      <c r="AV59" s="1338"/>
      <c r="AW59" s="1338"/>
      <c r="AX59" s="1338"/>
      <c r="AY59" s="1338"/>
      <c r="AZ59" s="1338"/>
      <c r="BA59" s="1327"/>
      <c r="BB59" s="1328"/>
      <c r="BC59" s="1328"/>
      <c r="BD59" s="1328"/>
    </row>
    <row r="60" spans="1:56" ht="16.2" customHeight="1" x14ac:dyDescent="0.3">
      <c r="A60" s="1316"/>
      <c r="B60" s="1335" t="s">
        <v>376</v>
      </c>
      <c r="C60" s="189"/>
      <c r="D60" s="183"/>
      <c r="E60" s="183"/>
      <c r="F60" s="183"/>
      <c r="G60" s="189"/>
      <c r="H60" s="1318" t="s">
        <v>377</v>
      </c>
      <c r="I60" s="1318"/>
      <c r="J60" s="1313" t="s">
        <v>281</v>
      </c>
      <c r="K60" s="1313"/>
      <c r="L60" s="1318" t="s">
        <v>377</v>
      </c>
      <c r="M60" s="1318"/>
      <c r="N60" s="1313" t="s">
        <v>281</v>
      </c>
      <c r="O60" s="1313"/>
      <c r="P60" s="1318" t="s">
        <v>377</v>
      </c>
      <c r="Q60" s="1318"/>
      <c r="R60" s="1313" t="s">
        <v>281</v>
      </c>
      <c r="S60" s="1313"/>
      <c r="T60" s="1318" t="s">
        <v>377</v>
      </c>
      <c r="U60" s="1318"/>
      <c r="V60" s="1313" t="s">
        <v>281</v>
      </c>
      <c r="W60" s="1313"/>
      <c r="X60" s="127"/>
      <c r="Y60" s="127"/>
      <c r="Z60" s="1316" t="s">
        <v>377</v>
      </c>
      <c r="AA60" s="1316"/>
      <c r="AB60" s="1311" t="s">
        <v>281</v>
      </c>
      <c r="AC60" s="1311"/>
      <c r="AD60" s="179"/>
      <c r="AE60" s="127"/>
      <c r="AF60" s="1318" t="s">
        <v>377</v>
      </c>
      <c r="AG60" s="1318"/>
      <c r="AH60" s="1313" t="s">
        <v>281</v>
      </c>
      <c r="AI60" s="1313"/>
      <c r="AJ60" s="127"/>
      <c r="AL60" s="1318" t="s">
        <v>377</v>
      </c>
      <c r="AM60" s="1318"/>
      <c r="AN60" s="1313" t="s">
        <v>281</v>
      </c>
      <c r="AO60" s="1313"/>
      <c r="AP60" s="127"/>
      <c r="AR60" s="457"/>
      <c r="AS60" s="457"/>
      <c r="AT60" s="457"/>
      <c r="AU60" s="457"/>
      <c r="AV60" s="457"/>
      <c r="AW60" s="457"/>
      <c r="AX60" s="457"/>
      <c r="AY60" s="457"/>
      <c r="AZ60" s="457"/>
      <c r="BA60" s="459"/>
      <c r="BB60" s="457"/>
      <c r="BC60" s="457"/>
      <c r="BD60" s="457"/>
    </row>
    <row r="61" spans="1:56" ht="15.6" customHeight="1" x14ac:dyDescent="0.3">
      <c r="A61" s="1316"/>
      <c r="B61" s="1335"/>
      <c r="C61" s="1335" t="s">
        <v>378</v>
      </c>
      <c r="D61" s="1335" t="s">
        <v>379</v>
      </c>
      <c r="E61" s="1334">
        <v>0.1</v>
      </c>
      <c r="F61" s="1356" t="s">
        <v>380</v>
      </c>
      <c r="G61" s="189" t="s">
        <v>381</v>
      </c>
      <c r="H61" s="1318" t="s">
        <v>380</v>
      </c>
      <c r="I61" s="1318"/>
      <c r="J61" s="1318" t="s">
        <v>382</v>
      </c>
      <c r="K61" s="1318"/>
      <c r="L61" s="1318" t="s">
        <v>380</v>
      </c>
      <c r="M61" s="1318"/>
      <c r="N61" s="1318" t="s">
        <v>382</v>
      </c>
      <c r="O61" s="1318"/>
      <c r="P61" s="1318" t="s">
        <v>380</v>
      </c>
      <c r="Q61" s="1318"/>
      <c r="R61" s="1318" t="s">
        <v>382</v>
      </c>
      <c r="S61" s="1318"/>
      <c r="T61" s="1318" t="s">
        <v>380</v>
      </c>
      <c r="U61" s="1318"/>
      <c r="V61" s="1318" t="s">
        <v>382</v>
      </c>
      <c r="W61" s="1318"/>
      <c r="X61" s="1319" t="s">
        <v>383</v>
      </c>
      <c r="Y61" s="143"/>
      <c r="Z61" s="1316" t="s">
        <v>380</v>
      </c>
      <c r="AA61" s="1316"/>
      <c r="AB61" s="1316" t="s">
        <v>382</v>
      </c>
      <c r="AC61" s="1316"/>
      <c r="AD61" s="1321" t="s">
        <v>383</v>
      </c>
      <c r="AE61" s="127"/>
      <c r="AF61" s="1318" t="s">
        <v>380</v>
      </c>
      <c r="AG61" s="1318"/>
      <c r="AH61" s="1318" t="s">
        <v>382</v>
      </c>
      <c r="AI61" s="1318"/>
      <c r="AJ61" s="1319" t="s">
        <v>383</v>
      </c>
      <c r="AL61" s="1318" t="s">
        <v>380</v>
      </c>
      <c r="AM61" s="1318"/>
      <c r="AN61" s="1355" t="s">
        <v>39</v>
      </c>
      <c r="AO61" s="1318"/>
      <c r="AP61" s="1319" t="s">
        <v>741</v>
      </c>
      <c r="AR61" s="1356" t="s">
        <v>380</v>
      </c>
      <c r="AS61" s="978" t="s">
        <v>382</v>
      </c>
      <c r="AT61" s="978" t="s">
        <v>382</v>
      </c>
      <c r="AU61" s="978" t="s">
        <v>382</v>
      </c>
      <c r="AV61" s="978" t="s">
        <v>382</v>
      </c>
      <c r="AW61" s="978" t="s">
        <v>382</v>
      </c>
      <c r="AX61" s="978" t="s">
        <v>382</v>
      </c>
      <c r="AY61" s="978" t="s">
        <v>382</v>
      </c>
      <c r="AZ61" s="978" t="s">
        <v>382</v>
      </c>
      <c r="BA61" s="1333" t="s">
        <v>545</v>
      </c>
      <c r="BB61" s="1330" t="s">
        <v>641</v>
      </c>
      <c r="BC61" s="1330" t="s">
        <v>382</v>
      </c>
      <c r="BD61" s="1330" t="s">
        <v>742</v>
      </c>
    </row>
    <row r="62" spans="1:56" ht="60" customHeight="1" x14ac:dyDescent="0.3">
      <c r="A62" s="1316"/>
      <c r="B62" s="1335"/>
      <c r="C62" s="1335"/>
      <c r="D62" s="1335"/>
      <c r="E62" s="1334"/>
      <c r="F62" s="1356"/>
      <c r="G62" s="189" t="s">
        <v>384</v>
      </c>
      <c r="H62" s="1318"/>
      <c r="I62" s="1318"/>
      <c r="J62" s="1318"/>
      <c r="K62" s="1318"/>
      <c r="L62" s="1318"/>
      <c r="M62" s="1318"/>
      <c r="N62" s="1318"/>
      <c r="O62" s="1318"/>
      <c r="P62" s="1318"/>
      <c r="Q62" s="1318"/>
      <c r="R62" s="1318"/>
      <c r="S62" s="1318"/>
      <c r="T62" s="1318"/>
      <c r="U62" s="1318"/>
      <c r="V62" s="1318"/>
      <c r="W62" s="1318"/>
      <c r="X62" s="1319"/>
      <c r="Y62" s="143"/>
      <c r="Z62" s="1316"/>
      <c r="AA62" s="1316"/>
      <c r="AB62" s="1316"/>
      <c r="AC62" s="1316"/>
      <c r="AD62" s="1321"/>
      <c r="AE62" s="127"/>
      <c r="AF62" s="1318"/>
      <c r="AG62" s="1318"/>
      <c r="AH62" s="1318"/>
      <c r="AI62" s="1318"/>
      <c r="AJ62" s="1319"/>
      <c r="AL62" s="1318"/>
      <c r="AM62" s="1318"/>
      <c r="AN62" s="1318"/>
      <c r="AO62" s="1318"/>
      <c r="AP62" s="1319"/>
      <c r="AR62" s="1356"/>
      <c r="AS62" s="978"/>
      <c r="AT62" s="978"/>
      <c r="AU62" s="978"/>
      <c r="AV62" s="978"/>
      <c r="AW62" s="978"/>
      <c r="AX62" s="978"/>
      <c r="AY62" s="978"/>
      <c r="AZ62" s="978"/>
      <c r="BA62" s="1333"/>
      <c r="BB62" s="1330"/>
      <c r="BC62" s="1330"/>
      <c r="BD62" s="1330"/>
    </row>
    <row r="63" spans="1:56" ht="73.5" customHeight="1" x14ac:dyDescent="0.3">
      <c r="A63" s="1316"/>
      <c r="B63" s="1335"/>
      <c r="C63" s="1335"/>
      <c r="D63" s="1335"/>
      <c r="E63" s="1334"/>
      <c r="F63" s="1356"/>
      <c r="G63" s="184" t="s">
        <v>385</v>
      </c>
      <c r="H63" s="1318"/>
      <c r="I63" s="1318"/>
      <c r="J63" s="1318"/>
      <c r="K63" s="1318"/>
      <c r="L63" s="1318"/>
      <c r="M63" s="1318"/>
      <c r="N63" s="1318"/>
      <c r="O63" s="1318"/>
      <c r="P63" s="1318"/>
      <c r="Q63" s="1318"/>
      <c r="R63" s="1318"/>
      <c r="S63" s="1318"/>
      <c r="T63" s="1318"/>
      <c r="U63" s="1318"/>
      <c r="V63" s="1318"/>
      <c r="W63" s="1318"/>
      <c r="X63" s="1319"/>
      <c r="Y63" s="143"/>
      <c r="Z63" s="1316"/>
      <c r="AA63" s="1316"/>
      <c r="AB63" s="1316"/>
      <c r="AC63" s="1316"/>
      <c r="AD63" s="1321"/>
      <c r="AE63" s="127"/>
      <c r="AF63" s="1318"/>
      <c r="AG63" s="1318"/>
      <c r="AH63" s="1318"/>
      <c r="AI63" s="1318"/>
      <c r="AJ63" s="1319"/>
      <c r="AL63" s="1318"/>
      <c r="AM63" s="1318"/>
      <c r="AN63" s="1318"/>
      <c r="AO63" s="1318"/>
      <c r="AP63" s="1319"/>
      <c r="AR63" s="1356"/>
      <c r="AS63" s="978"/>
      <c r="AT63" s="978"/>
      <c r="AU63" s="978"/>
      <c r="AV63" s="978"/>
      <c r="AW63" s="978"/>
      <c r="AX63" s="978"/>
      <c r="AY63" s="978"/>
      <c r="AZ63" s="978"/>
      <c r="BA63" s="1333"/>
      <c r="BB63" s="1330"/>
      <c r="BC63" s="1330"/>
      <c r="BD63" s="1330"/>
    </row>
    <row r="64" spans="1:56" ht="16.5" customHeight="1" x14ac:dyDescent="0.3">
      <c r="A64" s="1316"/>
      <c r="B64" s="1335"/>
      <c r="C64" s="181"/>
      <c r="D64" s="181"/>
      <c r="E64" s="1334"/>
      <c r="F64" s="197"/>
      <c r="G64" s="184"/>
      <c r="H64" s="1313" t="s">
        <v>386</v>
      </c>
      <c r="I64" s="1313"/>
      <c r="J64" s="1313" t="s">
        <v>387</v>
      </c>
      <c r="K64" s="1313"/>
      <c r="L64" s="1313" t="s">
        <v>386</v>
      </c>
      <c r="M64" s="1313"/>
      <c r="N64" s="1313" t="s">
        <v>387</v>
      </c>
      <c r="O64" s="1313"/>
      <c r="P64" s="1313" t="s">
        <v>386</v>
      </c>
      <c r="Q64" s="1313"/>
      <c r="R64" s="1313" t="s">
        <v>387</v>
      </c>
      <c r="S64" s="1313"/>
      <c r="T64" s="1313" t="s">
        <v>386</v>
      </c>
      <c r="U64" s="1313"/>
      <c r="V64" s="1313" t="s">
        <v>387</v>
      </c>
      <c r="W64" s="1313"/>
      <c r="X64" s="127"/>
      <c r="Y64" s="127"/>
      <c r="Z64" s="1311" t="s">
        <v>386</v>
      </c>
      <c r="AA64" s="1311"/>
      <c r="AB64" s="1311" t="s">
        <v>387</v>
      </c>
      <c r="AC64" s="1311"/>
      <c r="AD64" s="179"/>
      <c r="AE64" s="127"/>
      <c r="AF64" s="1313" t="s">
        <v>386</v>
      </c>
      <c r="AG64" s="1313"/>
      <c r="AH64" s="1313" t="s">
        <v>387</v>
      </c>
      <c r="AI64" s="1313"/>
      <c r="AJ64" s="127"/>
      <c r="AL64" s="1313" t="s">
        <v>386</v>
      </c>
      <c r="AM64" s="1313"/>
      <c r="AN64" s="1313" t="s">
        <v>387</v>
      </c>
      <c r="AO64" s="1313"/>
      <c r="AP64" s="127"/>
      <c r="AR64" s="457"/>
      <c r="AS64" s="457"/>
      <c r="AT64" s="457"/>
      <c r="AU64" s="457"/>
      <c r="AV64" s="457"/>
      <c r="AW64" s="457"/>
      <c r="AX64" s="457"/>
      <c r="AY64" s="457"/>
      <c r="AZ64" s="457"/>
      <c r="BA64" s="459"/>
      <c r="BB64" s="457"/>
      <c r="BC64" s="457"/>
      <c r="BD64" s="457"/>
    </row>
    <row r="65" spans="1:56" ht="27.6" x14ac:dyDescent="0.3">
      <c r="A65" s="1316"/>
      <c r="B65" s="1335"/>
      <c r="C65" s="180" t="s">
        <v>388</v>
      </c>
      <c r="D65" s="181" t="s">
        <v>389</v>
      </c>
      <c r="E65" s="1334"/>
      <c r="F65" s="197" t="s">
        <v>390</v>
      </c>
      <c r="G65" s="184" t="s">
        <v>391</v>
      </c>
      <c r="H65" s="1313" t="s">
        <v>392</v>
      </c>
      <c r="I65" s="1313"/>
      <c r="J65" s="1313" t="s">
        <v>393</v>
      </c>
      <c r="K65" s="1313"/>
      <c r="L65" s="1313" t="s">
        <v>392</v>
      </c>
      <c r="M65" s="1313"/>
      <c r="N65" s="1313">
        <v>27</v>
      </c>
      <c r="O65" s="1313"/>
      <c r="P65" s="1313" t="s">
        <v>392</v>
      </c>
      <c r="Q65" s="1313"/>
      <c r="R65" s="1313" t="s">
        <v>394</v>
      </c>
      <c r="S65" s="1313"/>
      <c r="T65" s="1313" t="s">
        <v>392</v>
      </c>
      <c r="U65" s="1313"/>
      <c r="V65" s="1313" t="s">
        <v>395</v>
      </c>
      <c r="W65" s="1313"/>
      <c r="X65" s="174" t="s">
        <v>396</v>
      </c>
      <c r="Y65" s="174"/>
      <c r="Z65" s="1311" t="s">
        <v>392</v>
      </c>
      <c r="AA65" s="1311"/>
      <c r="AB65" s="1311" t="s">
        <v>395</v>
      </c>
      <c r="AC65" s="1311"/>
      <c r="AD65" s="198" t="s">
        <v>396</v>
      </c>
      <c r="AE65" s="127"/>
      <c r="AF65" s="1313" t="s">
        <v>392</v>
      </c>
      <c r="AG65" s="1313"/>
      <c r="AH65" s="1313" t="s">
        <v>395</v>
      </c>
      <c r="AI65" s="1313"/>
      <c r="AJ65" s="174" t="s">
        <v>396</v>
      </c>
      <c r="AL65" s="1313" t="s">
        <v>392</v>
      </c>
      <c r="AM65" s="1313"/>
      <c r="AN65" s="1313" t="s">
        <v>395</v>
      </c>
      <c r="AO65" s="1313"/>
      <c r="AP65" s="174" t="s">
        <v>396</v>
      </c>
      <c r="AR65" s="197" t="s">
        <v>390</v>
      </c>
      <c r="AS65" s="144" t="s">
        <v>393</v>
      </c>
      <c r="AT65" s="144">
        <v>27</v>
      </c>
      <c r="AU65" s="144" t="s">
        <v>394</v>
      </c>
      <c r="AV65" s="144" t="s">
        <v>395</v>
      </c>
      <c r="AW65" s="194" t="s">
        <v>395</v>
      </c>
      <c r="AX65" s="144" t="s">
        <v>395</v>
      </c>
      <c r="AY65" s="144" t="s">
        <v>395</v>
      </c>
      <c r="AZ65" s="144" t="s">
        <v>743</v>
      </c>
      <c r="BA65" s="459" t="s">
        <v>544</v>
      </c>
      <c r="BB65" s="457"/>
      <c r="BC65" s="457"/>
      <c r="BD65" s="457"/>
    </row>
    <row r="66" spans="1:56" ht="16.5" customHeight="1" x14ac:dyDescent="0.3">
      <c r="A66" s="1316"/>
      <c r="B66" s="1335"/>
      <c r="C66" s="180"/>
      <c r="D66" s="181"/>
      <c r="E66" s="1334"/>
      <c r="F66" s="197"/>
      <c r="G66" s="190"/>
      <c r="H66" s="1313" t="s">
        <v>397</v>
      </c>
      <c r="I66" s="1313"/>
      <c r="J66" s="1313" t="s">
        <v>398</v>
      </c>
      <c r="K66" s="1313"/>
      <c r="L66" s="1313" t="s">
        <v>397</v>
      </c>
      <c r="M66" s="1313"/>
      <c r="N66" s="1313" t="s">
        <v>398</v>
      </c>
      <c r="O66" s="1313"/>
      <c r="P66" s="1313" t="s">
        <v>397</v>
      </c>
      <c r="Q66" s="1313"/>
      <c r="R66" s="1313" t="s">
        <v>398</v>
      </c>
      <c r="S66" s="1313"/>
      <c r="T66" s="1313" t="s">
        <v>397</v>
      </c>
      <c r="U66" s="1313"/>
      <c r="V66" s="1313" t="s">
        <v>398</v>
      </c>
      <c r="W66" s="1313"/>
      <c r="X66" s="127"/>
      <c r="Y66" s="127"/>
      <c r="Z66" s="1311" t="s">
        <v>397</v>
      </c>
      <c r="AA66" s="1311"/>
      <c r="AB66" s="1311" t="s">
        <v>398</v>
      </c>
      <c r="AC66" s="1311"/>
      <c r="AD66" s="179"/>
      <c r="AE66" s="127"/>
      <c r="AF66" s="1313" t="s">
        <v>397</v>
      </c>
      <c r="AG66" s="1313"/>
      <c r="AH66" s="1313" t="s">
        <v>398</v>
      </c>
      <c r="AI66" s="1313"/>
      <c r="AJ66" s="127"/>
      <c r="AL66" s="1313" t="s">
        <v>397</v>
      </c>
      <c r="AM66" s="1313"/>
      <c r="AN66" s="1313" t="s">
        <v>398</v>
      </c>
      <c r="AO66" s="1313"/>
      <c r="AP66" s="127"/>
      <c r="AR66" s="457"/>
      <c r="AS66" s="457"/>
      <c r="AT66" s="457"/>
      <c r="AU66" s="457"/>
      <c r="AV66" s="457"/>
      <c r="AW66" s="457"/>
      <c r="AX66" s="457"/>
      <c r="AY66" s="457"/>
      <c r="AZ66" s="457"/>
      <c r="BA66" s="459"/>
      <c r="BB66" s="457"/>
      <c r="BC66" s="457"/>
      <c r="BD66" s="457"/>
    </row>
    <row r="67" spans="1:56" ht="27.6" x14ac:dyDescent="0.3">
      <c r="A67" s="1316"/>
      <c r="B67" s="1335"/>
      <c r="C67" s="186" t="s">
        <v>399</v>
      </c>
      <c r="D67" s="181" t="s">
        <v>400</v>
      </c>
      <c r="E67" s="1334"/>
      <c r="F67" s="197" t="s">
        <v>69</v>
      </c>
      <c r="G67" s="198" t="s">
        <v>401</v>
      </c>
      <c r="H67" s="1350">
        <v>44927</v>
      </c>
      <c r="I67" s="1350"/>
      <c r="J67" s="1349" t="s">
        <v>382</v>
      </c>
      <c r="K67" s="1349"/>
      <c r="L67" s="1350">
        <v>44927</v>
      </c>
      <c r="M67" s="1350"/>
      <c r="N67" s="1349" t="s">
        <v>382</v>
      </c>
      <c r="O67" s="1349"/>
      <c r="P67" s="1350">
        <v>44927</v>
      </c>
      <c r="Q67" s="1350"/>
      <c r="R67" s="1349" t="s">
        <v>382</v>
      </c>
      <c r="S67" s="1349"/>
      <c r="T67" s="1350">
        <v>44927</v>
      </c>
      <c r="U67" s="1350"/>
      <c r="V67" s="1349" t="s">
        <v>402</v>
      </c>
      <c r="W67" s="1349"/>
      <c r="X67" s="174" t="s">
        <v>403</v>
      </c>
      <c r="Y67" s="174"/>
      <c r="Z67" s="1353">
        <v>44927</v>
      </c>
      <c r="AA67" s="1353"/>
      <c r="AB67" s="1354" t="s">
        <v>402</v>
      </c>
      <c r="AC67" s="1354"/>
      <c r="AD67" s="198" t="s">
        <v>403</v>
      </c>
      <c r="AE67" s="127"/>
      <c r="AF67" s="1350">
        <v>44927</v>
      </c>
      <c r="AG67" s="1350"/>
      <c r="AH67" s="1349" t="s">
        <v>402</v>
      </c>
      <c r="AI67" s="1349"/>
      <c r="AJ67" s="174" t="s">
        <v>403</v>
      </c>
      <c r="AL67" s="1350">
        <v>44927</v>
      </c>
      <c r="AM67" s="1350"/>
      <c r="AN67" s="1352" t="s">
        <v>744</v>
      </c>
      <c r="AO67" s="1349"/>
      <c r="AP67" s="174" t="s">
        <v>403</v>
      </c>
      <c r="AR67" s="197" t="s">
        <v>69</v>
      </c>
      <c r="AS67" s="463" t="s">
        <v>382</v>
      </c>
      <c r="AT67" s="463" t="s">
        <v>382</v>
      </c>
      <c r="AU67" s="463" t="s">
        <v>382</v>
      </c>
      <c r="AV67" s="463" t="s">
        <v>402</v>
      </c>
      <c r="AW67" s="464" t="s">
        <v>402</v>
      </c>
      <c r="AX67" s="463" t="s">
        <v>402</v>
      </c>
      <c r="AY67" s="463" t="s">
        <v>402</v>
      </c>
      <c r="AZ67" s="465" t="s">
        <v>745</v>
      </c>
      <c r="BA67" s="459" t="s">
        <v>544</v>
      </c>
      <c r="BB67" s="457"/>
      <c r="BC67" s="457"/>
      <c r="BD67" s="457"/>
    </row>
    <row r="68" spans="1:56" ht="16.5" customHeight="1" x14ac:dyDescent="0.3">
      <c r="A68" s="199"/>
      <c r="B68" s="1320" t="s">
        <v>404</v>
      </c>
      <c r="C68" s="186"/>
      <c r="D68" s="181"/>
      <c r="E68" s="182"/>
      <c r="F68" s="197"/>
      <c r="G68" s="198"/>
      <c r="H68" s="1313" t="s">
        <v>405</v>
      </c>
      <c r="I68" s="1313"/>
      <c r="J68" s="1313" t="s">
        <v>281</v>
      </c>
      <c r="K68" s="1313"/>
      <c r="L68" s="1313" t="s">
        <v>405</v>
      </c>
      <c r="M68" s="1313"/>
      <c r="N68" s="1313" t="s">
        <v>281</v>
      </c>
      <c r="O68" s="1313"/>
      <c r="P68" s="1313" t="s">
        <v>405</v>
      </c>
      <c r="Q68" s="1313"/>
      <c r="R68" s="1313" t="s">
        <v>281</v>
      </c>
      <c r="S68" s="1313"/>
      <c r="T68" s="1313" t="s">
        <v>405</v>
      </c>
      <c r="U68" s="1313"/>
      <c r="V68" s="1313" t="s">
        <v>281</v>
      </c>
      <c r="W68" s="1313"/>
      <c r="X68" s="127"/>
      <c r="Y68" s="127"/>
      <c r="Z68" s="1311" t="s">
        <v>405</v>
      </c>
      <c r="AA68" s="1311"/>
      <c r="AB68" s="1311" t="s">
        <v>281</v>
      </c>
      <c r="AC68" s="1311"/>
      <c r="AD68" s="179"/>
      <c r="AE68" s="127"/>
      <c r="AF68" s="1313" t="s">
        <v>405</v>
      </c>
      <c r="AG68" s="1313"/>
      <c r="AH68" s="1313" t="s">
        <v>281</v>
      </c>
      <c r="AI68" s="1313"/>
      <c r="AJ68" s="127"/>
      <c r="AL68" s="1313" t="s">
        <v>405</v>
      </c>
      <c r="AM68" s="1313"/>
      <c r="AN68" s="1313" t="s">
        <v>281</v>
      </c>
      <c r="AO68" s="1313"/>
      <c r="AP68" s="127"/>
      <c r="AR68" s="457"/>
      <c r="AS68" s="457"/>
      <c r="AT68" s="457"/>
      <c r="AU68" s="457"/>
      <c r="AV68" s="457"/>
      <c r="AW68" s="457"/>
      <c r="AX68" s="457"/>
      <c r="AY68" s="457"/>
      <c r="AZ68" s="457"/>
      <c r="BA68" s="459"/>
      <c r="BB68" s="457"/>
      <c r="BC68" s="457"/>
      <c r="BD68" s="457"/>
    </row>
    <row r="69" spans="1:56" x14ac:dyDescent="0.3">
      <c r="A69" s="1316" t="s">
        <v>406</v>
      </c>
      <c r="B69" s="1320"/>
      <c r="C69" s="1339" t="s">
        <v>46</v>
      </c>
      <c r="D69" s="189" t="s">
        <v>13</v>
      </c>
      <c r="E69" s="200">
        <v>0.05</v>
      </c>
      <c r="F69" s="182" t="s">
        <v>14</v>
      </c>
      <c r="G69" s="198" t="s">
        <v>131</v>
      </c>
      <c r="H69" s="1315" t="s">
        <v>407</v>
      </c>
      <c r="I69" s="1315"/>
      <c r="J69" s="1313">
        <v>1</v>
      </c>
      <c r="K69" s="1313"/>
      <c r="L69" s="1315" t="s">
        <v>407</v>
      </c>
      <c r="M69" s="1315"/>
      <c r="N69" s="1313">
        <v>1</v>
      </c>
      <c r="O69" s="1313"/>
      <c r="P69" s="1315" t="s">
        <v>407</v>
      </c>
      <c r="Q69" s="1315"/>
      <c r="R69" s="1313">
        <v>3</v>
      </c>
      <c r="S69" s="1313"/>
      <c r="T69" s="1315" t="s">
        <v>407</v>
      </c>
      <c r="U69" s="1315"/>
      <c r="V69" s="1313">
        <v>3</v>
      </c>
      <c r="W69" s="1313"/>
      <c r="X69" s="1319" t="s">
        <v>408</v>
      </c>
      <c r="Y69" s="143"/>
      <c r="Z69" s="1312" t="s">
        <v>407</v>
      </c>
      <c r="AA69" s="1312"/>
      <c r="AB69" s="1311">
        <v>3</v>
      </c>
      <c r="AC69" s="1311"/>
      <c r="AD69" s="1321" t="s">
        <v>408</v>
      </c>
      <c r="AE69" s="127"/>
      <c r="AF69" s="1315" t="s">
        <v>407</v>
      </c>
      <c r="AG69" s="1315"/>
      <c r="AH69" s="1313">
        <v>3</v>
      </c>
      <c r="AI69" s="1313"/>
      <c r="AJ69" s="1319" t="s">
        <v>408</v>
      </c>
      <c r="AL69" s="1315" t="s">
        <v>407</v>
      </c>
      <c r="AM69" s="1315"/>
      <c r="AN69" s="1313">
        <v>3</v>
      </c>
      <c r="AO69" s="1313"/>
      <c r="AP69" s="1319" t="s">
        <v>408</v>
      </c>
      <c r="AR69" s="182" t="s">
        <v>14</v>
      </c>
      <c r="AS69" s="144">
        <v>1</v>
      </c>
      <c r="AT69" s="144">
        <v>1</v>
      </c>
      <c r="AU69" s="144">
        <v>3</v>
      </c>
      <c r="AV69" s="144">
        <v>3</v>
      </c>
      <c r="AW69" s="194">
        <v>3</v>
      </c>
      <c r="AX69" s="144">
        <v>3</v>
      </c>
      <c r="AY69" s="144">
        <v>3</v>
      </c>
      <c r="AZ69" s="466">
        <f>AVERAGE(AS69:AX69)</f>
        <v>2.3333333333333335</v>
      </c>
      <c r="BA69" s="459" t="s">
        <v>544</v>
      </c>
      <c r="BB69" s="457"/>
      <c r="BC69" s="457"/>
      <c r="BD69" s="457"/>
    </row>
    <row r="70" spans="1:56" x14ac:dyDescent="0.3">
      <c r="A70" s="1316"/>
      <c r="B70" s="1320"/>
      <c r="C70" s="1339"/>
      <c r="D70" s="189" t="s">
        <v>15</v>
      </c>
      <c r="E70" s="1351">
        <v>0.05</v>
      </c>
      <c r="F70" s="182">
        <v>0.75</v>
      </c>
      <c r="G70" s="198" t="s">
        <v>132</v>
      </c>
      <c r="H70" s="1346">
        <v>0.75</v>
      </c>
      <c r="I70" s="1346"/>
      <c r="J70" s="1346"/>
      <c r="K70" s="1346"/>
      <c r="L70" s="1346">
        <v>0.75</v>
      </c>
      <c r="M70" s="1346"/>
      <c r="N70" s="1346"/>
      <c r="O70" s="1346"/>
      <c r="P70" s="1346">
        <v>0.75</v>
      </c>
      <c r="Q70" s="1346"/>
      <c r="R70" s="1345">
        <v>0.75</v>
      </c>
      <c r="S70" s="1345"/>
      <c r="T70" s="1346">
        <v>0.75</v>
      </c>
      <c r="U70" s="1346"/>
      <c r="V70" s="1345">
        <v>0.75</v>
      </c>
      <c r="W70" s="1345"/>
      <c r="X70" s="1319"/>
      <c r="Y70" s="143"/>
      <c r="Z70" s="1347">
        <v>0.75</v>
      </c>
      <c r="AA70" s="1347"/>
      <c r="AB70" s="1348">
        <v>0.75</v>
      </c>
      <c r="AC70" s="1348"/>
      <c r="AD70" s="1321"/>
      <c r="AE70" s="127"/>
      <c r="AF70" s="1346">
        <v>0.75</v>
      </c>
      <c r="AG70" s="1346"/>
      <c r="AH70" s="1345">
        <v>0.75</v>
      </c>
      <c r="AI70" s="1345"/>
      <c r="AJ70" s="1319"/>
      <c r="AL70" s="1346">
        <v>0.75</v>
      </c>
      <c r="AM70" s="1346"/>
      <c r="AN70" s="1345">
        <v>0.75</v>
      </c>
      <c r="AO70" s="1345"/>
      <c r="AP70" s="1319"/>
      <c r="AR70" s="182">
        <v>0.75</v>
      </c>
      <c r="AS70" s="262"/>
      <c r="AT70" s="262"/>
      <c r="AU70" s="262">
        <v>0.75</v>
      </c>
      <c r="AV70" s="262">
        <v>0.75</v>
      </c>
      <c r="AW70" s="467">
        <v>0.75</v>
      </c>
      <c r="AX70" s="262">
        <v>0.75</v>
      </c>
      <c r="AY70" s="262">
        <v>0.75</v>
      </c>
      <c r="AZ70" s="468">
        <f>AVERAGE(AS70:AX70)</f>
        <v>0.75</v>
      </c>
      <c r="BA70" s="459" t="s">
        <v>544</v>
      </c>
      <c r="BB70" s="457"/>
      <c r="BC70" s="457"/>
      <c r="BD70" s="457"/>
    </row>
    <row r="71" spans="1:56" ht="16.5" customHeight="1" x14ac:dyDescent="0.3">
      <c r="A71" s="1316"/>
      <c r="B71" s="1320"/>
      <c r="C71" s="189"/>
      <c r="D71" s="189"/>
      <c r="E71" s="1351"/>
      <c r="F71" s="182"/>
      <c r="G71" s="198"/>
      <c r="H71" s="1324" t="s">
        <v>409</v>
      </c>
      <c r="I71" s="1324"/>
      <c r="J71" s="1313" t="s">
        <v>281</v>
      </c>
      <c r="K71" s="1313"/>
      <c r="L71" s="1324" t="s">
        <v>409</v>
      </c>
      <c r="M71" s="1324"/>
      <c r="N71" s="1313" t="s">
        <v>281</v>
      </c>
      <c r="O71" s="1313"/>
      <c r="P71" s="1324" t="s">
        <v>409</v>
      </c>
      <c r="Q71" s="1324"/>
      <c r="R71" s="1313" t="s">
        <v>281</v>
      </c>
      <c r="S71" s="1313"/>
      <c r="T71" s="1324" t="s">
        <v>409</v>
      </c>
      <c r="U71" s="1324"/>
      <c r="V71" s="1313" t="s">
        <v>281</v>
      </c>
      <c r="W71" s="1313"/>
      <c r="X71" s="127"/>
      <c r="Y71" s="127"/>
      <c r="Z71" s="1325" t="s">
        <v>409</v>
      </c>
      <c r="AA71" s="1325"/>
      <c r="AB71" s="1311" t="s">
        <v>281</v>
      </c>
      <c r="AC71" s="1311"/>
      <c r="AD71" s="179"/>
      <c r="AE71" s="127"/>
      <c r="AF71" s="1324" t="s">
        <v>409</v>
      </c>
      <c r="AG71" s="1324"/>
      <c r="AH71" s="1313" t="s">
        <v>281</v>
      </c>
      <c r="AI71" s="1313"/>
      <c r="AJ71" s="127"/>
      <c r="AL71" s="1324" t="s">
        <v>409</v>
      </c>
      <c r="AM71" s="1324"/>
      <c r="AN71" s="1313" t="s">
        <v>281</v>
      </c>
      <c r="AO71" s="1313"/>
      <c r="AP71" s="127"/>
      <c r="AR71" s="457"/>
      <c r="AS71" s="457"/>
      <c r="AT71" s="457"/>
      <c r="AU71" s="457"/>
      <c r="AV71" s="457"/>
      <c r="AW71" s="457"/>
      <c r="AX71" s="457"/>
      <c r="AY71" s="457"/>
      <c r="AZ71" s="457"/>
      <c r="BA71" s="459"/>
      <c r="BB71" s="457"/>
      <c r="BC71" s="457"/>
      <c r="BD71" s="457"/>
    </row>
    <row r="72" spans="1:56" ht="14.4" customHeight="1" x14ac:dyDescent="0.3">
      <c r="A72" s="1316"/>
      <c r="B72" s="1320"/>
      <c r="C72" s="1339" t="s">
        <v>48</v>
      </c>
      <c r="D72" s="1339" t="s">
        <v>16</v>
      </c>
      <c r="E72" s="1338"/>
      <c r="F72" s="1334" t="s">
        <v>17</v>
      </c>
      <c r="G72" s="198" t="s">
        <v>410</v>
      </c>
      <c r="H72" s="1313" t="s">
        <v>411</v>
      </c>
      <c r="I72" s="1313"/>
      <c r="J72" s="1313" t="s">
        <v>411</v>
      </c>
      <c r="K72" s="1313"/>
      <c r="L72" s="1313" t="s">
        <v>411</v>
      </c>
      <c r="M72" s="1313"/>
      <c r="N72" s="1313" t="s">
        <v>411</v>
      </c>
      <c r="O72" s="1313"/>
      <c r="P72" s="1313" t="s">
        <v>411</v>
      </c>
      <c r="Q72" s="1313"/>
      <c r="R72" s="1313" t="s">
        <v>411</v>
      </c>
      <c r="S72" s="1313"/>
      <c r="T72" s="1313" t="s">
        <v>411</v>
      </c>
      <c r="U72" s="1313"/>
      <c r="V72" s="1313" t="s">
        <v>411</v>
      </c>
      <c r="W72" s="1313"/>
      <c r="X72" s="1340" t="s">
        <v>412</v>
      </c>
      <c r="Y72" s="264"/>
      <c r="Z72" s="1311" t="s">
        <v>411</v>
      </c>
      <c r="AA72" s="1311"/>
      <c r="AB72" s="1311" t="s">
        <v>411</v>
      </c>
      <c r="AC72" s="1311"/>
      <c r="AD72" s="1344" t="s">
        <v>412</v>
      </c>
      <c r="AE72" s="127"/>
      <c r="AF72" s="1313" t="s">
        <v>411</v>
      </c>
      <c r="AG72" s="1313"/>
      <c r="AH72" s="1313" t="s">
        <v>459</v>
      </c>
      <c r="AI72" s="1313"/>
      <c r="AJ72" s="1319" t="s">
        <v>460</v>
      </c>
      <c r="AL72" s="1313" t="s">
        <v>411</v>
      </c>
      <c r="AM72" s="1313"/>
      <c r="AN72" s="1313" t="s">
        <v>746</v>
      </c>
      <c r="AO72" s="1313"/>
      <c r="AP72" s="1342" t="s">
        <v>747</v>
      </c>
      <c r="AR72" s="1334" t="s">
        <v>17</v>
      </c>
      <c r="AS72" s="1315">
        <v>0</v>
      </c>
      <c r="AT72" s="1315">
        <v>0</v>
      </c>
      <c r="AU72" s="1315">
        <v>0</v>
      </c>
      <c r="AV72" s="1315">
        <v>0</v>
      </c>
      <c r="AW72" s="1315">
        <v>0</v>
      </c>
      <c r="AX72" s="1315">
        <v>3</v>
      </c>
      <c r="AY72" s="1315">
        <v>0</v>
      </c>
      <c r="AZ72" s="1341">
        <v>3</v>
      </c>
      <c r="BA72" s="1333" t="s">
        <v>545</v>
      </c>
      <c r="BB72" s="1330" t="s">
        <v>748</v>
      </c>
      <c r="BC72" s="1330" t="s">
        <v>749</v>
      </c>
      <c r="BD72" s="1330" t="s">
        <v>750</v>
      </c>
    </row>
    <row r="73" spans="1:56" ht="85.5" customHeight="1" x14ac:dyDescent="0.3">
      <c r="A73" s="1316"/>
      <c r="B73" s="1320"/>
      <c r="C73" s="1339"/>
      <c r="D73" s="1339"/>
      <c r="E73" s="1338"/>
      <c r="F73" s="1334"/>
      <c r="G73" s="198" t="s">
        <v>413</v>
      </c>
      <c r="H73" s="1313"/>
      <c r="I73" s="1313"/>
      <c r="J73" s="1313"/>
      <c r="K73" s="1313"/>
      <c r="L73" s="1313"/>
      <c r="M73" s="1313"/>
      <c r="N73" s="1313"/>
      <c r="O73" s="1313"/>
      <c r="P73" s="1313"/>
      <c r="Q73" s="1313"/>
      <c r="R73" s="1313"/>
      <c r="S73" s="1313"/>
      <c r="T73" s="1313"/>
      <c r="U73" s="1313"/>
      <c r="V73" s="1313"/>
      <c r="W73" s="1313"/>
      <c r="X73" s="1340"/>
      <c r="Y73" s="264"/>
      <c r="Z73" s="1311"/>
      <c r="AA73" s="1311"/>
      <c r="AB73" s="1311"/>
      <c r="AC73" s="1311"/>
      <c r="AD73" s="1344"/>
      <c r="AE73" s="127"/>
      <c r="AF73" s="1313"/>
      <c r="AG73" s="1313"/>
      <c r="AH73" s="1313"/>
      <c r="AI73" s="1313"/>
      <c r="AJ73" s="1319"/>
      <c r="AL73" s="1313"/>
      <c r="AM73" s="1313"/>
      <c r="AN73" s="1313"/>
      <c r="AO73" s="1313"/>
      <c r="AP73" s="1343"/>
      <c r="AR73" s="1334"/>
      <c r="AS73" s="1315"/>
      <c r="AT73" s="1315"/>
      <c r="AU73" s="1315"/>
      <c r="AV73" s="1315"/>
      <c r="AW73" s="1315"/>
      <c r="AX73" s="1315"/>
      <c r="AY73" s="1315"/>
      <c r="AZ73" s="1341"/>
      <c r="BA73" s="1333"/>
      <c r="BB73" s="1330"/>
      <c r="BC73" s="1330"/>
      <c r="BD73" s="1330"/>
    </row>
    <row r="74" spans="1:56" ht="16.5" customHeight="1" x14ac:dyDescent="0.3">
      <c r="A74" s="1316"/>
      <c r="B74" s="1320"/>
      <c r="C74" s="189"/>
      <c r="D74" s="189"/>
      <c r="E74" s="1338"/>
      <c r="F74" s="182"/>
      <c r="G74" s="198"/>
      <c r="H74" s="1324" t="s">
        <v>414</v>
      </c>
      <c r="I74" s="1324"/>
      <c r="J74" s="1324" t="s">
        <v>281</v>
      </c>
      <c r="K74" s="1324"/>
      <c r="L74" s="1324" t="s">
        <v>414</v>
      </c>
      <c r="M74" s="1324"/>
      <c r="N74" s="1324" t="s">
        <v>281</v>
      </c>
      <c r="O74" s="1324"/>
      <c r="P74" s="1324" t="s">
        <v>414</v>
      </c>
      <c r="Q74" s="1324"/>
      <c r="R74" s="1324" t="s">
        <v>281</v>
      </c>
      <c r="S74" s="1324"/>
      <c r="T74" s="1324" t="s">
        <v>414</v>
      </c>
      <c r="U74" s="1324"/>
      <c r="V74" s="1324" t="s">
        <v>281</v>
      </c>
      <c r="W74" s="1324"/>
      <c r="X74" s="127"/>
      <c r="Y74" s="127"/>
      <c r="Z74" s="1325" t="s">
        <v>414</v>
      </c>
      <c r="AA74" s="1325"/>
      <c r="AB74" s="1325" t="s">
        <v>281</v>
      </c>
      <c r="AC74" s="1325"/>
      <c r="AD74" s="179"/>
      <c r="AE74" s="127"/>
      <c r="AF74" s="1324" t="s">
        <v>414</v>
      </c>
      <c r="AG74" s="1324"/>
      <c r="AH74" s="1324" t="s">
        <v>281</v>
      </c>
      <c r="AI74" s="1324"/>
      <c r="AJ74" s="127"/>
      <c r="AL74" s="1324" t="s">
        <v>414</v>
      </c>
      <c r="AM74" s="1324"/>
      <c r="AN74" s="1324" t="s">
        <v>281</v>
      </c>
      <c r="AO74" s="1324"/>
      <c r="AP74" s="127"/>
      <c r="AR74" s="457"/>
      <c r="AS74" s="457"/>
      <c r="AT74" s="457"/>
      <c r="AU74" s="457"/>
      <c r="AV74" s="457"/>
      <c r="AW74" s="457"/>
      <c r="AX74" s="457"/>
      <c r="AY74" s="457"/>
      <c r="AZ74" s="457"/>
      <c r="BA74" s="459"/>
      <c r="BB74" s="457"/>
      <c r="BC74" s="457"/>
      <c r="BD74" s="457"/>
    </row>
    <row r="75" spans="1:56" ht="19.95" customHeight="1" x14ac:dyDescent="0.3">
      <c r="A75" s="1316"/>
      <c r="B75" s="1320"/>
      <c r="C75" s="1338" t="s">
        <v>49</v>
      </c>
      <c r="D75" s="1339" t="s">
        <v>50</v>
      </c>
      <c r="E75" s="1338"/>
      <c r="F75" s="1334" t="s">
        <v>415</v>
      </c>
      <c r="G75" s="201" t="s">
        <v>416</v>
      </c>
      <c r="H75" s="978" t="s">
        <v>417</v>
      </c>
      <c r="I75" s="978"/>
      <c r="J75" s="1336">
        <v>0.86</v>
      </c>
      <c r="K75" s="1318"/>
      <c r="L75" s="978" t="s">
        <v>417</v>
      </c>
      <c r="M75" s="978"/>
      <c r="N75" s="1336">
        <v>0.86</v>
      </c>
      <c r="O75" s="1318"/>
      <c r="P75" s="978" t="s">
        <v>417</v>
      </c>
      <c r="Q75" s="978"/>
      <c r="R75" s="1336">
        <v>0.86</v>
      </c>
      <c r="S75" s="1318"/>
      <c r="T75" s="978" t="s">
        <v>417</v>
      </c>
      <c r="U75" s="978"/>
      <c r="V75" s="1336">
        <v>0.86</v>
      </c>
      <c r="W75" s="1318"/>
      <c r="X75" s="1319" t="s">
        <v>418</v>
      </c>
      <c r="Y75" s="143"/>
      <c r="Z75" s="1335" t="s">
        <v>417</v>
      </c>
      <c r="AA75" s="1335"/>
      <c r="AB75" s="1337">
        <v>0.86</v>
      </c>
      <c r="AC75" s="1316"/>
      <c r="AD75" s="1321" t="s">
        <v>418</v>
      </c>
      <c r="AE75" s="127"/>
      <c r="AF75" s="1335" t="s">
        <v>417</v>
      </c>
      <c r="AG75" s="1335"/>
      <c r="AH75" s="1336"/>
      <c r="AI75" s="1318"/>
      <c r="AJ75" s="1319" t="s">
        <v>461</v>
      </c>
      <c r="AL75" s="1335" t="s">
        <v>417</v>
      </c>
      <c r="AM75" s="1335"/>
      <c r="AN75" s="1336">
        <f>6/29</f>
        <v>0.20689655172413793</v>
      </c>
      <c r="AO75" s="1318"/>
      <c r="AP75" s="1319" t="s">
        <v>751</v>
      </c>
      <c r="AR75" s="1334" t="s">
        <v>415</v>
      </c>
      <c r="AS75" s="1331">
        <v>0.86</v>
      </c>
      <c r="AT75" s="1331">
        <v>0.86</v>
      </c>
      <c r="AU75" s="1331">
        <v>0.86</v>
      </c>
      <c r="AV75" s="1331">
        <v>0.86</v>
      </c>
      <c r="AW75" s="1331">
        <v>0.86</v>
      </c>
      <c r="AX75" s="1331">
        <v>0.86</v>
      </c>
      <c r="AY75" s="1331">
        <v>0.21</v>
      </c>
      <c r="AZ75" s="1332">
        <f>AVERAGE(AS75:AY76)</f>
        <v>0.76714285714285713</v>
      </c>
      <c r="BA75" s="1333" t="s">
        <v>545</v>
      </c>
      <c r="BB75" s="1330" t="s">
        <v>752</v>
      </c>
      <c r="BC75" s="1330" t="s">
        <v>688</v>
      </c>
      <c r="BD75" s="1330" t="s">
        <v>753</v>
      </c>
    </row>
    <row r="76" spans="1:56" ht="72.75" customHeight="1" x14ac:dyDescent="0.3">
      <c r="A76" s="1316"/>
      <c r="B76" s="1320"/>
      <c r="C76" s="1338"/>
      <c r="D76" s="1339"/>
      <c r="E76" s="1338"/>
      <c r="F76" s="1334"/>
      <c r="G76" s="180" t="s">
        <v>419</v>
      </c>
      <c r="H76" s="978"/>
      <c r="I76" s="978"/>
      <c r="J76" s="1318"/>
      <c r="K76" s="1318"/>
      <c r="L76" s="978"/>
      <c r="M76" s="978"/>
      <c r="N76" s="1318"/>
      <c r="O76" s="1318"/>
      <c r="P76" s="978"/>
      <c r="Q76" s="978"/>
      <c r="R76" s="1318"/>
      <c r="S76" s="1318"/>
      <c r="T76" s="978"/>
      <c r="U76" s="978"/>
      <c r="V76" s="1318"/>
      <c r="W76" s="1318"/>
      <c r="X76" s="1319"/>
      <c r="Y76" s="143"/>
      <c r="Z76" s="1335"/>
      <c r="AA76" s="1335"/>
      <c r="AB76" s="1316"/>
      <c r="AC76" s="1316"/>
      <c r="AD76" s="1321"/>
      <c r="AE76" s="127"/>
      <c r="AF76" s="1335"/>
      <c r="AG76" s="1335"/>
      <c r="AH76" s="1318"/>
      <c r="AI76" s="1318"/>
      <c r="AJ76" s="1319"/>
      <c r="AL76" s="1335"/>
      <c r="AM76" s="1335"/>
      <c r="AN76" s="1318"/>
      <c r="AO76" s="1318"/>
      <c r="AP76" s="1319"/>
      <c r="AR76" s="1334"/>
      <c r="AS76" s="1331"/>
      <c r="AT76" s="1331"/>
      <c r="AU76" s="1331"/>
      <c r="AV76" s="1331"/>
      <c r="AW76" s="1331"/>
      <c r="AX76" s="1331"/>
      <c r="AY76" s="1331"/>
      <c r="AZ76" s="1332"/>
      <c r="BA76" s="1333"/>
      <c r="BB76" s="1330"/>
      <c r="BC76" s="1330"/>
      <c r="BD76" s="1330"/>
    </row>
    <row r="77" spans="1:56" ht="16.5" customHeight="1" x14ac:dyDescent="0.3">
      <c r="A77" s="1316"/>
      <c r="B77" s="1320"/>
      <c r="C77" s="1338"/>
      <c r="D77" s="189"/>
      <c r="E77" s="1338"/>
      <c r="F77" s="182"/>
      <c r="G77" s="180"/>
      <c r="H77" s="1313" t="s">
        <v>420</v>
      </c>
      <c r="I77" s="1313"/>
      <c r="J77" s="1313" t="s">
        <v>281</v>
      </c>
      <c r="K77" s="1313"/>
      <c r="L77" s="1313" t="s">
        <v>420</v>
      </c>
      <c r="M77" s="1313"/>
      <c r="N77" s="1313" t="s">
        <v>281</v>
      </c>
      <c r="O77" s="1313"/>
      <c r="P77" s="1313" t="s">
        <v>420</v>
      </c>
      <c r="Q77" s="1313"/>
      <c r="R77" s="1313" t="s">
        <v>281</v>
      </c>
      <c r="S77" s="1313"/>
      <c r="T77" s="1313" t="s">
        <v>420</v>
      </c>
      <c r="U77" s="1313"/>
      <c r="V77" s="1313" t="s">
        <v>281</v>
      </c>
      <c r="W77" s="1313"/>
      <c r="X77" s="127"/>
      <c r="Y77" s="127"/>
      <c r="Z77" s="1311" t="s">
        <v>420</v>
      </c>
      <c r="AA77" s="1311"/>
      <c r="AB77" s="1311" t="s">
        <v>281</v>
      </c>
      <c r="AC77" s="1311"/>
      <c r="AD77" s="179"/>
      <c r="AE77" s="127"/>
      <c r="AF77" s="1311" t="s">
        <v>420</v>
      </c>
      <c r="AG77" s="1311"/>
      <c r="AH77" s="1313" t="s">
        <v>281</v>
      </c>
      <c r="AI77" s="1313"/>
      <c r="AJ77" s="127"/>
      <c r="AL77" s="1311" t="s">
        <v>420</v>
      </c>
      <c r="AM77" s="1311"/>
      <c r="AN77" s="1314" t="s">
        <v>281</v>
      </c>
      <c r="AO77" s="1314"/>
      <c r="AP77" s="127"/>
      <c r="AR77" s="457"/>
      <c r="AS77" s="457"/>
      <c r="AT77" s="457"/>
      <c r="AU77" s="457"/>
      <c r="AV77" s="457"/>
      <c r="AW77" s="457"/>
      <c r="AX77" s="457"/>
      <c r="AY77" s="457"/>
      <c r="AZ77" s="457"/>
      <c r="BA77" s="459"/>
      <c r="BB77" s="457"/>
      <c r="BC77" s="457"/>
      <c r="BD77" s="457"/>
    </row>
    <row r="78" spans="1:56" ht="14.4" x14ac:dyDescent="0.3">
      <c r="A78" s="1316"/>
      <c r="B78" s="1320"/>
      <c r="C78" s="1338"/>
      <c r="D78" s="1339" t="s">
        <v>51</v>
      </c>
      <c r="E78" s="1338"/>
      <c r="F78" s="194" t="s">
        <v>52</v>
      </c>
      <c r="G78" s="201" t="s">
        <v>421</v>
      </c>
      <c r="H78" s="1315" t="s">
        <v>422</v>
      </c>
      <c r="I78" s="1315"/>
      <c r="J78" s="1315"/>
      <c r="K78" s="1315"/>
      <c r="L78" s="1315" t="s">
        <v>422</v>
      </c>
      <c r="M78" s="1315"/>
      <c r="N78" s="1315"/>
      <c r="O78" s="1315"/>
      <c r="P78" s="1315" t="s">
        <v>422</v>
      </c>
      <c r="Q78" s="1315"/>
      <c r="R78" s="1315" t="s">
        <v>382</v>
      </c>
      <c r="S78" s="1315"/>
      <c r="T78" s="1315" t="s">
        <v>422</v>
      </c>
      <c r="U78" s="1315"/>
      <c r="V78" s="1315" t="s">
        <v>382</v>
      </c>
      <c r="W78" s="1315"/>
      <c r="X78" s="127" t="s">
        <v>423</v>
      </c>
      <c r="Y78" s="127"/>
      <c r="Z78" s="1312" t="s">
        <v>422</v>
      </c>
      <c r="AA78" s="1312"/>
      <c r="AB78" s="1312" t="s">
        <v>474</v>
      </c>
      <c r="AC78" s="1312"/>
      <c r="AD78" s="179" t="s">
        <v>475</v>
      </c>
      <c r="AE78" s="127"/>
      <c r="AF78" s="1312" t="s">
        <v>422</v>
      </c>
      <c r="AG78" s="1312"/>
      <c r="AH78" s="1315"/>
      <c r="AI78" s="1315"/>
      <c r="AJ78" s="127" t="s">
        <v>462</v>
      </c>
      <c r="AL78" s="1312" t="s">
        <v>422</v>
      </c>
      <c r="AM78" s="1312"/>
      <c r="AN78" s="1326"/>
      <c r="AO78" s="1326"/>
      <c r="AP78" s="127" t="s">
        <v>462</v>
      </c>
      <c r="AR78" s="1312" t="s">
        <v>754</v>
      </c>
      <c r="AS78" s="1315"/>
      <c r="AT78" s="1315"/>
      <c r="AU78" s="1315" t="s">
        <v>382</v>
      </c>
      <c r="AV78" s="1315" t="s">
        <v>382</v>
      </c>
      <c r="AW78" s="1312" t="s">
        <v>474</v>
      </c>
      <c r="AX78" s="1315"/>
      <c r="AY78" s="1315"/>
      <c r="AZ78" s="1329" t="s">
        <v>755</v>
      </c>
      <c r="BA78" s="1327" t="s">
        <v>544</v>
      </c>
      <c r="BB78" s="1328"/>
      <c r="BC78" s="1328"/>
      <c r="BD78" s="1328"/>
    </row>
    <row r="79" spans="1:56" ht="14.4" x14ac:dyDescent="0.3">
      <c r="A79" s="1316"/>
      <c r="B79" s="1320"/>
      <c r="C79" s="1338"/>
      <c r="D79" s="1339"/>
      <c r="E79" s="1338"/>
      <c r="F79" s="194" t="s">
        <v>53</v>
      </c>
      <c r="G79" s="201" t="s">
        <v>424</v>
      </c>
      <c r="H79" s="1315" t="s">
        <v>425</v>
      </c>
      <c r="I79" s="1315"/>
      <c r="J79" s="1315"/>
      <c r="K79" s="1315"/>
      <c r="L79" s="1315" t="s">
        <v>425</v>
      </c>
      <c r="M79" s="1315"/>
      <c r="N79" s="1315"/>
      <c r="O79" s="1315"/>
      <c r="P79" s="1315" t="s">
        <v>425</v>
      </c>
      <c r="Q79" s="1315"/>
      <c r="R79" s="1315"/>
      <c r="S79" s="1315"/>
      <c r="T79" s="1315" t="s">
        <v>425</v>
      </c>
      <c r="U79" s="1315"/>
      <c r="V79" s="1315"/>
      <c r="W79" s="1315"/>
      <c r="X79" s="127"/>
      <c r="Y79" s="127"/>
      <c r="Z79" s="1312" t="s">
        <v>425</v>
      </c>
      <c r="AA79" s="1312"/>
      <c r="AB79" s="1312"/>
      <c r="AC79" s="1312"/>
      <c r="AD79" s="179"/>
      <c r="AE79" s="127"/>
      <c r="AF79" s="1312" t="s">
        <v>425</v>
      </c>
      <c r="AG79" s="1312"/>
      <c r="AH79" s="1315"/>
      <c r="AI79" s="1315"/>
      <c r="AJ79" s="127" t="s">
        <v>462</v>
      </c>
      <c r="AL79" s="1312" t="s">
        <v>425</v>
      </c>
      <c r="AM79" s="1312"/>
      <c r="AN79" s="1326"/>
      <c r="AO79" s="1326"/>
      <c r="AP79" s="127" t="s">
        <v>462</v>
      </c>
      <c r="AR79" s="1312"/>
      <c r="AS79" s="1315"/>
      <c r="AT79" s="1315"/>
      <c r="AU79" s="1315"/>
      <c r="AV79" s="1315"/>
      <c r="AW79" s="1312"/>
      <c r="AX79" s="1315"/>
      <c r="AY79" s="1315"/>
      <c r="AZ79" s="1329"/>
      <c r="BA79" s="1327"/>
      <c r="BB79" s="1328"/>
      <c r="BC79" s="1328"/>
      <c r="BD79" s="1328"/>
    </row>
    <row r="80" spans="1:56" ht="16.5" customHeight="1" x14ac:dyDescent="0.3">
      <c r="A80" s="1316"/>
      <c r="B80" s="1320"/>
      <c r="C80" s="202"/>
      <c r="D80" s="189"/>
      <c r="E80" s="1338"/>
      <c r="F80" s="194"/>
      <c r="G80" s="201"/>
      <c r="H80" s="1313" t="s">
        <v>426</v>
      </c>
      <c r="I80" s="1313"/>
      <c r="J80" s="1324" t="s">
        <v>281</v>
      </c>
      <c r="K80" s="1324"/>
      <c r="L80" s="1318" t="s">
        <v>426</v>
      </c>
      <c r="M80" s="1318"/>
      <c r="N80" s="1324" t="s">
        <v>281</v>
      </c>
      <c r="O80" s="1324"/>
      <c r="P80" s="1318" t="s">
        <v>426</v>
      </c>
      <c r="Q80" s="1318"/>
      <c r="R80" s="1324" t="s">
        <v>281</v>
      </c>
      <c r="S80" s="1324"/>
      <c r="T80" s="1318" t="s">
        <v>426</v>
      </c>
      <c r="U80" s="1318"/>
      <c r="V80" s="1324" t="s">
        <v>281</v>
      </c>
      <c r="W80" s="1324"/>
      <c r="X80" s="127"/>
      <c r="Y80" s="127"/>
      <c r="Z80" s="1316" t="s">
        <v>426</v>
      </c>
      <c r="AA80" s="1316"/>
      <c r="AB80" s="1325" t="s">
        <v>281</v>
      </c>
      <c r="AC80" s="1325"/>
      <c r="AD80" s="179"/>
      <c r="AE80" s="127"/>
      <c r="AF80" s="1316" t="s">
        <v>426</v>
      </c>
      <c r="AG80" s="1316"/>
      <c r="AH80" s="1324" t="s">
        <v>281</v>
      </c>
      <c r="AI80" s="1324"/>
      <c r="AJ80" s="127"/>
      <c r="AL80" s="1316" t="s">
        <v>426</v>
      </c>
      <c r="AM80" s="1316"/>
      <c r="AN80" s="1323" t="s">
        <v>281</v>
      </c>
      <c r="AO80" s="1323"/>
      <c r="AP80" s="127"/>
      <c r="AR80" s="457"/>
      <c r="AS80" s="457"/>
      <c r="AT80" s="457"/>
      <c r="AU80" s="457"/>
      <c r="AV80" s="457"/>
      <c r="AW80" s="457"/>
      <c r="AX80" s="457"/>
      <c r="AY80" s="457"/>
      <c r="AZ80" s="457"/>
      <c r="BA80" s="459"/>
      <c r="BB80" s="457"/>
      <c r="BC80" s="457"/>
      <c r="BD80" s="457"/>
    </row>
    <row r="81" spans="1:56" ht="57.75" customHeight="1" x14ac:dyDescent="0.3">
      <c r="A81" s="1316"/>
      <c r="B81" s="1320"/>
      <c r="C81" s="202" t="s">
        <v>54</v>
      </c>
      <c r="D81" s="189" t="s">
        <v>18</v>
      </c>
      <c r="E81" s="1338"/>
      <c r="F81" s="182" t="s">
        <v>427</v>
      </c>
      <c r="G81" s="198" t="s">
        <v>141</v>
      </c>
      <c r="H81" s="1315" t="s">
        <v>428</v>
      </c>
      <c r="I81" s="1315"/>
      <c r="J81" s="1315"/>
      <c r="K81" s="1315"/>
      <c r="L81" s="1315" t="s">
        <v>428</v>
      </c>
      <c r="M81" s="1315"/>
      <c r="N81" s="1315"/>
      <c r="O81" s="1315"/>
      <c r="P81" s="1315" t="s">
        <v>428</v>
      </c>
      <c r="Q81" s="1315"/>
      <c r="R81" s="1315"/>
      <c r="S81" s="1315"/>
      <c r="T81" s="1315" t="s">
        <v>428</v>
      </c>
      <c r="U81" s="1315"/>
      <c r="V81" s="1315"/>
      <c r="W81" s="1315"/>
      <c r="X81" s="127"/>
      <c r="Y81" s="127"/>
      <c r="Z81" s="1312" t="s">
        <v>428</v>
      </c>
      <c r="AA81" s="1312"/>
      <c r="AB81" s="1312"/>
      <c r="AC81" s="1312"/>
      <c r="AD81" s="179"/>
      <c r="AE81" s="127"/>
      <c r="AF81" s="1312" t="s">
        <v>428</v>
      </c>
      <c r="AG81" s="1312"/>
      <c r="AH81" s="1315"/>
      <c r="AI81" s="1315"/>
      <c r="AJ81" s="1319" t="s">
        <v>461</v>
      </c>
      <c r="AL81" s="1312" t="s">
        <v>428</v>
      </c>
      <c r="AM81" s="1312"/>
      <c r="AN81" s="1326"/>
      <c r="AO81" s="1326"/>
      <c r="AP81" s="1319" t="s">
        <v>756</v>
      </c>
      <c r="AR81" s="182" t="s">
        <v>427</v>
      </c>
      <c r="AS81" s="144"/>
      <c r="AT81" s="144"/>
      <c r="AU81" s="144"/>
      <c r="AV81" s="144"/>
      <c r="AW81" s="194"/>
      <c r="AX81" s="144"/>
      <c r="AY81" s="349" t="s">
        <v>757</v>
      </c>
      <c r="AZ81" s="349" t="s">
        <v>757</v>
      </c>
      <c r="BA81" s="469" t="s">
        <v>545</v>
      </c>
      <c r="BB81" s="349" t="s">
        <v>758</v>
      </c>
      <c r="BC81" s="349" t="s">
        <v>757</v>
      </c>
      <c r="BD81" s="349" t="s">
        <v>759</v>
      </c>
    </row>
    <row r="82" spans="1:56" ht="16.5" customHeight="1" x14ac:dyDescent="0.3">
      <c r="A82" s="1316"/>
      <c r="B82" s="1320" t="s">
        <v>429</v>
      </c>
      <c r="C82" s="183"/>
      <c r="D82" s="183"/>
      <c r="E82" s="183"/>
      <c r="F82" s="182"/>
      <c r="G82" s="194"/>
      <c r="H82" s="1313" t="s">
        <v>430</v>
      </c>
      <c r="I82" s="1313"/>
      <c r="J82" s="1313" t="s">
        <v>281</v>
      </c>
      <c r="K82" s="1313"/>
      <c r="L82" s="1313" t="s">
        <v>430</v>
      </c>
      <c r="M82" s="1313"/>
      <c r="N82" s="1313" t="s">
        <v>281</v>
      </c>
      <c r="O82" s="1313"/>
      <c r="P82" s="1313" t="s">
        <v>430</v>
      </c>
      <c r="Q82" s="1313"/>
      <c r="R82" s="1313" t="s">
        <v>281</v>
      </c>
      <c r="S82" s="1313"/>
      <c r="T82" s="1313" t="s">
        <v>430</v>
      </c>
      <c r="U82" s="1313"/>
      <c r="V82" s="1313" t="s">
        <v>281</v>
      </c>
      <c r="W82" s="1313"/>
      <c r="X82" s="127"/>
      <c r="Y82" s="127"/>
      <c r="Z82" s="1311" t="s">
        <v>430</v>
      </c>
      <c r="AA82" s="1311"/>
      <c r="AB82" s="1311" t="s">
        <v>281</v>
      </c>
      <c r="AC82" s="1311"/>
      <c r="AD82" s="179"/>
      <c r="AE82" s="127"/>
      <c r="AF82" s="1311" t="s">
        <v>430</v>
      </c>
      <c r="AG82" s="1311"/>
      <c r="AH82" s="1313" t="s">
        <v>281</v>
      </c>
      <c r="AI82" s="1313"/>
      <c r="AJ82" s="1319"/>
      <c r="AL82" s="1311" t="s">
        <v>430</v>
      </c>
      <c r="AM82" s="1311"/>
      <c r="AN82" s="1313" t="s">
        <v>281</v>
      </c>
      <c r="AO82" s="1313"/>
      <c r="AP82" s="1319"/>
      <c r="AR82" s="457"/>
      <c r="AS82" s="457"/>
      <c r="AT82" s="457"/>
      <c r="AU82" s="457"/>
      <c r="AV82" s="457"/>
      <c r="AW82" s="457"/>
      <c r="AX82" s="457"/>
      <c r="AY82" s="457"/>
      <c r="AZ82" s="457"/>
      <c r="BA82" s="459"/>
      <c r="BB82" s="457"/>
      <c r="BC82" s="457"/>
      <c r="BD82" s="457"/>
    </row>
    <row r="83" spans="1:56" ht="67.5" customHeight="1" x14ac:dyDescent="0.3">
      <c r="A83" s="1316"/>
      <c r="B83" s="1320"/>
      <c r="C83" s="1321" t="s">
        <v>55</v>
      </c>
      <c r="D83" s="189" t="s">
        <v>56</v>
      </c>
      <c r="E83" s="1322">
        <v>0.05</v>
      </c>
      <c r="F83" s="197" t="s">
        <v>57</v>
      </c>
      <c r="G83" s="198" t="s">
        <v>142</v>
      </c>
      <c r="H83" s="1315">
        <v>0</v>
      </c>
      <c r="I83" s="1315"/>
      <c r="J83" s="1315" t="s">
        <v>431</v>
      </c>
      <c r="K83" s="1315"/>
      <c r="L83" s="1315">
        <v>0</v>
      </c>
      <c r="M83" s="1315"/>
      <c r="N83" s="1315"/>
      <c r="O83" s="1315"/>
      <c r="P83" s="1315">
        <v>0</v>
      </c>
      <c r="Q83" s="1315"/>
      <c r="R83" s="1315"/>
      <c r="S83" s="1315"/>
      <c r="T83" s="1315">
        <v>0</v>
      </c>
      <c r="U83" s="1315"/>
      <c r="V83" s="1315"/>
      <c r="W83" s="1315"/>
      <c r="X83" s="127"/>
      <c r="Y83" s="127"/>
      <c r="Z83" s="1312">
        <v>0</v>
      </c>
      <c r="AA83" s="1312"/>
      <c r="AB83" s="1312"/>
      <c r="AC83" s="1312"/>
      <c r="AD83" s="179"/>
      <c r="AE83" s="127"/>
      <c r="AF83" s="1312">
        <v>0</v>
      </c>
      <c r="AG83" s="1312"/>
      <c r="AH83" s="1315"/>
      <c r="AI83" s="1315"/>
      <c r="AJ83" s="174" t="s">
        <v>464</v>
      </c>
      <c r="AL83" s="1312">
        <v>0</v>
      </c>
      <c r="AM83" s="1312"/>
      <c r="AN83" s="1315">
        <v>0</v>
      </c>
      <c r="AO83" s="1315"/>
      <c r="AP83" s="81" t="s">
        <v>760</v>
      </c>
      <c r="AR83" s="470">
        <v>0</v>
      </c>
      <c r="AS83" s="144" t="s">
        <v>431</v>
      </c>
      <c r="AT83" s="144"/>
      <c r="AU83" s="144"/>
      <c r="AV83" s="144"/>
      <c r="AW83" s="194"/>
      <c r="AX83" s="144"/>
      <c r="AY83" s="144">
        <v>0</v>
      </c>
      <c r="AZ83" s="144">
        <v>2</v>
      </c>
      <c r="BA83" s="469" t="s">
        <v>545</v>
      </c>
      <c r="BB83" s="349" t="s">
        <v>761</v>
      </c>
      <c r="BC83" s="349" t="s">
        <v>762</v>
      </c>
      <c r="BD83" s="349" t="s">
        <v>763</v>
      </c>
    </row>
    <row r="84" spans="1:56" ht="16.2" customHeight="1" x14ac:dyDescent="0.3">
      <c r="A84" s="1316"/>
      <c r="B84" s="1320"/>
      <c r="C84" s="1321"/>
      <c r="D84" s="189"/>
      <c r="E84" s="1322"/>
      <c r="F84" s="197"/>
      <c r="G84" s="198"/>
      <c r="H84" s="1318" t="s">
        <v>432</v>
      </c>
      <c r="I84" s="1318"/>
      <c r="J84" s="1313" t="s">
        <v>281</v>
      </c>
      <c r="K84" s="1313"/>
      <c r="L84" s="1318" t="s">
        <v>432</v>
      </c>
      <c r="M84" s="1318"/>
      <c r="N84" s="1313" t="s">
        <v>281</v>
      </c>
      <c r="O84" s="1313"/>
      <c r="P84" s="1318" t="s">
        <v>432</v>
      </c>
      <c r="Q84" s="1318"/>
      <c r="R84" s="1313" t="s">
        <v>281</v>
      </c>
      <c r="S84" s="1313"/>
      <c r="T84" s="1318" t="s">
        <v>432</v>
      </c>
      <c r="U84" s="1318"/>
      <c r="V84" s="1313" t="s">
        <v>281</v>
      </c>
      <c r="W84" s="1313"/>
      <c r="X84" s="127"/>
      <c r="Y84" s="127"/>
      <c r="Z84" s="1316" t="s">
        <v>432</v>
      </c>
      <c r="AA84" s="1316"/>
      <c r="AB84" s="1311" t="s">
        <v>281</v>
      </c>
      <c r="AC84" s="1311"/>
      <c r="AD84" s="179"/>
      <c r="AE84" s="127"/>
      <c r="AF84" s="1316" t="s">
        <v>432</v>
      </c>
      <c r="AG84" s="1316"/>
      <c r="AH84" s="1313" t="s">
        <v>281</v>
      </c>
      <c r="AI84" s="1313"/>
      <c r="AJ84" s="127"/>
      <c r="AL84" s="1316" t="s">
        <v>432</v>
      </c>
      <c r="AM84" s="1316"/>
      <c r="AN84" s="1313" t="s">
        <v>281</v>
      </c>
      <c r="AO84" s="1313"/>
      <c r="AP84" s="127"/>
      <c r="AR84" s="457"/>
      <c r="AS84" s="457"/>
      <c r="AT84" s="457"/>
      <c r="AU84" s="457"/>
      <c r="AV84" s="457"/>
      <c r="AW84" s="457"/>
      <c r="AX84" s="457"/>
      <c r="AY84" s="457"/>
      <c r="AZ84" s="457"/>
      <c r="BA84" s="459"/>
      <c r="BB84" s="457"/>
      <c r="BC84" s="457"/>
      <c r="BD84" s="457"/>
    </row>
    <row r="85" spans="1:56" ht="25.2" customHeight="1" x14ac:dyDescent="0.3">
      <c r="A85" s="1316"/>
      <c r="B85" s="1320"/>
      <c r="C85" s="1321"/>
      <c r="D85" s="189" t="s">
        <v>58</v>
      </c>
      <c r="E85" s="1322"/>
      <c r="F85" s="197" t="s">
        <v>59</v>
      </c>
      <c r="G85" s="198" t="s">
        <v>143</v>
      </c>
      <c r="H85" s="1315" t="s">
        <v>433</v>
      </c>
      <c r="I85" s="1315"/>
      <c r="J85" s="1313" t="s">
        <v>434</v>
      </c>
      <c r="K85" s="1313"/>
      <c r="L85" s="1315" t="s">
        <v>433</v>
      </c>
      <c r="M85" s="1315"/>
      <c r="N85" s="1313" t="s">
        <v>434</v>
      </c>
      <c r="O85" s="1313"/>
      <c r="P85" s="1315" t="s">
        <v>433</v>
      </c>
      <c r="Q85" s="1315"/>
      <c r="R85" s="1313" t="s">
        <v>434</v>
      </c>
      <c r="S85" s="1313"/>
      <c r="T85" s="1315" t="s">
        <v>433</v>
      </c>
      <c r="U85" s="1315"/>
      <c r="V85" s="1313" t="s">
        <v>434</v>
      </c>
      <c r="W85" s="1313"/>
      <c r="X85" s="127"/>
      <c r="Y85" s="127"/>
      <c r="Z85" s="1312" t="s">
        <v>433</v>
      </c>
      <c r="AA85" s="1312"/>
      <c r="AB85" s="1311" t="s">
        <v>434</v>
      </c>
      <c r="AC85" s="1311"/>
      <c r="AD85" s="179"/>
      <c r="AE85" s="127"/>
      <c r="AF85" s="1312" t="s">
        <v>433</v>
      </c>
      <c r="AG85" s="1312"/>
      <c r="AH85" s="1313"/>
      <c r="AI85" s="1313"/>
      <c r="AJ85" s="174" t="s">
        <v>464</v>
      </c>
      <c r="AL85" s="1312" t="s">
        <v>433</v>
      </c>
      <c r="AM85" s="1312"/>
      <c r="AN85" s="1317" t="s">
        <v>75</v>
      </c>
      <c r="AO85" s="1313"/>
      <c r="AP85" s="81" t="s">
        <v>760</v>
      </c>
      <c r="AR85" s="197" t="s">
        <v>59</v>
      </c>
      <c r="AS85" s="144" t="s">
        <v>434</v>
      </c>
      <c r="AT85" s="144" t="s">
        <v>434</v>
      </c>
      <c r="AU85" s="144" t="s">
        <v>434</v>
      </c>
      <c r="AV85" s="144" t="s">
        <v>434</v>
      </c>
      <c r="AW85" s="194" t="s">
        <v>434</v>
      </c>
      <c r="AX85" s="144"/>
      <c r="AY85" s="465" t="s">
        <v>75</v>
      </c>
      <c r="AZ85" s="194" t="s">
        <v>434</v>
      </c>
      <c r="BA85" s="459" t="s">
        <v>544</v>
      </c>
      <c r="BB85" s="457"/>
      <c r="BC85" s="457"/>
      <c r="BD85" s="457"/>
    </row>
    <row r="86" spans="1:56" ht="16.2" customHeight="1" x14ac:dyDescent="0.3">
      <c r="A86" s="1316"/>
      <c r="B86" s="1320"/>
      <c r="C86" s="180"/>
      <c r="D86" s="189"/>
      <c r="E86" s="1322"/>
      <c r="F86" s="197"/>
      <c r="G86" s="198"/>
      <c r="H86" s="1313" t="s">
        <v>435</v>
      </c>
      <c r="I86" s="1313"/>
      <c r="J86" s="1313" t="s">
        <v>281</v>
      </c>
      <c r="K86" s="1313"/>
      <c r="L86" s="1313" t="s">
        <v>435</v>
      </c>
      <c r="M86" s="1313"/>
      <c r="N86" s="1313" t="s">
        <v>281</v>
      </c>
      <c r="O86" s="1313"/>
      <c r="P86" s="1313" t="s">
        <v>435</v>
      </c>
      <c r="Q86" s="1313"/>
      <c r="R86" s="1313" t="s">
        <v>281</v>
      </c>
      <c r="S86" s="1313"/>
      <c r="T86" s="1313" t="s">
        <v>435</v>
      </c>
      <c r="U86" s="1313"/>
      <c r="V86" s="1313" t="s">
        <v>281</v>
      </c>
      <c r="W86" s="1313"/>
      <c r="X86" s="127"/>
      <c r="Y86" s="127"/>
      <c r="Z86" s="1311" t="s">
        <v>435</v>
      </c>
      <c r="AA86" s="1311"/>
      <c r="AB86" s="1311" t="s">
        <v>281</v>
      </c>
      <c r="AC86" s="1311"/>
      <c r="AD86" s="179"/>
      <c r="AE86" s="127"/>
      <c r="AF86" s="1311" t="s">
        <v>435</v>
      </c>
      <c r="AG86" s="1311"/>
      <c r="AH86" s="1313"/>
      <c r="AI86" s="1313"/>
      <c r="AJ86" s="174" t="s">
        <v>464</v>
      </c>
      <c r="AL86" s="1311" t="s">
        <v>435</v>
      </c>
      <c r="AM86" s="1311"/>
      <c r="AN86" s="1313"/>
      <c r="AO86" s="1313"/>
      <c r="AP86" s="174" t="s">
        <v>464</v>
      </c>
      <c r="AR86" s="457"/>
      <c r="AS86" s="457"/>
      <c r="AT86" s="457"/>
      <c r="AU86" s="457"/>
      <c r="AV86" s="457"/>
      <c r="AW86" s="457"/>
      <c r="AX86" s="457"/>
      <c r="AY86" s="457"/>
      <c r="AZ86" s="457"/>
      <c r="BA86" s="459"/>
      <c r="BB86" s="457"/>
      <c r="BC86" s="457"/>
      <c r="BD86" s="457"/>
    </row>
    <row r="87" spans="1:56" ht="80.25" customHeight="1" x14ac:dyDescent="0.3">
      <c r="A87" s="1316"/>
      <c r="B87" s="1320"/>
      <c r="C87" s="203" t="s">
        <v>60</v>
      </c>
      <c r="D87" s="189" t="s">
        <v>19</v>
      </c>
      <c r="E87" s="1322"/>
      <c r="F87" s="197" t="s">
        <v>20</v>
      </c>
      <c r="G87" s="198" t="s">
        <v>144</v>
      </c>
      <c r="H87" s="1315" t="s">
        <v>20</v>
      </c>
      <c r="I87" s="1315"/>
      <c r="J87" s="1313" t="s">
        <v>382</v>
      </c>
      <c r="K87" s="1313"/>
      <c r="L87" s="1315" t="s">
        <v>20</v>
      </c>
      <c r="M87" s="1315"/>
      <c r="N87" s="1313" t="s">
        <v>382</v>
      </c>
      <c r="O87" s="1313"/>
      <c r="P87" s="1315" t="s">
        <v>20</v>
      </c>
      <c r="Q87" s="1315"/>
      <c r="R87" s="1313" t="s">
        <v>382</v>
      </c>
      <c r="S87" s="1313"/>
      <c r="T87" s="1315" t="s">
        <v>20</v>
      </c>
      <c r="U87" s="1315"/>
      <c r="V87" s="1313" t="s">
        <v>382</v>
      </c>
      <c r="W87" s="1313"/>
      <c r="X87" s="127"/>
      <c r="Y87" s="127"/>
      <c r="Z87" s="1312" t="s">
        <v>20</v>
      </c>
      <c r="AA87" s="1312"/>
      <c r="AB87" s="1311" t="s">
        <v>382</v>
      </c>
      <c r="AC87" s="1311"/>
      <c r="AD87" s="179"/>
      <c r="AE87" s="127"/>
      <c r="AF87" s="1312" t="s">
        <v>20</v>
      </c>
      <c r="AG87" s="1312"/>
      <c r="AH87" s="1313"/>
      <c r="AI87" s="1313"/>
      <c r="AJ87" s="174" t="s">
        <v>464</v>
      </c>
      <c r="AL87" s="1312" t="s">
        <v>20</v>
      </c>
      <c r="AM87" s="1312"/>
      <c r="AN87" s="1314"/>
      <c r="AO87" s="1314"/>
      <c r="AP87" s="81" t="s">
        <v>764</v>
      </c>
      <c r="AR87" s="197" t="s">
        <v>20</v>
      </c>
      <c r="AS87" s="144" t="s">
        <v>382</v>
      </c>
      <c r="AT87" s="144" t="s">
        <v>382</v>
      </c>
      <c r="AU87" s="144" t="s">
        <v>382</v>
      </c>
      <c r="AV87" s="144" t="s">
        <v>382</v>
      </c>
      <c r="AW87" s="194" t="s">
        <v>382</v>
      </c>
      <c r="AX87" s="194" t="s">
        <v>382</v>
      </c>
      <c r="AY87" s="194" t="s">
        <v>382</v>
      </c>
      <c r="AZ87" s="194" t="s">
        <v>382</v>
      </c>
      <c r="BA87" s="469" t="s">
        <v>545</v>
      </c>
      <c r="BB87" s="349" t="s">
        <v>765</v>
      </c>
      <c r="BC87" s="349" t="s">
        <v>757</v>
      </c>
      <c r="BD87" s="349" t="s">
        <v>759</v>
      </c>
    </row>
    <row r="91" spans="1:56" x14ac:dyDescent="0.3">
      <c r="I91" s="471"/>
    </row>
    <row r="96" spans="1:56" ht="16.8" x14ac:dyDescent="0.3">
      <c r="AD96" s="472"/>
    </row>
    <row r="97" spans="30:30" ht="16.8" x14ac:dyDescent="0.3">
      <c r="AD97" s="472"/>
    </row>
    <row r="98" spans="30:30" ht="16.8" x14ac:dyDescent="0.3">
      <c r="AD98" s="472"/>
    </row>
    <row r="99" spans="30:30" ht="16.8" x14ac:dyDescent="0.3">
      <c r="AD99" s="472"/>
    </row>
    <row r="100" spans="30:30" ht="16.8" x14ac:dyDescent="0.3">
      <c r="AD100" s="472"/>
    </row>
    <row r="101" spans="30:30" ht="16.8" x14ac:dyDescent="0.3">
      <c r="AD101" s="472"/>
    </row>
    <row r="102" spans="30:30" ht="16.8" x14ac:dyDescent="0.3">
      <c r="AD102" s="472"/>
    </row>
    <row r="103" spans="30:30" ht="16.8" x14ac:dyDescent="0.3">
      <c r="AD103" s="472"/>
    </row>
    <row r="104" spans="30:30" ht="16.8" x14ac:dyDescent="0.3">
      <c r="AD104" s="472"/>
    </row>
    <row r="105" spans="30:30" ht="16.8" x14ac:dyDescent="0.3">
      <c r="AD105" s="472"/>
    </row>
    <row r="106" spans="30:30" ht="16.8" x14ac:dyDescent="0.3">
      <c r="AD106" s="472"/>
    </row>
    <row r="107" spans="30:30" ht="16.8" x14ac:dyDescent="0.3">
      <c r="AD107" s="472"/>
    </row>
    <row r="108" spans="30:30" ht="16.8" x14ac:dyDescent="0.3">
      <c r="AD108" s="472"/>
    </row>
    <row r="109" spans="30:30" ht="16.8" x14ac:dyDescent="0.3">
      <c r="AD109" s="472"/>
    </row>
  </sheetData>
  <mergeCells count="995">
    <mergeCell ref="H5:O5"/>
    <mergeCell ref="A6:A7"/>
    <mergeCell ref="B6:C7"/>
    <mergeCell ref="D6:D7"/>
    <mergeCell ref="E6:E7"/>
    <mergeCell ref="F6:F7"/>
    <mergeCell ref="G6:G7"/>
    <mergeCell ref="H6:K6"/>
    <mergeCell ref="L6:O6"/>
    <mergeCell ref="BD6:BD7"/>
    <mergeCell ref="A8:A14"/>
    <mergeCell ref="B8:B10"/>
    <mergeCell ref="C8:C10"/>
    <mergeCell ref="D8:D10"/>
    <mergeCell ref="E8:E10"/>
    <mergeCell ref="F8:F10"/>
    <mergeCell ref="AJ6:AJ7"/>
    <mergeCell ref="AL6:AO6"/>
    <mergeCell ref="AP6:AP7"/>
    <mergeCell ref="AR6:AR7"/>
    <mergeCell ref="AS6:AX6"/>
    <mergeCell ref="AZ6:AZ7"/>
    <mergeCell ref="P6:S6"/>
    <mergeCell ref="T6:W6"/>
    <mergeCell ref="X6:X7"/>
    <mergeCell ref="Z6:AC6"/>
    <mergeCell ref="AD6:AD7"/>
    <mergeCell ref="AF6:AI6"/>
    <mergeCell ref="H8:H10"/>
    <mergeCell ref="I8:I10"/>
    <mergeCell ref="J8:J10"/>
    <mergeCell ref="K8:K10"/>
    <mergeCell ref="L8:L10"/>
    <mergeCell ref="M8:M10"/>
    <mergeCell ref="BA6:BA7"/>
    <mergeCell ref="BB6:BB7"/>
    <mergeCell ref="BC6:BC7"/>
    <mergeCell ref="T8:T10"/>
    <mergeCell ref="U8:U10"/>
    <mergeCell ref="V8:V10"/>
    <mergeCell ref="W8:W10"/>
    <mergeCell ref="X8:X10"/>
    <mergeCell ref="Z8:Z10"/>
    <mergeCell ref="N8:N10"/>
    <mergeCell ref="O8:O10"/>
    <mergeCell ref="P8:P10"/>
    <mergeCell ref="Q8:Q10"/>
    <mergeCell ref="R8:R10"/>
    <mergeCell ref="S8:S10"/>
    <mergeCell ref="AJ8:AJ10"/>
    <mergeCell ref="AL8:AL10"/>
    <mergeCell ref="AM8:AM10"/>
    <mergeCell ref="AN8:AN10"/>
    <mergeCell ref="AA8:AA10"/>
    <mergeCell ref="AB8:AB10"/>
    <mergeCell ref="AC8:AC10"/>
    <mergeCell ref="AD8:AD10"/>
    <mergeCell ref="AF8:AF10"/>
    <mergeCell ref="AG8:AG10"/>
    <mergeCell ref="BB8:BB10"/>
    <mergeCell ref="BC8:BC10"/>
    <mergeCell ref="BD8:BD10"/>
    <mergeCell ref="B12:B14"/>
    <mergeCell ref="C12:C14"/>
    <mergeCell ref="D12:D14"/>
    <mergeCell ref="E12:E14"/>
    <mergeCell ref="F12:F14"/>
    <mergeCell ref="H12:H14"/>
    <mergeCell ref="I12:I14"/>
    <mergeCell ref="AV8:AV10"/>
    <mergeCell ref="AW8:AW10"/>
    <mergeCell ref="AX8:AX10"/>
    <mergeCell ref="AY8:AY10"/>
    <mergeCell ref="AZ8:AZ10"/>
    <mergeCell ref="BA8:BA10"/>
    <mergeCell ref="AO8:AO10"/>
    <mergeCell ref="AP8:AP10"/>
    <mergeCell ref="AR8:AR10"/>
    <mergeCell ref="AS8:AS10"/>
    <mergeCell ref="AT8:AT10"/>
    <mergeCell ref="AU8:AU10"/>
    <mergeCell ref="AH8:AH10"/>
    <mergeCell ref="AI8:AI10"/>
    <mergeCell ref="P12:P14"/>
    <mergeCell ref="Q12:Q14"/>
    <mergeCell ref="R12:R14"/>
    <mergeCell ref="S12:S14"/>
    <mergeCell ref="T12:T14"/>
    <mergeCell ref="U12:U14"/>
    <mergeCell ref="J12:J14"/>
    <mergeCell ref="K12:K14"/>
    <mergeCell ref="L12:L14"/>
    <mergeCell ref="M12:M14"/>
    <mergeCell ref="N12:N14"/>
    <mergeCell ref="O12:O14"/>
    <mergeCell ref="AC12:AC14"/>
    <mergeCell ref="AD12:AD14"/>
    <mergeCell ref="AF12:AF14"/>
    <mergeCell ref="AG12:AG14"/>
    <mergeCell ref="AH12:AH14"/>
    <mergeCell ref="AI12:AI14"/>
    <mergeCell ref="V12:V14"/>
    <mergeCell ref="W12:W14"/>
    <mergeCell ref="X12:X14"/>
    <mergeCell ref="Z12:Z14"/>
    <mergeCell ref="AA12:AA14"/>
    <mergeCell ref="AB12:AB14"/>
    <mergeCell ref="AT12:AT14"/>
    <mergeCell ref="AU12:AU14"/>
    <mergeCell ref="AV12:AV14"/>
    <mergeCell ref="AW12:AW14"/>
    <mergeCell ref="AJ12:AJ14"/>
    <mergeCell ref="AL12:AL14"/>
    <mergeCell ref="AM12:AM14"/>
    <mergeCell ref="AN12:AN14"/>
    <mergeCell ref="AO12:AO14"/>
    <mergeCell ref="AP12:AP14"/>
    <mergeCell ref="Z15:AA15"/>
    <mergeCell ref="AB15:AC15"/>
    <mergeCell ref="AF15:AG15"/>
    <mergeCell ref="AH15:AI15"/>
    <mergeCell ref="AL15:AM15"/>
    <mergeCell ref="AN15:AO15"/>
    <mergeCell ref="BD12:BD14"/>
    <mergeCell ref="A15:A18"/>
    <mergeCell ref="H15:I15"/>
    <mergeCell ref="J15:K15"/>
    <mergeCell ref="L15:M15"/>
    <mergeCell ref="N15:O15"/>
    <mergeCell ref="P15:Q15"/>
    <mergeCell ref="R15:S15"/>
    <mergeCell ref="T15:U15"/>
    <mergeCell ref="V15:W15"/>
    <mergeCell ref="AX12:AX14"/>
    <mergeCell ref="AY12:AY14"/>
    <mergeCell ref="AZ12:AZ14"/>
    <mergeCell ref="BA12:BA14"/>
    <mergeCell ref="BB12:BB14"/>
    <mergeCell ref="BC12:BC14"/>
    <mergeCell ref="AR12:AR14"/>
    <mergeCell ref="AS12:AS14"/>
    <mergeCell ref="J16:K18"/>
    <mergeCell ref="L16:M18"/>
    <mergeCell ref="N16:O18"/>
    <mergeCell ref="P16:Q18"/>
    <mergeCell ref="R16:S18"/>
    <mergeCell ref="T16:U18"/>
    <mergeCell ref="B16:B18"/>
    <mergeCell ref="C16:C18"/>
    <mergeCell ref="D16:D18"/>
    <mergeCell ref="E16:E18"/>
    <mergeCell ref="F16:F18"/>
    <mergeCell ref="H16:I18"/>
    <mergeCell ref="AH16:AI18"/>
    <mergeCell ref="AJ16:AJ18"/>
    <mergeCell ref="AL16:AM18"/>
    <mergeCell ref="AN16:AO18"/>
    <mergeCell ref="AP16:AP18"/>
    <mergeCell ref="AR16:AR18"/>
    <mergeCell ref="V16:W18"/>
    <mergeCell ref="X16:X18"/>
    <mergeCell ref="Z16:AA18"/>
    <mergeCell ref="AB16:AC18"/>
    <mergeCell ref="AD16:AD18"/>
    <mergeCell ref="AF16:AG18"/>
    <mergeCell ref="AY16:AY18"/>
    <mergeCell ref="AZ16:AZ18"/>
    <mergeCell ref="BA16:BA18"/>
    <mergeCell ref="BB16:BB18"/>
    <mergeCell ref="BC16:BC18"/>
    <mergeCell ref="BD16:BD18"/>
    <mergeCell ref="AS16:AS18"/>
    <mergeCell ref="AT16:AT18"/>
    <mergeCell ref="AU16:AU18"/>
    <mergeCell ref="AV16:AV18"/>
    <mergeCell ref="AW16:AW18"/>
    <mergeCell ref="AX16:AX18"/>
    <mergeCell ref="A19:A67"/>
    <mergeCell ref="H19:I19"/>
    <mergeCell ref="J19:K19"/>
    <mergeCell ref="L19:M19"/>
    <mergeCell ref="N19:O19"/>
    <mergeCell ref="P19:Q19"/>
    <mergeCell ref="L20:M24"/>
    <mergeCell ref="N20:O24"/>
    <mergeCell ref="P20:Q24"/>
    <mergeCell ref="P26:Q29"/>
    <mergeCell ref="F31:F33"/>
    <mergeCell ref="H31:I33"/>
    <mergeCell ref="J31:K33"/>
    <mergeCell ref="H35:H41"/>
    <mergeCell ref="I35:I41"/>
    <mergeCell ref="J35:J41"/>
    <mergeCell ref="K35:K41"/>
    <mergeCell ref="L35:L41"/>
    <mergeCell ref="M35:M41"/>
    <mergeCell ref="N43:N46"/>
    <mergeCell ref="O43:O46"/>
    <mergeCell ref="P43:P46"/>
    <mergeCell ref="Q43:Q46"/>
    <mergeCell ref="C48:C51"/>
    <mergeCell ref="AH19:AI19"/>
    <mergeCell ref="AL19:AM19"/>
    <mergeCell ref="AN19:AO19"/>
    <mergeCell ref="B20:B25"/>
    <mergeCell ref="C20:C21"/>
    <mergeCell ref="D20:D24"/>
    <mergeCell ref="E20:E24"/>
    <mergeCell ref="F20:F24"/>
    <mergeCell ref="H20:I24"/>
    <mergeCell ref="J20:K24"/>
    <mergeCell ref="R19:S19"/>
    <mergeCell ref="T19:U19"/>
    <mergeCell ref="V19:W19"/>
    <mergeCell ref="Z19:AA19"/>
    <mergeCell ref="AB19:AC19"/>
    <mergeCell ref="AF19:AG19"/>
    <mergeCell ref="AH20:AI24"/>
    <mergeCell ref="AJ20:AJ24"/>
    <mergeCell ref="AL20:AM24"/>
    <mergeCell ref="AN20:AO24"/>
    <mergeCell ref="R20:S24"/>
    <mergeCell ref="T20:U24"/>
    <mergeCell ref="V20:W24"/>
    <mergeCell ref="X20:X24"/>
    <mergeCell ref="Z20:AA24"/>
    <mergeCell ref="AB20:AC24"/>
    <mergeCell ref="BC20:BC24"/>
    <mergeCell ref="BD20:BD24"/>
    <mergeCell ref="C22:C24"/>
    <mergeCell ref="H25:I25"/>
    <mergeCell ref="J25:K25"/>
    <mergeCell ref="L25:M25"/>
    <mergeCell ref="N25:O25"/>
    <mergeCell ref="P25:Q25"/>
    <mergeCell ref="R25:S25"/>
    <mergeCell ref="T25:U25"/>
    <mergeCell ref="AW20:AW24"/>
    <mergeCell ref="AX20:AX24"/>
    <mergeCell ref="AY20:AY24"/>
    <mergeCell ref="AZ20:AZ24"/>
    <mergeCell ref="BA20:BA24"/>
    <mergeCell ref="BB20:BB24"/>
    <mergeCell ref="AP20:AP24"/>
    <mergeCell ref="AR20:AR24"/>
    <mergeCell ref="AS20:AS24"/>
    <mergeCell ref="AT20:AT24"/>
    <mergeCell ref="AU20:AU24"/>
    <mergeCell ref="AV20:AV24"/>
    <mergeCell ref="AD20:AD24"/>
    <mergeCell ref="AF20:AG24"/>
    <mergeCell ref="AN25:AO25"/>
    <mergeCell ref="B26:B33"/>
    <mergeCell ref="C26:C29"/>
    <mergeCell ref="D26:D29"/>
    <mergeCell ref="E26:E29"/>
    <mergeCell ref="F26:F29"/>
    <mergeCell ref="H26:I29"/>
    <mergeCell ref="J26:K29"/>
    <mergeCell ref="L26:M29"/>
    <mergeCell ref="N26:O29"/>
    <mergeCell ref="V25:W25"/>
    <mergeCell ref="Z25:AA25"/>
    <mergeCell ref="AB25:AC25"/>
    <mergeCell ref="AF25:AG25"/>
    <mergeCell ref="AH25:AI25"/>
    <mergeCell ref="AL25:AM25"/>
    <mergeCell ref="AH30:AI30"/>
    <mergeCell ref="AL30:AM30"/>
    <mergeCell ref="AN30:AO30"/>
    <mergeCell ref="C31:C33"/>
    <mergeCell ref="D31:D33"/>
    <mergeCell ref="E31:E33"/>
    <mergeCell ref="AV26:AV29"/>
    <mergeCell ref="AD26:AD29"/>
    <mergeCell ref="AF26:AG29"/>
    <mergeCell ref="AH26:AI29"/>
    <mergeCell ref="AJ26:AJ29"/>
    <mergeCell ref="AL26:AM29"/>
    <mergeCell ref="AN26:AO29"/>
    <mergeCell ref="R26:S29"/>
    <mergeCell ref="T26:U29"/>
    <mergeCell ref="V26:W29"/>
    <mergeCell ref="X26:X29"/>
    <mergeCell ref="Z26:AA29"/>
    <mergeCell ref="AB26:AC29"/>
    <mergeCell ref="BC26:BC29"/>
    <mergeCell ref="BD26:BD29"/>
    <mergeCell ref="H30:I30"/>
    <mergeCell ref="J30:K30"/>
    <mergeCell ref="L30:M30"/>
    <mergeCell ref="N30:O30"/>
    <mergeCell ref="P30:Q30"/>
    <mergeCell ref="R30:S30"/>
    <mergeCell ref="T30:U30"/>
    <mergeCell ref="V30:W30"/>
    <mergeCell ref="AW26:AW29"/>
    <mergeCell ref="AX26:AX29"/>
    <mergeCell ref="AY26:AY29"/>
    <mergeCell ref="AZ26:AZ29"/>
    <mergeCell ref="BA26:BA29"/>
    <mergeCell ref="BB26:BB29"/>
    <mergeCell ref="AP26:AP29"/>
    <mergeCell ref="AR26:AR29"/>
    <mergeCell ref="AS26:AS29"/>
    <mergeCell ref="AT26:AT29"/>
    <mergeCell ref="AU26:AU29"/>
    <mergeCell ref="Z30:AA30"/>
    <mergeCell ref="AB30:AC30"/>
    <mergeCell ref="AF30:AG30"/>
    <mergeCell ref="BC31:BC33"/>
    <mergeCell ref="BD31:BD33"/>
    <mergeCell ref="B34:B59"/>
    <mergeCell ref="C35:C41"/>
    <mergeCell ref="D35:D41"/>
    <mergeCell ref="E35:E59"/>
    <mergeCell ref="F35:F41"/>
    <mergeCell ref="AT31:AT33"/>
    <mergeCell ref="AU31:AU33"/>
    <mergeCell ref="AV31:AV33"/>
    <mergeCell ref="AW31:AW33"/>
    <mergeCell ref="AX31:AX33"/>
    <mergeCell ref="AY31:AY33"/>
    <mergeCell ref="AJ31:AJ33"/>
    <mergeCell ref="AL31:AM33"/>
    <mergeCell ref="AN31:AO33"/>
    <mergeCell ref="AP31:AP33"/>
    <mergeCell ref="AR31:AR33"/>
    <mergeCell ref="AS31:AS33"/>
    <mergeCell ref="X31:X33"/>
    <mergeCell ref="Z31:AA33"/>
    <mergeCell ref="AB31:AC33"/>
    <mergeCell ref="AD31:AD33"/>
    <mergeCell ref="AF31:AG33"/>
    <mergeCell ref="AZ31:AZ33"/>
    <mergeCell ref="BA31:BA33"/>
    <mergeCell ref="BB31:BB33"/>
    <mergeCell ref="AH31:AI33"/>
    <mergeCell ref="L31:M33"/>
    <mergeCell ref="N31:O33"/>
    <mergeCell ref="P31:Q33"/>
    <mergeCell ref="R31:S33"/>
    <mergeCell ref="T31:U33"/>
    <mergeCell ref="V31:W33"/>
    <mergeCell ref="T35:T41"/>
    <mergeCell ref="U35:U41"/>
    <mergeCell ref="V35:V41"/>
    <mergeCell ref="W35:W41"/>
    <mergeCell ref="X35:X41"/>
    <mergeCell ref="Z35:Z41"/>
    <mergeCell ref="N35:N41"/>
    <mergeCell ref="O35:O41"/>
    <mergeCell ref="P35:P41"/>
    <mergeCell ref="Q35:Q41"/>
    <mergeCell ref="R35:R41"/>
    <mergeCell ref="S35:S41"/>
    <mergeCell ref="AT35:AT41"/>
    <mergeCell ref="AU35:AU41"/>
    <mergeCell ref="AH35:AH41"/>
    <mergeCell ref="AI35:AI41"/>
    <mergeCell ref="AJ35:AJ41"/>
    <mergeCell ref="AL35:AL41"/>
    <mergeCell ref="AM35:AM41"/>
    <mergeCell ref="AN35:AN41"/>
    <mergeCell ref="AA35:AA41"/>
    <mergeCell ref="AB35:AB41"/>
    <mergeCell ref="AC35:AC41"/>
    <mergeCell ref="AD35:AD41"/>
    <mergeCell ref="AF35:AF41"/>
    <mergeCell ref="AG35:AG41"/>
    <mergeCell ref="BB35:BB41"/>
    <mergeCell ref="BC35:BC41"/>
    <mergeCell ref="BD35:BD41"/>
    <mergeCell ref="C43:C46"/>
    <mergeCell ref="D43:D46"/>
    <mergeCell ref="F43:F46"/>
    <mergeCell ref="H43:H46"/>
    <mergeCell ref="I43:I46"/>
    <mergeCell ref="J43:J46"/>
    <mergeCell ref="K43:K46"/>
    <mergeCell ref="AV35:AV41"/>
    <mergeCell ref="AW35:AW41"/>
    <mergeCell ref="AX35:AX41"/>
    <mergeCell ref="AY35:AY41"/>
    <mergeCell ref="AZ35:AZ41"/>
    <mergeCell ref="BA35:BA41"/>
    <mergeCell ref="AO35:AO41"/>
    <mergeCell ref="AP35:AP41"/>
    <mergeCell ref="AR35:AR41"/>
    <mergeCell ref="AS35:AS41"/>
    <mergeCell ref="BC43:BC46"/>
    <mergeCell ref="BD43:BD46"/>
    <mergeCell ref="AY43:AY46"/>
    <mergeCell ref="L43:L46"/>
    <mergeCell ref="D48:D51"/>
    <mergeCell ref="F48:F51"/>
    <mergeCell ref="H48:H51"/>
    <mergeCell ref="I48:I51"/>
    <mergeCell ref="AT43:AT46"/>
    <mergeCell ref="AU43:AU46"/>
    <mergeCell ref="AV43:AV46"/>
    <mergeCell ref="AW43:AW46"/>
    <mergeCell ref="AX43:AX46"/>
    <mergeCell ref="AM43:AM46"/>
    <mergeCell ref="AN43:AN46"/>
    <mergeCell ref="AO43:AO46"/>
    <mergeCell ref="AP43:AP46"/>
    <mergeCell ref="AR43:AR46"/>
    <mergeCell ref="AS43:AS46"/>
    <mergeCell ref="AF43:AF46"/>
    <mergeCell ref="AG43:AG46"/>
    <mergeCell ref="AH43:AH46"/>
    <mergeCell ref="AI43:AI46"/>
    <mergeCell ref="AJ43:AJ46"/>
    <mergeCell ref="J48:J51"/>
    <mergeCell ref="K48:K51"/>
    <mergeCell ref="L48:L51"/>
    <mergeCell ref="M48:M51"/>
    <mergeCell ref="AZ43:AZ46"/>
    <mergeCell ref="BA43:BA46"/>
    <mergeCell ref="BB43:BB46"/>
    <mergeCell ref="AL43:AL46"/>
    <mergeCell ref="X43:X46"/>
    <mergeCell ref="Z43:Z46"/>
    <mergeCell ref="AA43:AA46"/>
    <mergeCell ref="AB43:AB46"/>
    <mergeCell ref="AC43:AC46"/>
    <mergeCell ref="AD43:AD46"/>
    <mergeCell ref="M43:M46"/>
    <mergeCell ref="V48:V51"/>
    <mergeCell ref="W48:W51"/>
    <mergeCell ref="X48:X51"/>
    <mergeCell ref="Z48:Z51"/>
    <mergeCell ref="AA48:AA51"/>
    <mergeCell ref="AB48:AB51"/>
    <mergeCell ref="P48:P51"/>
    <mergeCell ref="Q48:Q51"/>
    <mergeCell ref="R48:R51"/>
    <mergeCell ref="S48:S51"/>
    <mergeCell ref="T48:T51"/>
    <mergeCell ref="U48:U51"/>
    <mergeCell ref="N48:N51"/>
    <mergeCell ref="O48:O51"/>
    <mergeCell ref="R43:R46"/>
    <mergeCell ref="S43:S46"/>
    <mergeCell ref="T43:T46"/>
    <mergeCell ref="U43:U46"/>
    <mergeCell ref="V43:V46"/>
    <mergeCell ref="W43:W46"/>
    <mergeCell ref="BD48:BD51"/>
    <mergeCell ref="C53:C55"/>
    <mergeCell ref="D53:D55"/>
    <mergeCell ref="F53:F55"/>
    <mergeCell ref="H53:H55"/>
    <mergeCell ref="I53:I55"/>
    <mergeCell ref="J53:J55"/>
    <mergeCell ref="K53:K55"/>
    <mergeCell ref="L53:L55"/>
    <mergeCell ref="M53:M55"/>
    <mergeCell ref="AX48:AX51"/>
    <mergeCell ref="AY48:AY51"/>
    <mergeCell ref="AZ48:AZ51"/>
    <mergeCell ref="BA48:BA51"/>
    <mergeCell ref="BB48:BB51"/>
    <mergeCell ref="BC48:BC51"/>
    <mergeCell ref="AR48:AR51"/>
    <mergeCell ref="AS48:AS51"/>
    <mergeCell ref="AT48:AT51"/>
    <mergeCell ref="AU48:AU51"/>
    <mergeCell ref="AM48:AM51"/>
    <mergeCell ref="AN48:AN51"/>
    <mergeCell ref="AO48:AO51"/>
    <mergeCell ref="AP48:AP51"/>
    <mergeCell ref="AV48:AV51"/>
    <mergeCell ref="AW48:AW51"/>
    <mergeCell ref="AJ48:AJ51"/>
    <mergeCell ref="AL48:AL51"/>
    <mergeCell ref="T53:T55"/>
    <mergeCell ref="U53:U55"/>
    <mergeCell ref="V53:V55"/>
    <mergeCell ref="W53:W55"/>
    <mergeCell ref="X53:X55"/>
    <mergeCell ref="Z53:Z55"/>
    <mergeCell ref="AN53:AN55"/>
    <mergeCell ref="AF48:AF51"/>
    <mergeCell ref="AG48:AG51"/>
    <mergeCell ref="AH48:AH51"/>
    <mergeCell ref="AI48:AI51"/>
    <mergeCell ref="AC48:AC51"/>
    <mergeCell ref="AD48:AD51"/>
    <mergeCell ref="N53:N55"/>
    <mergeCell ref="O53:O55"/>
    <mergeCell ref="P53:P55"/>
    <mergeCell ref="Q53:Q55"/>
    <mergeCell ref="R53:R55"/>
    <mergeCell ref="S53:S55"/>
    <mergeCell ref="AJ53:AJ55"/>
    <mergeCell ref="AL53:AL55"/>
    <mergeCell ref="AM53:AM55"/>
    <mergeCell ref="AA53:AA55"/>
    <mergeCell ref="AB53:AB55"/>
    <mergeCell ref="AC53:AC55"/>
    <mergeCell ref="AD53:AD55"/>
    <mergeCell ref="AF53:AF55"/>
    <mergeCell ref="AG53:AG55"/>
    <mergeCell ref="BB53:BB55"/>
    <mergeCell ref="BC53:BC55"/>
    <mergeCell ref="BD53:BD55"/>
    <mergeCell ref="H56:I56"/>
    <mergeCell ref="J56:K56"/>
    <mergeCell ref="L56:M56"/>
    <mergeCell ref="N56:O56"/>
    <mergeCell ref="P56:Q56"/>
    <mergeCell ref="R56:S56"/>
    <mergeCell ref="T56:U56"/>
    <mergeCell ref="AV53:AV55"/>
    <mergeCell ref="AW53:AW55"/>
    <mergeCell ref="AX53:AX55"/>
    <mergeCell ref="AY53:AY55"/>
    <mergeCell ref="AZ53:AZ55"/>
    <mergeCell ref="BA53:BA55"/>
    <mergeCell ref="AO53:AO55"/>
    <mergeCell ref="AP53:AP55"/>
    <mergeCell ref="AR53:AR55"/>
    <mergeCell ref="AS53:AS55"/>
    <mergeCell ref="AT53:AT55"/>
    <mergeCell ref="AU53:AU55"/>
    <mergeCell ref="AH53:AH55"/>
    <mergeCell ref="AI53:AI55"/>
    <mergeCell ref="AN56:AO56"/>
    <mergeCell ref="C57:C59"/>
    <mergeCell ref="D57:D59"/>
    <mergeCell ref="F57:F59"/>
    <mergeCell ref="H57:I59"/>
    <mergeCell ref="J57:K59"/>
    <mergeCell ref="L57:M59"/>
    <mergeCell ref="N57:O59"/>
    <mergeCell ref="P57:Q59"/>
    <mergeCell ref="R57:S59"/>
    <mergeCell ref="V56:W56"/>
    <mergeCell ref="Z56:AA56"/>
    <mergeCell ref="AB56:AC56"/>
    <mergeCell ref="AF56:AG56"/>
    <mergeCell ref="AH56:AI56"/>
    <mergeCell ref="AL56:AM56"/>
    <mergeCell ref="AW57:AW59"/>
    <mergeCell ref="AF57:AG59"/>
    <mergeCell ref="AH57:AI59"/>
    <mergeCell ref="AJ57:AJ59"/>
    <mergeCell ref="AL57:AM59"/>
    <mergeCell ref="AN57:AO59"/>
    <mergeCell ref="AP57:AP59"/>
    <mergeCell ref="T57:U59"/>
    <mergeCell ref="V57:W59"/>
    <mergeCell ref="X57:X59"/>
    <mergeCell ref="Z57:AA59"/>
    <mergeCell ref="AB57:AC59"/>
    <mergeCell ref="AD57:AD59"/>
    <mergeCell ref="AH60:AI60"/>
    <mergeCell ref="AL60:AM60"/>
    <mergeCell ref="AN60:AO60"/>
    <mergeCell ref="BD57:BD59"/>
    <mergeCell ref="B60:B67"/>
    <mergeCell ref="H60:I60"/>
    <mergeCell ref="J60:K60"/>
    <mergeCell ref="L60:M60"/>
    <mergeCell ref="N60:O60"/>
    <mergeCell ref="P60:Q60"/>
    <mergeCell ref="R60:S60"/>
    <mergeCell ref="T60:U60"/>
    <mergeCell ref="V60:W60"/>
    <mergeCell ref="AX57:AX59"/>
    <mergeCell ref="AY57:AY59"/>
    <mergeCell ref="AZ57:AZ59"/>
    <mergeCell ref="BA57:BA59"/>
    <mergeCell ref="BB57:BB59"/>
    <mergeCell ref="BC57:BC59"/>
    <mergeCell ref="AR57:AR59"/>
    <mergeCell ref="AS57:AS59"/>
    <mergeCell ref="AT57:AT59"/>
    <mergeCell ref="AU57:AU59"/>
    <mergeCell ref="AV57:AV59"/>
    <mergeCell ref="C61:C63"/>
    <mergeCell ref="D61:D63"/>
    <mergeCell ref="E61:E67"/>
    <mergeCell ref="F61:F63"/>
    <mergeCell ref="H61:I63"/>
    <mergeCell ref="J61:K63"/>
    <mergeCell ref="Z60:AA60"/>
    <mergeCell ref="AB60:AC60"/>
    <mergeCell ref="AF60:AG60"/>
    <mergeCell ref="AB61:AC63"/>
    <mergeCell ref="AD61:AD63"/>
    <mergeCell ref="AF61:AG63"/>
    <mergeCell ref="H66:I66"/>
    <mergeCell ref="J66:K66"/>
    <mergeCell ref="L66:M66"/>
    <mergeCell ref="N66:O66"/>
    <mergeCell ref="P66:Q66"/>
    <mergeCell ref="R66:S66"/>
    <mergeCell ref="T66:U66"/>
    <mergeCell ref="V66:W66"/>
    <mergeCell ref="Z66:AA66"/>
    <mergeCell ref="AB66:AC66"/>
    <mergeCell ref="AF66:AG66"/>
    <mergeCell ref="AH61:AI63"/>
    <mergeCell ref="L61:M63"/>
    <mergeCell ref="N61:O63"/>
    <mergeCell ref="P61:Q63"/>
    <mergeCell ref="R61:S63"/>
    <mergeCell ref="T61:U63"/>
    <mergeCell ref="V61:W63"/>
    <mergeCell ref="AZ61:AZ63"/>
    <mergeCell ref="BA61:BA63"/>
    <mergeCell ref="BB61:BB63"/>
    <mergeCell ref="BC61:BC63"/>
    <mergeCell ref="BD61:BD63"/>
    <mergeCell ref="H64:I64"/>
    <mergeCell ref="J64:K64"/>
    <mergeCell ref="L64:M64"/>
    <mergeCell ref="N64:O64"/>
    <mergeCell ref="P64:Q64"/>
    <mergeCell ref="AT61:AT63"/>
    <mergeCell ref="AU61:AU63"/>
    <mergeCell ref="AV61:AV63"/>
    <mergeCell ref="AW61:AW63"/>
    <mergeCell ref="AX61:AX63"/>
    <mergeCell ref="AY61:AY63"/>
    <mergeCell ref="AJ61:AJ63"/>
    <mergeCell ref="AL61:AM63"/>
    <mergeCell ref="AN61:AO63"/>
    <mergeCell ref="AP61:AP63"/>
    <mergeCell ref="AR61:AR63"/>
    <mergeCell ref="AS61:AS63"/>
    <mergeCell ref="X61:X63"/>
    <mergeCell ref="Z61:AA63"/>
    <mergeCell ref="AH64:AI64"/>
    <mergeCell ref="AL64:AM64"/>
    <mergeCell ref="AN64:AO64"/>
    <mergeCell ref="H65:I65"/>
    <mergeCell ref="J65:K65"/>
    <mergeCell ref="L65:M65"/>
    <mergeCell ref="N65:O65"/>
    <mergeCell ref="P65:Q65"/>
    <mergeCell ref="R65:S65"/>
    <mergeCell ref="T65:U65"/>
    <mergeCell ref="R64:S64"/>
    <mergeCell ref="T64:U64"/>
    <mergeCell ref="V64:W64"/>
    <mergeCell ref="Z64:AA64"/>
    <mergeCell ref="AB64:AC64"/>
    <mergeCell ref="AF64:AG64"/>
    <mergeCell ref="AN65:AO65"/>
    <mergeCell ref="V65:W65"/>
    <mergeCell ref="Z65:AA65"/>
    <mergeCell ref="AB65:AC65"/>
    <mergeCell ref="AF65:AG65"/>
    <mergeCell ref="AH65:AI65"/>
    <mergeCell ref="AL65:AM65"/>
    <mergeCell ref="AH66:AI66"/>
    <mergeCell ref="AL66:AM66"/>
    <mergeCell ref="AN66:AO66"/>
    <mergeCell ref="H67:I67"/>
    <mergeCell ref="J67:K67"/>
    <mergeCell ref="L67:M67"/>
    <mergeCell ref="N67:O67"/>
    <mergeCell ref="P67:Q67"/>
    <mergeCell ref="AH67:AI67"/>
    <mergeCell ref="AL67:AM67"/>
    <mergeCell ref="AN67:AO67"/>
    <mergeCell ref="V67:W67"/>
    <mergeCell ref="Z67:AA67"/>
    <mergeCell ref="AB67:AC67"/>
    <mergeCell ref="AF67:AG67"/>
    <mergeCell ref="P68:Q68"/>
    <mergeCell ref="R68:S68"/>
    <mergeCell ref="R67:S67"/>
    <mergeCell ref="T67:U67"/>
    <mergeCell ref="T69:U69"/>
    <mergeCell ref="E70:E81"/>
    <mergeCell ref="H70:I70"/>
    <mergeCell ref="J70:K70"/>
    <mergeCell ref="L70:M70"/>
    <mergeCell ref="N70:O70"/>
    <mergeCell ref="P70:Q70"/>
    <mergeCell ref="H71:I71"/>
    <mergeCell ref="J71:K71"/>
    <mergeCell ref="L71:M71"/>
    <mergeCell ref="N71:O71"/>
    <mergeCell ref="L78:M78"/>
    <mergeCell ref="N78:O78"/>
    <mergeCell ref="P78:Q78"/>
    <mergeCell ref="T79:U79"/>
    <mergeCell ref="AL68:AM68"/>
    <mergeCell ref="AN68:AO68"/>
    <mergeCell ref="A69:A87"/>
    <mergeCell ref="C69:C70"/>
    <mergeCell ref="H69:I69"/>
    <mergeCell ref="J69:K69"/>
    <mergeCell ref="L69:M69"/>
    <mergeCell ref="N69:O69"/>
    <mergeCell ref="P69:Q69"/>
    <mergeCell ref="R69:S69"/>
    <mergeCell ref="T68:U68"/>
    <mergeCell ref="V68:W68"/>
    <mergeCell ref="Z68:AA68"/>
    <mergeCell ref="AB68:AC68"/>
    <mergeCell ref="AF68:AG68"/>
    <mergeCell ref="AH68:AI68"/>
    <mergeCell ref="AF69:AG69"/>
    <mergeCell ref="AH69:AI69"/>
    <mergeCell ref="AJ69:AJ70"/>
    <mergeCell ref="B68:B81"/>
    <mergeCell ref="H68:I68"/>
    <mergeCell ref="J68:K68"/>
    <mergeCell ref="L68:M68"/>
    <mergeCell ref="N68:O68"/>
    <mergeCell ref="AL69:AM69"/>
    <mergeCell ref="AN69:AO69"/>
    <mergeCell ref="AP69:AP70"/>
    <mergeCell ref="AH70:AI70"/>
    <mergeCell ref="AL70:AM70"/>
    <mergeCell ref="AN70:AO70"/>
    <mergeCell ref="R70:S70"/>
    <mergeCell ref="T70:U70"/>
    <mergeCell ref="V70:W70"/>
    <mergeCell ref="Z70:AA70"/>
    <mergeCell ref="AB70:AC70"/>
    <mergeCell ref="AF70:AG70"/>
    <mergeCell ref="V69:W69"/>
    <mergeCell ref="X69:X70"/>
    <mergeCell ref="Z69:AA69"/>
    <mergeCell ref="AB69:AC69"/>
    <mergeCell ref="AD69:AD70"/>
    <mergeCell ref="AF71:AG71"/>
    <mergeCell ref="AH71:AI71"/>
    <mergeCell ref="AL71:AM71"/>
    <mergeCell ref="AN71:AO71"/>
    <mergeCell ref="C72:C73"/>
    <mergeCell ref="D72:D73"/>
    <mergeCell ref="F72:F73"/>
    <mergeCell ref="H72:I73"/>
    <mergeCell ref="J72:K73"/>
    <mergeCell ref="L72:M73"/>
    <mergeCell ref="P71:Q71"/>
    <mergeCell ref="R71:S71"/>
    <mergeCell ref="T71:U71"/>
    <mergeCell ref="V71:W71"/>
    <mergeCell ref="Z71:AA71"/>
    <mergeCell ref="AB71:AC71"/>
    <mergeCell ref="AD72:AD73"/>
    <mergeCell ref="AF72:AG73"/>
    <mergeCell ref="AH72:AI73"/>
    <mergeCell ref="AJ72:AJ73"/>
    <mergeCell ref="N72:O73"/>
    <mergeCell ref="P72:Q73"/>
    <mergeCell ref="R72:S73"/>
    <mergeCell ref="T72:U73"/>
    <mergeCell ref="V72:W73"/>
    <mergeCell ref="X72:X73"/>
    <mergeCell ref="BA72:BA73"/>
    <mergeCell ref="BB72:BB73"/>
    <mergeCell ref="BC72:BC73"/>
    <mergeCell ref="BD72:BD73"/>
    <mergeCell ref="H74:I74"/>
    <mergeCell ref="J74:K74"/>
    <mergeCell ref="L74:M74"/>
    <mergeCell ref="N74:O74"/>
    <mergeCell ref="P74:Q74"/>
    <mergeCell ref="R74:S74"/>
    <mergeCell ref="AU72:AU73"/>
    <mergeCell ref="AV72:AV73"/>
    <mergeCell ref="AW72:AW73"/>
    <mergeCell ref="AX72:AX73"/>
    <mergeCell ref="AY72:AY73"/>
    <mergeCell ref="AZ72:AZ73"/>
    <mergeCell ref="AL72:AM73"/>
    <mergeCell ref="AN72:AO73"/>
    <mergeCell ref="AP72:AP73"/>
    <mergeCell ref="AR72:AR73"/>
    <mergeCell ref="AS72:AS73"/>
    <mergeCell ref="AT72:AT73"/>
    <mergeCell ref="Z72:AA73"/>
    <mergeCell ref="AB72:AC73"/>
    <mergeCell ref="AL74:AM74"/>
    <mergeCell ref="AN74:AO74"/>
    <mergeCell ref="C75:C79"/>
    <mergeCell ref="D75:D76"/>
    <mergeCell ref="F75:F76"/>
    <mergeCell ref="H75:I76"/>
    <mergeCell ref="J75:K76"/>
    <mergeCell ref="L75:M76"/>
    <mergeCell ref="N75:O76"/>
    <mergeCell ref="P75:Q76"/>
    <mergeCell ref="T74:U74"/>
    <mergeCell ref="V74:W74"/>
    <mergeCell ref="Z74:AA74"/>
    <mergeCell ref="AB74:AC74"/>
    <mergeCell ref="AF74:AG74"/>
    <mergeCell ref="AH74:AI74"/>
    <mergeCell ref="AH77:AI77"/>
    <mergeCell ref="AL77:AM77"/>
    <mergeCell ref="AN77:AO77"/>
    <mergeCell ref="D78:D79"/>
    <mergeCell ref="H78:I78"/>
    <mergeCell ref="J78:K78"/>
    <mergeCell ref="AV75:AV76"/>
    <mergeCell ref="AD75:AD76"/>
    <mergeCell ref="AF75:AG76"/>
    <mergeCell ref="AH75:AI76"/>
    <mergeCell ref="AJ75:AJ76"/>
    <mergeCell ref="AL75:AM76"/>
    <mergeCell ref="AN75:AO76"/>
    <mergeCell ref="R75:S76"/>
    <mergeCell ref="T75:U76"/>
    <mergeCell ref="V75:W76"/>
    <mergeCell ref="X75:X76"/>
    <mergeCell ref="Z75:AA76"/>
    <mergeCell ref="AB75:AC76"/>
    <mergeCell ref="BC75:BC76"/>
    <mergeCell ref="BD75:BD76"/>
    <mergeCell ref="H77:I77"/>
    <mergeCell ref="J77:K77"/>
    <mergeCell ref="L77:M77"/>
    <mergeCell ref="N77:O77"/>
    <mergeCell ref="P77:Q77"/>
    <mergeCell ref="R77:S77"/>
    <mergeCell ref="T77:U77"/>
    <mergeCell ref="V77:W77"/>
    <mergeCell ref="AW75:AW76"/>
    <mergeCell ref="AX75:AX76"/>
    <mergeCell ref="AY75:AY76"/>
    <mergeCell ref="AZ75:AZ76"/>
    <mergeCell ref="BA75:BA76"/>
    <mergeCell ref="BB75:BB76"/>
    <mergeCell ref="AP75:AP76"/>
    <mergeCell ref="AR75:AR76"/>
    <mergeCell ref="AS75:AS76"/>
    <mergeCell ref="AT75:AT76"/>
    <mergeCell ref="AU75:AU76"/>
    <mergeCell ref="Z77:AA77"/>
    <mergeCell ref="AB77:AC77"/>
    <mergeCell ref="AF77:AG77"/>
    <mergeCell ref="BD78:BD79"/>
    <mergeCell ref="H79:I79"/>
    <mergeCell ref="J79:K79"/>
    <mergeCell ref="L79:M79"/>
    <mergeCell ref="N79:O79"/>
    <mergeCell ref="P79:Q79"/>
    <mergeCell ref="R79:S79"/>
    <mergeCell ref="AU78:AU79"/>
    <mergeCell ref="AV78:AV79"/>
    <mergeCell ref="AW78:AW79"/>
    <mergeCell ref="AX78:AX79"/>
    <mergeCell ref="AY78:AY79"/>
    <mergeCell ref="AZ78:AZ79"/>
    <mergeCell ref="AH78:AI78"/>
    <mergeCell ref="AL78:AM78"/>
    <mergeCell ref="AN78:AO78"/>
    <mergeCell ref="AR78:AR79"/>
    <mergeCell ref="AS78:AS79"/>
    <mergeCell ref="AT78:AT79"/>
    <mergeCell ref="AL79:AM79"/>
    <mergeCell ref="AN79:AO79"/>
    <mergeCell ref="R78:S78"/>
    <mergeCell ref="T78:U78"/>
    <mergeCell ref="V78:W78"/>
    <mergeCell ref="V79:W79"/>
    <mergeCell ref="Z79:AA79"/>
    <mergeCell ref="AB79:AC79"/>
    <mergeCell ref="AF79:AG79"/>
    <mergeCell ref="AH79:AI79"/>
    <mergeCell ref="BA78:BA79"/>
    <mergeCell ref="BB78:BB79"/>
    <mergeCell ref="BC78:BC79"/>
    <mergeCell ref="Z78:AA78"/>
    <mergeCell ref="AB78:AC78"/>
    <mergeCell ref="AF78:AG78"/>
    <mergeCell ref="AL80:AM80"/>
    <mergeCell ref="AN80:AO80"/>
    <mergeCell ref="H81:I81"/>
    <mergeCell ref="J81:K81"/>
    <mergeCell ref="L81:M81"/>
    <mergeCell ref="N81:O81"/>
    <mergeCell ref="P81:Q81"/>
    <mergeCell ref="R81:S81"/>
    <mergeCell ref="T81:U81"/>
    <mergeCell ref="V81:W81"/>
    <mergeCell ref="T80:U80"/>
    <mergeCell ref="V80:W80"/>
    <mergeCell ref="Z80:AA80"/>
    <mergeCell ref="AB80:AC80"/>
    <mergeCell ref="AF80:AG80"/>
    <mergeCell ref="AH80:AI80"/>
    <mergeCell ref="H80:I80"/>
    <mergeCell ref="J80:K80"/>
    <mergeCell ref="L80:M80"/>
    <mergeCell ref="N80:O80"/>
    <mergeCell ref="P80:Q80"/>
    <mergeCell ref="R80:S80"/>
    <mergeCell ref="AN81:AO81"/>
    <mergeCell ref="AP81:AP82"/>
    <mergeCell ref="B82:B87"/>
    <mergeCell ref="H82:I82"/>
    <mergeCell ref="J82:K82"/>
    <mergeCell ref="L82:M82"/>
    <mergeCell ref="N82:O82"/>
    <mergeCell ref="P82:Q82"/>
    <mergeCell ref="R82:S82"/>
    <mergeCell ref="T82:U82"/>
    <mergeCell ref="Z81:AA81"/>
    <mergeCell ref="AB81:AC81"/>
    <mergeCell ref="AF81:AG81"/>
    <mergeCell ref="AH81:AI81"/>
    <mergeCell ref="AJ81:AJ82"/>
    <mergeCell ref="AL81:AM81"/>
    <mergeCell ref="AN82:AO82"/>
    <mergeCell ref="C83:C85"/>
    <mergeCell ref="E83:E87"/>
    <mergeCell ref="H83:I83"/>
    <mergeCell ref="J83:K83"/>
    <mergeCell ref="L83:M83"/>
    <mergeCell ref="N83:O83"/>
    <mergeCell ref="P83:Q83"/>
    <mergeCell ref="R83:S83"/>
    <mergeCell ref="T83:U83"/>
    <mergeCell ref="V82:W82"/>
    <mergeCell ref="Z82:AA82"/>
    <mergeCell ref="AB82:AC82"/>
    <mergeCell ref="AF82:AG82"/>
    <mergeCell ref="AH82:AI82"/>
    <mergeCell ref="AL82:AM82"/>
    <mergeCell ref="AN83:AO83"/>
    <mergeCell ref="H84:I84"/>
    <mergeCell ref="J84:K84"/>
    <mergeCell ref="L84:M84"/>
    <mergeCell ref="N84:O84"/>
    <mergeCell ref="P84:Q84"/>
    <mergeCell ref="R84:S84"/>
    <mergeCell ref="T84:U84"/>
    <mergeCell ref="V84:W84"/>
    <mergeCell ref="Z84:AA84"/>
    <mergeCell ref="V83:W83"/>
    <mergeCell ref="Z83:AA83"/>
    <mergeCell ref="AB83:AC83"/>
    <mergeCell ref="AF83:AG83"/>
    <mergeCell ref="AH83:AI83"/>
    <mergeCell ref="AL83:AM83"/>
    <mergeCell ref="AB84:AC84"/>
    <mergeCell ref="AN84:AO84"/>
    <mergeCell ref="H85:I85"/>
    <mergeCell ref="J85:K85"/>
    <mergeCell ref="L85:M85"/>
    <mergeCell ref="N85:O85"/>
    <mergeCell ref="P85:Q85"/>
    <mergeCell ref="AH85:AI85"/>
    <mergeCell ref="AL85:AM85"/>
    <mergeCell ref="AN85:AO85"/>
    <mergeCell ref="V85:W85"/>
    <mergeCell ref="Z85:AA85"/>
    <mergeCell ref="AB85:AC85"/>
    <mergeCell ref="AF85:AG85"/>
    <mergeCell ref="N86:O86"/>
    <mergeCell ref="P86:Q86"/>
    <mergeCell ref="R86:S86"/>
    <mergeCell ref="T86:U86"/>
    <mergeCell ref="R85:S85"/>
    <mergeCell ref="T85:U85"/>
    <mergeCell ref="AF84:AG84"/>
    <mergeCell ref="AH84:AI84"/>
    <mergeCell ref="AL84:AM84"/>
    <mergeCell ref="AB87:AC87"/>
    <mergeCell ref="AF87:AG87"/>
    <mergeCell ref="AH87:AI87"/>
    <mergeCell ref="AL87:AM87"/>
    <mergeCell ref="AN87:AO87"/>
    <mergeCell ref="AN86:AO86"/>
    <mergeCell ref="H87:I87"/>
    <mergeCell ref="J87:K87"/>
    <mergeCell ref="L87:M87"/>
    <mergeCell ref="N87:O87"/>
    <mergeCell ref="P87:Q87"/>
    <mergeCell ref="R87:S87"/>
    <mergeCell ref="T87:U87"/>
    <mergeCell ref="V87:W87"/>
    <mergeCell ref="Z87:AA87"/>
    <mergeCell ref="V86:W86"/>
    <mergeCell ref="Z86:AA86"/>
    <mergeCell ref="AB86:AC86"/>
    <mergeCell ref="AF86:AG86"/>
    <mergeCell ref="AH86:AI86"/>
    <mergeCell ref="AL86:AM86"/>
    <mergeCell ref="H86:I86"/>
    <mergeCell ref="J86:K86"/>
    <mergeCell ref="L86:M86"/>
  </mergeCells>
  <printOptions horizontalCentered="1"/>
  <pageMargins left="0" right="0" top="0" bottom="0" header="0.31496062992125984" footer="0.31496062992125984"/>
  <pageSetup paperSize="8" scale="42"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77"/>
  <sheetViews>
    <sheetView zoomScale="80" zoomScaleNormal="80" workbookViewId="0">
      <selection activeCell="E35" sqref="E35:E59"/>
    </sheetView>
  </sheetViews>
  <sheetFormatPr defaultColWidth="9.109375" defaultRowHeight="13.8" x14ac:dyDescent="0.3"/>
  <cols>
    <col min="1" max="1" width="3.5546875" style="5" customWidth="1"/>
    <col min="2" max="2" width="15.109375" style="112" bestFit="1" customWidth="1"/>
    <col min="3" max="3" width="16.6640625" style="159" customWidth="1"/>
    <col min="4" max="4" width="26.6640625" style="5" customWidth="1"/>
    <col min="5" max="5" width="34.5546875" style="113" customWidth="1"/>
    <col min="6" max="6" width="11" style="114" customWidth="1"/>
    <col min="7" max="7" width="19.5546875" style="113" customWidth="1"/>
    <col min="8" max="8" width="79.33203125" style="158" customWidth="1"/>
    <col min="9" max="16384" width="9.109375" style="5"/>
  </cols>
  <sheetData>
    <row r="1" spans="1:8" ht="15" thickBot="1" x14ac:dyDescent="0.35">
      <c r="B1" s="6"/>
      <c r="C1" s="157"/>
      <c r="D1" s="7"/>
      <c r="E1" s="8"/>
      <c r="F1" s="9"/>
      <c r="G1" s="8"/>
      <c r="H1" s="157"/>
    </row>
    <row r="2" spans="1:8" ht="23.4" thickTop="1" x14ac:dyDescent="0.3">
      <c r="B2" s="1458"/>
      <c r="C2" s="960" t="s">
        <v>0</v>
      </c>
      <c r="D2" s="961"/>
      <c r="E2" s="961"/>
      <c r="F2" s="961"/>
      <c r="G2" s="961"/>
      <c r="H2" s="962"/>
    </row>
    <row r="3" spans="1:8" ht="23.4" thickBot="1" x14ac:dyDescent="0.35">
      <c r="A3" s="13"/>
      <c r="B3" s="1459"/>
      <c r="C3" s="963" t="s">
        <v>1</v>
      </c>
      <c r="D3" s="964"/>
      <c r="E3" s="964"/>
      <c r="F3" s="964"/>
      <c r="G3" s="964"/>
      <c r="H3" s="965"/>
    </row>
    <row r="4" spans="1:8" ht="15" thickTop="1" thickBot="1" x14ac:dyDescent="0.3">
      <c r="B4" s="15"/>
      <c r="C4" s="158"/>
      <c r="D4" s="15"/>
      <c r="E4" s="16"/>
      <c r="F4" s="17"/>
      <c r="G4" s="18"/>
    </row>
    <row r="5" spans="1:8" ht="19.5" customHeight="1" thickTop="1" x14ac:dyDescent="0.3">
      <c r="B5" s="171" t="s">
        <v>2</v>
      </c>
      <c r="C5" s="162"/>
      <c r="D5" s="162" t="s">
        <v>3</v>
      </c>
      <c r="E5" s="162" t="s">
        <v>4</v>
      </c>
      <c r="F5" s="172" t="s">
        <v>33</v>
      </c>
      <c r="G5" s="162" t="s">
        <v>5</v>
      </c>
      <c r="H5" s="173" t="s">
        <v>6</v>
      </c>
    </row>
    <row r="6" spans="1:8" ht="15" customHeight="1" x14ac:dyDescent="0.3">
      <c r="B6" s="966" t="s">
        <v>440</v>
      </c>
      <c r="C6" s="967" t="s">
        <v>23</v>
      </c>
      <c r="D6" s="1460" t="s">
        <v>74</v>
      </c>
      <c r="E6" s="1460" t="s">
        <v>267</v>
      </c>
      <c r="F6" s="1456">
        <v>7.4999999999999997E-2</v>
      </c>
      <c r="G6" s="1457">
        <v>0.95</v>
      </c>
      <c r="H6" s="148" t="s">
        <v>268</v>
      </c>
    </row>
    <row r="7" spans="1:8" ht="15" customHeight="1" x14ac:dyDescent="0.3">
      <c r="B7" s="966"/>
      <c r="C7" s="967"/>
      <c r="D7" s="1460"/>
      <c r="E7" s="1460"/>
      <c r="F7" s="1456"/>
      <c r="G7" s="1457"/>
      <c r="H7" s="147" t="s">
        <v>270</v>
      </c>
    </row>
    <row r="8" spans="1:8" ht="14.4" x14ac:dyDescent="0.3">
      <c r="B8" s="966"/>
      <c r="C8" s="967" t="s">
        <v>24</v>
      </c>
      <c r="D8" s="1460" t="s">
        <v>77</v>
      </c>
      <c r="E8" s="38" t="s">
        <v>38</v>
      </c>
      <c r="F8" s="65">
        <v>0.05</v>
      </c>
      <c r="G8" s="28">
        <v>1</v>
      </c>
      <c r="H8" s="148" t="s">
        <v>446</v>
      </c>
    </row>
    <row r="9" spans="1:8" ht="14.4" x14ac:dyDescent="0.3">
      <c r="B9" s="966"/>
      <c r="C9" s="967"/>
      <c r="D9" s="1460"/>
      <c r="E9" s="1461" t="s">
        <v>439</v>
      </c>
      <c r="F9" s="1456">
        <v>7.4999999999999997E-2</v>
      </c>
      <c r="G9" s="1457">
        <v>0.95</v>
      </c>
      <c r="H9" s="148" t="s">
        <v>275</v>
      </c>
    </row>
    <row r="10" spans="1:8" ht="14.4" x14ac:dyDescent="0.3">
      <c r="B10" s="966"/>
      <c r="C10" s="967"/>
      <c r="D10" s="1460"/>
      <c r="E10" s="1461"/>
      <c r="F10" s="1456"/>
      <c r="G10" s="1457"/>
      <c r="H10" s="148" t="s">
        <v>277</v>
      </c>
    </row>
    <row r="11" spans="1:8" ht="45" customHeight="1" x14ac:dyDescent="0.3">
      <c r="B11" s="966" t="s">
        <v>441</v>
      </c>
      <c r="C11" s="969" t="s">
        <v>25</v>
      </c>
      <c r="D11" s="1462" t="s">
        <v>81</v>
      </c>
      <c r="E11" s="161" t="s">
        <v>7</v>
      </c>
      <c r="F11" s="65">
        <v>0.05</v>
      </c>
      <c r="G11" s="149">
        <v>0</v>
      </c>
      <c r="H11" s="148" t="s">
        <v>447</v>
      </c>
    </row>
    <row r="12" spans="1:8" ht="30" customHeight="1" x14ac:dyDescent="0.3">
      <c r="B12" s="966"/>
      <c r="C12" s="969"/>
      <c r="D12" s="1462"/>
      <c r="E12" s="1463" t="s">
        <v>284</v>
      </c>
      <c r="F12" s="1456">
        <v>0.05</v>
      </c>
      <c r="G12" s="1270">
        <v>0</v>
      </c>
      <c r="H12" s="147" t="s">
        <v>285</v>
      </c>
    </row>
    <row r="13" spans="1:8" ht="14.4" x14ac:dyDescent="0.3">
      <c r="B13" s="966"/>
      <c r="C13" s="969"/>
      <c r="D13" s="1462"/>
      <c r="E13" s="1463"/>
      <c r="F13" s="1456"/>
      <c r="G13" s="1270"/>
      <c r="H13" s="147" t="s">
        <v>290</v>
      </c>
    </row>
    <row r="14" spans="1:8" ht="14.4" x14ac:dyDescent="0.3">
      <c r="B14" s="966"/>
      <c r="C14" s="969"/>
      <c r="D14" s="1462"/>
      <c r="E14" s="1463"/>
      <c r="F14" s="1456"/>
      <c r="G14" s="1270"/>
      <c r="H14" s="147" t="s">
        <v>291</v>
      </c>
    </row>
    <row r="15" spans="1:8" ht="21" customHeight="1" x14ac:dyDescent="0.3">
      <c r="B15" s="966" t="s">
        <v>442</v>
      </c>
      <c r="C15" s="969" t="s">
        <v>26</v>
      </c>
      <c r="D15" s="1447" t="s">
        <v>85</v>
      </c>
      <c r="E15" s="1454" t="s">
        <v>296</v>
      </c>
      <c r="F15" s="1456">
        <v>0.05</v>
      </c>
      <c r="G15" s="1455">
        <v>4.0000000000000001E-3</v>
      </c>
      <c r="H15" s="147" t="s">
        <v>297</v>
      </c>
    </row>
    <row r="16" spans="1:8" ht="27" customHeight="1" x14ac:dyDescent="0.3">
      <c r="B16" s="966"/>
      <c r="C16" s="969"/>
      <c r="D16" s="1447"/>
      <c r="E16" s="1454"/>
      <c r="F16" s="1456"/>
      <c r="G16" s="1455"/>
      <c r="H16" s="147" t="s">
        <v>299</v>
      </c>
    </row>
    <row r="17" spans="2:8" ht="34.5" customHeight="1" x14ac:dyDescent="0.3">
      <c r="B17" s="966"/>
      <c r="C17" s="969"/>
      <c r="D17" s="1319" t="s">
        <v>448</v>
      </c>
      <c r="E17" s="1454"/>
      <c r="F17" s="1456"/>
      <c r="G17" s="1455"/>
      <c r="H17" s="147" t="s">
        <v>301</v>
      </c>
    </row>
    <row r="18" spans="2:8" ht="35.25" customHeight="1" x14ac:dyDescent="0.3">
      <c r="B18" s="966"/>
      <c r="C18" s="969"/>
      <c r="D18" s="1319"/>
      <c r="E18" s="1454"/>
      <c r="F18" s="1456"/>
      <c r="G18" s="1455"/>
      <c r="H18" s="147" t="s">
        <v>302</v>
      </c>
    </row>
    <row r="19" spans="2:8" ht="33.75" customHeight="1" x14ac:dyDescent="0.3">
      <c r="B19" s="966"/>
      <c r="C19" s="969"/>
      <c r="D19" s="1319"/>
      <c r="E19" s="1454"/>
      <c r="F19" s="1456"/>
      <c r="G19" s="1455"/>
      <c r="H19" s="147" t="s">
        <v>303</v>
      </c>
    </row>
    <row r="20" spans="2:8" ht="41.25" customHeight="1" x14ac:dyDescent="0.3">
      <c r="B20" s="966"/>
      <c r="C20" s="969" t="s">
        <v>27</v>
      </c>
      <c r="D20" s="1447" t="s">
        <v>87</v>
      </c>
      <c r="E20" s="1454" t="s">
        <v>307</v>
      </c>
      <c r="F20" s="1456">
        <v>0.05</v>
      </c>
      <c r="G20" s="1346">
        <v>0.05</v>
      </c>
      <c r="H20" s="147" t="s">
        <v>308</v>
      </c>
    </row>
    <row r="21" spans="2:8" ht="29.25" customHeight="1" x14ac:dyDescent="0.3">
      <c r="B21" s="966"/>
      <c r="C21" s="969"/>
      <c r="D21" s="1447"/>
      <c r="E21" s="1454"/>
      <c r="F21" s="1456"/>
      <c r="G21" s="1315"/>
      <c r="H21" s="147" t="s">
        <v>310</v>
      </c>
    </row>
    <row r="22" spans="2:8" ht="33" customHeight="1" x14ac:dyDescent="0.3">
      <c r="B22" s="966"/>
      <c r="C22" s="969"/>
      <c r="D22" s="1447"/>
      <c r="E22" s="1454"/>
      <c r="F22" s="1456"/>
      <c r="G22" s="1315"/>
      <c r="H22" s="147" t="s">
        <v>311</v>
      </c>
    </row>
    <row r="23" spans="2:8" ht="14.4" x14ac:dyDescent="0.3">
      <c r="B23" s="966"/>
      <c r="C23" s="969"/>
      <c r="D23" s="1447"/>
      <c r="E23" s="1454"/>
      <c r="F23" s="1456"/>
      <c r="G23" s="1315"/>
      <c r="H23" s="147" t="s">
        <v>312</v>
      </c>
    </row>
    <row r="24" spans="2:8" ht="45" customHeight="1" x14ac:dyDescent="0.3">
      <c r="B24" s="966"/>
      <c r="C24" s="969"/>
      <c r="D24" s="1447" t="s">
        <v>89</v>
      </c>
      <c r="E24" s="1446" t="s">
        <v>315</v>
      </c>
      <c r="F24" s="1456">
        <v>0.05</v>
      </c>
      <c r="G24" s="1453" t="s">
        <v>316</v>
      </c>
      <c r="H24" s="150" t="s">
        <v>317</v>
      </c>
    </row>
    <row r="25" spans="2:8" ht="14.4" x14ac:dyDescent="0.3">
      <c r="B25" s="966"/>
      <c r="C25" s="969"/>
      <c r="D25" s="1447"/>
      <c r="E25" s="1446"/>
      <c r="F25" s="1456"/>
      <c r="G25" s="1453"/>
      <c r="H25" s="150" t="s">
        <v>319</v>
      </c>
    </row>
    <row r="26" spans="2:8" ht="14.4" x14ac:dyDescent="0.3">
      <c r="B26" s="966"/>
      <c r="C26" s="969"/>
      <c r="D26" s="1447"/>
      <c r="E26" s="1446"/>
      <c r="F26" s="1456"/>
      <c r="G26" s="1453"/>
      <c r="H26" s="150" t="s">
        <v>320</v>
      </c>
    </row>
    <row r="27" spans="2:8" ht="30" customHeight="1" x14ac:dyDescent="0.3">
      <c r="B27" s="966"/>
      <c r="C27" s="967" t="s">
        <v>28</v>
      </c>
      <c r="D27" s="1447" t="s">
        <v>8</v>
      </c>
      <c r="E27" s="1448" t="s">
        <v>93</v>
      </c>
      <c r="F27" s="1450">
        <v>2.5000000000000001E-2</v>
      </c>
      <c r="G27" s="1452" t="s">
        <v>324</v>
      </c>
      <c r="H27" s="151" t="s">
        <v>325</v>
      </c>
    </row>
    <row r="28" spans="2:8" ht="14.4" x14ac:dyDescent="0.3">
      <c r="B28" s="966"/>
      <c r="C28" s="967"/>
      <c r="D28" s="1447"/>
      <c r="E28" s="1448"/>
      <c r="F28" s="1450"/>
      <c r="G28" s="1452"/>
      <c r="H28" s="151" t="s">
        <v>327</v>
      </c>
    </row>
    <row r="29" spans="2:8" ht="14.4" x14ac:dyDescent="0.3">
      <c r="B29" s="966"/>
      <c r="C29" s="967"/>
      <c r="D29" s="1447"/>
      <c r="E29" s="1448"/>
      <c r="F29" s="1450"/>
      <c r="G29" s="1452"/>
      <c r="H29" s="151" t="s">
        <v>328</v>
      </c>
    </row>
    <row r="30" spans="2:8" ht="14.4" x14ac:dyDescent="0.3">
      <c r="B30" s="966"/>
      <c r="C30" s="967"/>
      <c r="D30" s="1447"/>
      <c r="E30" s="1448"/>
      <c r="F30" s="1450"/>
      <c r="G30" s="1452"/>
      <c r="H30" s="151" t="s">
        <v>329</v>
      </c>
    </row>
    <row r="31" spans="2:8" ht="14.4" x14ac:dyDescent="0.3">
      <c r="B31" s="966"/>
      <c r="C31" s="967"/>
      <c r="D31" s="1447"/>
      <c r="E31" s="1448"/>
      <c r="F31" s="1450"/>
      <c r="G31" s="1452"/>
      <c r="H31" s="151" t="s">
        <v>330</v>
      </c>
    </row>
    <row r="32" spans="2:8" ht="14.4" x14ac:dyDescent="0.3">
      <c r="B32" s="966"/>
      <c r="C32" s="967"/>
      <c r="D32" s="1447"/>
      <c r="E32" s="1448"/>
      <c r="F32" s="1450"/>
      <c r="G32" s="1452"/>
      <c r="H32" s="151" t="s">
        <v>331</v>
      </c>
    </row>
    <row r="33" spans="2:8" ht="34.5" customHeight="1" x14ac:dyDescent="0.3">
      <c r="B33" s="966"/>
      <c r="C33" s="967"/>
      <c r="D33" s="1447"/>
      <c r="E33" s="1448"/>
      <c r="F33" s="1450"/>
      <c r="G33" s="1452"/>
      <c r="H33" s="151" t="s">
        <v>332</v>
      </c>
    </row>
    <row r="34" spans="2:8" ht="28.8" x14ac:dyDescent="0.3">
      <c r="B34" s="966"/>
      <c r="C34" s="967"/>
      <c r="D34" s="1447" t="s">
        <v>9</v>
      </c>
      <c r="E34" s="1445" t="s">
        <v>337</v>
      </c>
      <c r="F34" s="1449">
        <v>2.5000000000000001E-2</v>
      </c>
      <c r="G34" s="976" t="s">
        <v>338</v>
      </c>
      <c r="H34" s="153" t="s">
        <v>339</v>
      </c>
    </row>
    <row r="35" spans="2:8" ht="14.4" x14ac:dyDescent="0.3">
      <c r="B35" s="966"/>
      <c r="C35" s="967"/>
      <c r="D35" s="1447"/>
      <c r="E35" s="1445"/>
      <c r="F35" s="1449"/>
      <c r="G35" s="976"/>
      <c r="H35" s="153" t="s">
        <v>341</v>
      </c>
    </row>
    <row r="36" spans="2:8" ht="14.4" x14ac:dyDescent="0.3">
      <c r="B36" s="966"/>
      <c r="C36" s="967"/>
      <c r="D36" s="1447"/>
      <c r="E36" s="1445"/>
      <c r="F36" s="1449"/>
      <c r="G36" s="976"/>
      <c r="H36" s="153" t="s">
        <v>342</v>
      </c>
    </row>
    <row r="37" spans="2:8" ht="14.4" x14ac:dyDescent="0.3">
      <c r="B37" s="966"/>
      <c r="C37" s="967"/>
      <c r="D37" s="1447"/>
      <c r="E37" s="1445"/>
      <c r="F37" s="1449"/>
      <c r="G37" s="976"/>
      <c r="H37" s="153" t="s">
        <v>343</v>
      </c>
    </row>
    <row r="38" spans="2:8" ht="31.5" customHeight="1" x14ac:dyDescent="0.3">
      <c r="B38" s="966"/>
      <c r="C38" s="967"/>
      <c r="D38" s="1447" t="s">
        <v>10</v>
      </c>
      <c r="E38" s="1445" t="s">
        <v>349</v>
      </c>
      <c r="F38" s="1449">
        <v>2.5000000000000001E-2</v>
      </c>
      <c r="G38" s="976" t="s">
        <v>350</v>
      </c>
      <c r="H38" s="153" t="s">
        <v>351</v>
      </c>
    </row>
    <row r="39" spans="2:8" ht="14.4" x14ac:dyDescent="0.3">
      <c r="B39" s="966"/>
      <c r="C39" s="967"/>
      <c r="D39" s="1447"/>
      <c r="E39" s="1445"/>
      <c r="F39" s="1449"/>
      <c r="G39" s="976"/>
      <c r="H39" s="153" t="s">
        <v>353</v>
      </c>
    </row>
    <row r="40" spans="2:8" ht="14.4" x14ac:dyDescent="0.3">
      <c r="B40" s="966"/>
      <c r="C40" s="967"/>
      <c r="D40" s="1447"/>
      <c r="E40" s="1445"/>
      <c r="F40" s="1449"/>
      <c r="G40" s="976"/>
      <c r="H40" s="153" t="s">
        <v>354</v>
      </c>
    </row>
    <row r="41" spans="2:8" ht="14.4" x14ac:dyDescent="0.3">
      <c r="B41" s="966"/>
      <c r="C41" s="967"/>
      <c r="D41" s="1447"/>
      <c r="E41" s="1445"/>
      <c r="F41" s="1449"/>
      <c r="G41" s="976"/>
      <c r="H41" s="153" t="s">
        <v>355</v>
      </c>
    </row>
    <row r="42" spans="2:8" ht="30" customHeight="1" x14ac:dyDescent="0.3">
      <c r="B42" s="966"/>
      <c r="C42" s="967"/>
      <c r="D42" s="1447" t="s">
        <v>11</v>
      </c>
      <c r="E42" s="1445" t="s">
        <v>363</v>
      </c>
      <c r="F42" s="1449">
        <v>2.5000000000000001E-2</v>
      </c>
      <c r="G42" s="976" t="s">
        <v>364</v>
      </c>
      <c r="H42" s="153" t="s">
        <v>117</v>
      </c>
    </row>
    <row r="43" spans="2:8" ht="14.4" x14ac:dyDescent="0.3">
      <c r="B43" s="966"/>
      <c r="C43" s="967"/>
      <c r="D43" s="1447"/>
      <c r="E43" s="1445"/>
      <c r="F43" s="1449"/>
      <c r="G43" s="976"/>
      <c r="H43" s="160" t="s">
        <v>118</v>
      </c>
    </row>
    <row r="44" spans="2:8" ht="15" customHeight="1" x14ac:dyDescent="0.3">
      <c r="B44" s="966"/>
      <c r="C44" s="967"/>
      <c r="D44" s="1447" t="s">
        <v>12</v>
      </c>
      <c r="E44" s="1445" t="s">
        <v>369</v>
      </c>
      <c r="F44" s="1449">
        <v>0.04</v>
      </c>
      <c r="G44" s="969" t="s">
        <v>120</v>
      </c>
      <c r="H44" s="151" t="s">
        <v>121</v>
      </c>
    </row>
    <row r="45" spans="2:8" ht="14.4" x14ac:dyDescent="0.3">
      <c r="B45" s="966"/>
      <c r="C45" s="967"/>
      <c r="D45" s="1447"/>
      <c r="E45" s="1445"/>
      <c r="F45" s="1449"/>
      <c r="G45" s="969"/>
      <c r="H45" s="151" t="s">
        <v>122</v>
      </c>
    </row>
    <row r="46" spans="2:8" ht="14.4" x14ac:dyDescent="0.3">
      <c r="B46" s="966"/>
      <c r="C46" s="967"/>
      <c r="D46" s="1447"/>
      <c r="E46" s="1445"/>
      <c r="F46" s="1449"/>
      <c r="G46" s="969"/>
      <c r="H46" s="153" t="s">
        <v>449</v>
      </c>
    </row>
    <row r="47" spans="2:8" ht="30" customHeight="1" x14ac:dyDescent="0.3">
      <c r="B47" s="966"/>
      <c r="C47" s="969" t="s">
        <v>44</v>
      </c>
      <c r="D47" s="1447" t="s">
        <v>444</v>
      </c>
      <c r="E47" s="1319" t="s">
        <v>379</v>
      </c>
      <c r="F47" s="1449">
        <v>0.05</v>
      </c>
      <c r="G47" s="1451" t="s">
        <v>380</v>
      </c>
      <c r="H47" s="153" t="s">
        <v>381</v>
      </c>
    </row>
    <row r="48" spans="2:8" ht="14.4" x14ac:dyDescent="0.3">
      <c r="B48" s="966"/>
      <c r="C48" s="969"/>
      <c r="D48" s="1447"/>
      <c r="E48" s="1319"/>
      <c r="F48" s="1449"/>
      <c r="G48" s="1451"/>
      <c r="H48" s="153" t="s">
        <v>384</v>
      </c>
    </row>
    <row r="49" spans="2:8" ht="14.4" x14ac:dyDescent="0.3">
      <c r="B49" s="966"/>
      <c r="C49" s="969"/>
      <c r="D49" s="1447"/>
      <c r="E49" s="1319"/>
      <c r="F49" s="1449"/>
      <c r="G49" s="1451"/>
      <c r="H49" s="154" t="s">
        <v>385</v>
      </c>
    </row>
    <row r="50" spans="2:8" ht="28.8" x14ac:dyDescent="0.3">
      <c r="B50" s="966"/>
      <c r="C50" s="969"/>
      <c r="D50" s="1447"/>
      <c r="E50" s="143" t="s">
        <v>400</v>
      </c>
      <c r="F50" s="152">
        <v>0.03</v>
      </c>
      <c r="G50" s="146" t="s">
        <v>69</v>
      </c>
      <c r="H50" s="154" t="s">
        <v>401</v>
      </c>
    </row>
    <row r="51" spans="2:8" ht="28.8" x14ac:dyDescent="0.3">
      <c r="B51" s="966"/>
      <c r="C51" s="969"/>
      <c r="D51" s="143" t="s">
        <v>388</v>
      </c>
      <c r="E51" s="143" t="s">
        <v>389</v>
      </c>
      <c r="F51" s="152">
        <v>0.02</v>
      </c>
      <c r="G51" s="146" t="s">
        <v>445</v>
      </c>
      <c r="H51" s="154" t="s">
        <v>391</v>
      </c>
    </row>
    <row r="52" spans="2:8" ht="14.4" x14ac:dyDescent="0.3">
      <c r="B52" s="966"/>
      <c r="C52" s="969"/>
      <c r="D52" s="1319" t="s">
        <v>378</v>
      </c>
      <c r="E52" s="27" t="s">
        <v>45</v>
      </c>
      <c r="F52" s="65">
        <v>0.03</v>
      </c>
      <c r="G52" s="66" t="s">
        <v>39</v>
      </c>
      <c r="H52" s="147" t="s">
        <v>127</v>
      </c>
    </row>
    <row r="53" spans="2:8" ht="57.6" x14ac:dyDescent="0.3">
      <c r="B53" s="966"/>
      <c r="C53" s="969"/>
      <c r="D53" s="1319"/>
      <c r="E53" s="27" t="s">
        <v>66</v>
      </c>
      <c r="F53" s="65">
        <v>0.03</v>
      </c>
      <c r="G53" s="66" t="s">
        <v>203</v>
      </c>
      <c r="H53" s="148" t="s">
        <v>450</v>
      </c>
    </row>
    <row r="54" spans="2:8" ht="14.4" x14ac:dyDescent="0.3">
      <c r="B54" s="973" t="s">
        <v>443</v>
      </c>
      <c r="C54" s="975" t="s">
        <v>29</v>
      </c>
      <c r="D54" s="1445" t="s">
        <v>46</v>
      </c>
      <c r="E54" s="27" t="s">
        <v>13</v>
      </c>
      <c r="F54" s="65">
        <v>0.05</v>
      </c>
      <c r="G54" s="69" t="s">
        <v>14</v>
      </c>
      <c r="H54" s="148" t="s">
        <v>451</v>
      </c>
    </row>
    <row r="55" spans="2:8" ht="14.4" x14ac:dyDescent="0.3">
      <c r="B55" s="973"/>
      <c r="C55" s="975"/>
      <c r="D55" s="1445"/>
      <c r="E55" s="27" t="s">
        <v>15</v>
      </c>
      <c r="F55" s="65">
        <v>0.02</v>
      </c>
      <c r="G55" s="69">
        <v>0.75</v>
      </c>
      <c r="H55" s="148" t="s">
        <v>452</v>
      </c>
    </row>
    <row r="56" spans="2:8" ht="15" customHeight="1" x14ac:dyDescent="0.3">
      <c r="B56" s="973"/>
      <c r="C56" s="975"/>
      <c r="D56" s="1445" t="s">
        <v>48</v>
      </c>
      <c r="E56" s="1446" t="s">
        <v>16</v>
      </c>
      <c r="F56" s="1444">
        <v>0.02</v>
      </c>
      <c r="G56" s="1148" t="s">
        <v>17</v>
      </c>
      <c r="H56" s="147" t="s">
        <v>134</v>
      </c>
    </row>
    <row r="57" spans="2:8" ht="14.4" x14ac:dyDescent="0.3">
      <c r="B57" s="973"/>
      <c r="C57" s="975"/>
      <c r="D57" s="1445"/>
      <c r="E57" s="1446"/>
      <c r="F57" s="1444"/>
      <c r="G57" s="1148"/>
      <c r="H57" s="147" t="s">
        <v>135</v>
      </c>
    </row>
    <row r="58" spans="2:8" ht="15" customHeight="1" x14ac:dyDescent="0.3">
      <c r="B58" s="973"/>
      <c r="C58" s="975"/>
      <c r="D58" s="1445" t="s">
        <v>49</v>
      </c>
      <c r="E58" s="1446" t="s">
        <v>50</v>
      </c>
      <c r="F58" s="1444">
        <v>0.02</v>
      </c>
      <c r="G58" s="1148" t="s">
        <v>136</v>
      </c>
      <c r="H58" s="155" t="s">
        <v>137</v>
      </c>
    </row>
    <row r="59" spans="2:8" ht="14.4" x14ac:dyDescent="0.3">
      <c r="B59" s="973"/>
      <c r="C59" s="975"/>
      <c r="D59" s="1445"/>
      <c r="E59" s="1446"/>
      <c r="F59" s="1444"/>
      <c r="G59" s="1148"/>
      <c r="H59" s="155" t="s">
        <v>138</v>
      </c>
    </row>
    <row r="60" spans="2:8" ht="33" customHeight="1" x14ac:dyDescent="0.3">
      <c r="B60" s="973"/>
      <c r="C60" s="975"/>
      <c r="D60" s="1445"/>
      <c r="E60" s="1446" t="s">
        <v>51</v>
      </c>
      <c r="F60" s="1444">
        <v>0.02</v>
      </c>
      <c r="G60" s="80" t="s">
        <v>52</v>
      </c>
      <c r="H60" s="155" t="s">
        <v>139</v>
      </c>
    </row>
    <row r="61" spans="2:8" ht="36.75" customHeight="1" x14ac:dyDescent="0.3">
      <c r="B61" s="973"/>
      <c r="C61" s="975"/>
      <c r="D61" s="1445"/>
      <c r="E61" s="1446"/>
      <c r="F61" s="1444"/>
      <c r="G61" s="84" t="s">
        <v>53</v>
      </c>
      <c r="H61" s="155" t="s">
        <v>140</v>
      </c>
    </row>
    <row r="62" spans="2:8" ht="45" customHeight="1" x14ac:dyDescent="0.3">
      <c r="B62" s="973"/>
      <c r="C62" s="975"/>
      <c r="D62" s="89" t="s">
        <v>54</v>
      </c>
      <c r="E62" s="27" t="s">
        <v>18</v>
      </c>
      <c r="F62" s="165">
        <v>0.02</v>
      </c>
      <c r="G62" s="91" t="s">
        <v>71</v>
      </c>
      <c r="H62" s="148" t="s">
        <v>453</v>
      </c>
    </row>
    <row r="63" spans="2:8" ht="14.4" x14ac:dyDescent="0.3">
      <c r="B63" s="973"/>
      <c r="C63" s="975" t="s">
        <v>30</v>
      </c>
      <c r="D63" s="1319" t="s">
        <v>55</v>
      </c>
      <c r="E63" s="27" t="s">
        <v>56</v>
      </c>
      <c r="F63" s="1444">
        <v>0.05</v>
      </c>
      <c r="G63" s="95">
        <v>0</v>
      </c>
      <c r="H63" s="148" t="s">
        <v>454</v>
      </c>
    </row>
    <row r="64" spans="2:8" ht="32.25" customHeight="1" x14ac:dyDescent="0.3">
      <c r="B64" s="973"/>
      <c r="C64" s="975"/>
      <c r="D64" s="1319"/>
      <c r="E64" s="27" t="s">
        <v>58</v>
      </c>
      <c r="F64" s="1444"/>
      <c r="G64" s="91" t="s">
        <v>59</v>
      </c>
      <c r="H64" s="148" t="s">
        <v>455</v>
      </c>
    </row>
    <row r="65" spans="1:8" ht="29.4" thickBot="1" x14ac:dyDescent="0.35">
      <c r="B65" s="974"/>
      <c r="C65" s="977"/>
      <c r="D65" s="166" t="s">
        <v>60</v>
      </c>
      <c r="E65" s="167" t="s">
        <v>19</v>
      </c>
      <c r="F65" s="168">
        <v>0.05</v>
      </c>
      <c r="G65" s="169" t="s">
        <v>20</v>
      </c>
      <c r="H65" s="170" t="s">
        <v>456</v>
      </c>
    </row>
    <row r="66" spans="1:8" ht="15" thickTop="1" x14ac:dyDescent="0.3">
      <c r="B66" s="111"/>
    </row>
    <row r="67" spans="1:8" ht="14.4" x14ac:dyDescent="0.3">
      <c r="B67" s="111"/>
      <c r="F67" s="117"/>
    </row>
    <row r="68" spans="1:8" ht="14.4" x14ac:dyDescent="0.3">
      <c r="B68" s="111"/>
    </row>
    <row r="74" spans="1:8" s="113" customFormat="1" ht="16.8" x14ac:dyDescent="0.3">
      <c r="A74" s="5"/>
      <c r="B74" s="112"/>
      <c r="C74" s="159"/>
      <c r="D74" s="118" t="s">
        <v>146</v>
      </c>
      <c r="E74" s="119" t="s">
        <v>147</v>
      </c>
      <c r="F74" s="120">
        <v>1.5503859081368867E-2</v>
      </c>
      <c r="G74" s="163"/>
      <c r="H74" s="158"/>
    </row>
    <row r="75" spans="1:8" s="113" customFormat="1" ht="16.8" x14ac:dyDescent="0.3">
      <c r="A75" s="5"/>
      <c r="B75" s="112"/>
      <c r="C75" s="159"/>
      <c r="D75" s="118" t="s">
        <v>148</v>
      </c>
      <c r="E75" s="119" t="s">
        <v>149</v>
      </c>
      <c r="F75" s="120">
        <v>2.8659209114078599E-3</v>
      </c>
      <c r="G75" s="163"/>
      <c r="H75" s="158"/>
    </row>
    <row r="76" spans="1:8" s="113" customFormat="1" ht="16.8" x14ac:dyDescent="0.3">
      <c r="A76" s="5"/>
      <c r="B76" s="112"/>
      <c r="C76" s="159"/>
      <c r="D76" s="122" t="s">
        <v>150</v>
      </c>
      <c r="E76" s="119" t="s">
        <v>151</v>
      </c>
      <c r="F76" s="123">
        <v>4.6909576497520034E-2</v>
      </c>
      <c r="G76" s="164"/>
      <c r="H76" s="158"/>
    </row>
    <row r="77" spans="1:8" s="113" customFormat="1" ht="16.8" x14ac:dyDescent="0.3">
      <c r="A77" s="5"/>
      <c r="B77" s="112"/>
      <c r="C77" s="159"/>
      <c r="D77" s="122" t="s">
        <v>152</v>
      </c>
      <c r="E77" s="119" t="s">
        <v>153</v>
      </c>
      <c r="F77" s="125">
        <v>1.813429988553987E-4</v>
      </c>
      <c r="G77" s="163"/>
      <c r="H77" s="158"/>
    </row>
  </sheetData>
  <protectedRanges>
    <protectedRange sqref="H11:H14" name="Range1_2_3_1_3_1_1"/>
    <protectedRange sqref="H8:H10" name="Range1_2_3_1_1_1_2_1"/>
  </protectedRanges>
  <mergeCells count="79">
    <mergeCell ref="B15:B53"/>
    <mergeCell ref="F6:F7"/>
    <mergeCell ref="C11:C14"/>
    <mergeCell ref="B11:B14"/>
    <mergeCell ref="E12:E14"/>
    <mergeCell ref="D17:D19"/>
    <mergeCell ref="D15:D16"/>
    <mergeCell ref="C15:C19"/>
    <mergeCell ref="C47:C53"/>
    <mergeCell ref="E47:E49"/>
    <mergeCell ref="D20:D23"/>
    <mergeCell ref="C20:C26"/>
    <mergeCell ref="D24:D26"/>
    <mergeCell ref="G6:G7"/>
    <mergeCell ref="B2:B3"/>
    <mergeCell ref="C2:H2"/>
    <mergeCell ref="C3:H3"/>
    <mergeCell ref="G12:G14"/>
    <mergeCell ref="C8:C10"/>
    <mergeCell ref="D8:D10"/>
    <mergeCell ref="E9:E10"/>
    <mergeCell ref="G9:G10"/>
    <mergeCell ref="C6:C7"/>
    <mergeCell ref="D6:D7"/>
    <mergeCell ref="B6:B10"/>
    <mergeCell ref="D11:D14"/>
    <mergeCell ref="E6:E7"/>
    <mergeCell ref="F9:F10"/>
    <mergeCell ref="F12:F14"/>
    <mergeCell ref="G24:G26"/>
    <mergeCell ref="G20:G23"/>
    <mergeCell ref="E15:E19"/>
    <mergeCell ref="G15:G19"/>
    <mergeCell ref="E20:E23"/>
    <mergeCell ref="F15:F19"/>
    <mergeCell ref="F20:F23"/>
    <mergeCell ref="F24:F26"/>
    <mergeCell ref="E24:E26"/>
    <mergeCell ref="G47:G49"/>
    <mergeCell ref="E44:E46"/>
    <mergeCell ref="G44:G46"/>
    <mergeCell ref="D44:D46"/>
    <mergeCell ref="C27:C46"/>
    <mergeCell ref="E34:E37"/>
    <mergeCell ref="G34:G37"/>
    <mergeCell ref="G27:G33"/>
    <mergeCell ref="G42:G43"/>
    <mergeCell ref="G38:G41"/>
    <mergeCell ref="F34:F37"/>
    <mergeCell ref="D34:D37"/>
    <mergeCell ref="D38:D41"/>
    <mergeCell ref="B54:B65"/>
    <mergeCell ref="C54:C62"/>
    <mergeCell ref="D54:D55"/>
    <mergeCell ref="D56:D57"/>
    <mergeCell ref="E56:E57"/>
    <mergeCell ref="C63:C65"/>
    <mergeCell ref="D63:D64"/>
    <mergeCell ref="G58:G59"/>
    <mergeCell ref="E60:E61"/>
    <mergeCell ref="F60:F61"/>
    <mergeCell ref="F56:F57"/>
    <mergeCell ref="G56:G57"/>
    <mergeCell ref="F63:F64"/>
    <mergeCell ref="D58:D61"/>
    <mergeCell ref="E58:E59"/>
    <mergeCell ref="F58:F59"/>
    <mergeCell ref="D27:D33"/>
    <mergeCell ref="E27:E33"/>
    <mergeCell ref="D52:D53"/>
    <mergeCell ref="E42:E43"/>
    <mergeCell ref="D42:D43"/>
    <mergeCell ref="D47:D50"/>
    <mergeCell ref="F38:F41"/>
    <mergeCell ref="F44:F46"/>
    <mergeCell ref="F47:F49"/>
    <mergeCell ref="F42:F43"/>
    <mergeCell ref="E38:E41"/>
    <mergeCell ref="F27:F33"/>
  </mergeCells>
  <printOptions horizontalCentered="1"/>
  <pageMargins left="0.23622047244094491" right="0.23622047244094491" top="0.74803149606299213" bottom="0.74803149606299213" header="0.31496062992125984" footer="0.31496062992125984"/>
  <pageSetup paperSize="8" scale="6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W61"/>
  <sheetViews>
    <sheetView showGridLines="0" zoomScale="80" zoomScaleNormal="80" workbookViewId="0">
      <pane xSplit="5" ySplit="6" topLeftCell="V38" activePane="bottomRight" state="frozen"/>
      <selection activeCell="E35" sqref="E35:E59"/>
      <selection pane="topRight" activeCell="E35" sqref="E35:E59"/>
      <selection pane="bottomLeft" activeCell="E35" sqref="E35:E59"/>
      <selection pane="bottomRight" activeCell="E35" sqref="E35:E59"/>
    </sheetView>
  </sheetViews>
  <sheetFormatPr defaultColWidth="9.109375" defaultRowHeight="14.4" x14ac:dyDescent="0.3"/>
  <cols>
    <col min="1" max="1" width="3.5546875" style="5" customWidth="1"/>
    <col min="2" max="2" width="15.109375" style="112" bestFit="1" customWidth="1"/>
    <col min="3" max="3" width="33.109375" style="112" bestFit="1" customWidth="1"/>
    <col min="4" max="4" width="44.33203125" style="5" bestFit="1" customWidth="1"/>
    <col min="5" max="5" width="34.5546875" style="113" customWidth="1"/>
    <col min="6" max="6" width="29.44140625" style="114" customWidth="1"/>
    <col min="7" max="7" width="19.5546875" style="113" customWidth="1"/>
    <col min="8" max="8" width="17.6640625" style="115" customWidth="1"/>
    <col min="9" max="9" width="52.6640625" style="113" customWidth="1"/>
    <col min="10" max="10" width="17.6640625" style="115" customWidth="1"/>
    <col min="11" max="11" width="52.6640625" style="113" customWidth="1"/>
    <col min="12" max="12" width="17.6640625" style="115" customWidth="1"/>
    <col min="13" max="13" width="52.6640625" style="113" customWidth="1"/>
    <col min="14" max="14" width="17.6640625" style="113" customWidth="1"/>
    <col min="15" max="15" width="52.6640625" style="113" customWidth="1"/>
    <col min="16" max="16" width="17.6640625" style="113" customWidth="1"/>
    <col min="17" max="17" width="52.6640625" style="113" customWidth="1"/>
    <col min="18" max="18" width="17.44140625" style="113" customWidth="1"/>
    <col min="19" max="19" width="53.33203125" style="113" customWidth="1"/>
    <col min="20" max="20" width="10.44140625" style="113" customWidth="1"/>
    <col min="21" max="21" width="69.44140625" style="113" customWidth="1"/>
    <col min="22" max="22" width="111.33203125" style="15" customWidth="1"/>
    <col min="23" max="23" width="33" style="20" customWidth="1"/>
    <col min="24" max="16384" width="9.109375" style="5"/>
  </cols>
  <sheetData>
    <row r="1" spans="1:23" ht="24" customHeight="1" thickBot="1" x14ac:dyDescent="0.35">
      <c r="B1" s="6"/>
      <c r="C1" s="6"/>
      <c r="D1" s="7"/>
      <c r="E1" s="8"/>
      <c r="F1" s="9"/>
      <c r="G1" s="8"/>
      <c r="H1" s="10" t="s">
        <v>145</v>
      </c>
      <c r="I1" s="8"/>
      <c r="J1" s="10"/>
      <c r="K1" s="8"/>
      <c r="L1" s="10"/>
      <c r="M1" s="8"/>
      <c r="N1" s="8"/>
      <c r="O1" s="8"/>
      <c r="P1" s="8"/>
      <c r="Q1" s="8"/>
      <c r="R1" s="8"/>
      <c r="S1" s="8"/>
      <c r="T1" s="8"/>
      <c r="U1" s="8"/>
      <c r="V1" s="6"/>
      <c r="W1" s="11"/>
    </row>
    <row r="2" spans="1:23" ht="26.25" customHeight="1" thickTop="1" x14ac:dyDescent="0.3">
      <c r="B2" s="1458"/>
      <c r="C2" s="960" t="s">
        <v>0</v>
      </c>
      <c r="D2" s="961"/>
      <c r="E2" s="961"/>
      <c r="F2" s="961"/>
      <c r="G2" s="961"/>
      <c r="H2" s="961"/>
      <c r="I2" s="961"/>
      <c r="J2" s="961"/>
      <c r="K2" s="961"/>
      <c r="L2" s="961"/>
      <c r="M2" s="961"/>
      <c r="N2" s="961"/>
      <c r="O2" s="961"/>
      <c r="P2" s="961"/>
      <c r="Q2" s="961"/>
      <c r="R2" s="961"/>
      <c r="S2" s="961"/>
      <c r="T2" s="961"/>
      <c r="U2" s="961"/>
      <c r="V2" s="961"/>
      <c r="W2" s="12"/>
    </row>
    <row r="3" spans="1:23" ht="27.75" customHeight="1" thickBot="1" x14ac:dyDescent="0.35">
      <c r="A3" s="13"/>
      <c r="B3" s="1459"/>
      <c r="C3" s="963" t="s">
        <v>1</v>
      </c>
      <c r="D3" s="964"/>
      <c r="E3" s="964"/>
      <c r="F3" s="964"/>
      <c r="G3" s="964"/>
      <c r="H3" s="964"/>
      <c r="I3" s="964"/>
      <c r="J3" s="964"/>
      <c r="K3" s="964"/>
      <c r="L3" s="964"/>
      <c r="M3" s="964"/>
      <c r="N3" s="964"/>
      <c r="O3" s="964"/>
      <c r="P3" s="964"/>
      <c r="Q3" s="964"/>
      <c r="R3" s="964"/>
      <c r="S3" s="964"/>
      <c r="T3" s="964"/>
      <c r="U3" s="964"/>
      <c r="V3" s="964"/>
      <c r="W3" s="14"/>
    </row>
    <row r="4" spans="1:23" ht="15.75" customHeight="1" thickTop="1" thickBot="1" x14ac:dyDescent="0.3">
      <c r="B4" s="15"/>
      <c r="C4" s="15"/>
      <c r="D4" s="15"/>
      <c r="E4" s="16"/>
      <c r="F4" s="17"/>
      <c r="G4" s="18"/>
      <c r="H4" s="19"/>
      <c r="I4" s="18"/>
      <c r="J4" s="19"/>
      <c r="K4" s="18"/>
      <c r="L4" s="19"/>
      <c r="M4" s="18"/>
      <c r="N4" s="18"/>
      <c r="O4" s="18"/>
      <c r="P4" s="18"/>
      <c r="Q4" s="18" t="s">
        <v>145</v>
      </c>
      <c r="R4" s="18"/>
      <c r="S4" s="18"/>
      <c r="T4" s="18"/>
      <c r="U4" s="18"/>
    </row>
    <row r="5" spans="1:23" ht="17.25" customHeight="1" thickTop="1" x14ac:dyDescent="0.3">
      <c r="B5" s="1566" t="s">
        <v>2</v>
      </c>
      <c r="C5" s="1568"/>
      <c r="D5" s="1568" t="s">
        <v>3</v>
      </c>
      <c r="E5" s="1568" t="s">
        <v>4</v>
      </c>
      <c r="F5" s="1570" t="s">
        <v>33</v>
      </c>
      <c r="G5" s="1568" t="s">
        <v>5</v>
      </c>
      <c r="H5" s="1572" t="s">
        <v>245</v>
      </c>
      <c r="I5" s="1573"/>
      <c r="J5" s="1573"/>
      <c r="K5" s="1573"/>
      <c r="L5" s="1573"/>
      <c r="M5" s="1573"/>
      <c r="N5" s="1573"/>
      <c r="O5" s="1573"/>
      <c r="P5" s="1573"/>
      <c r="Q5" s="1573"/>
      <c r="R5" s="1573"/>
      <c r="S5" s="1574"/>
      <c r="T5" s="1558" t="s">
        <v>158</v>
      </c>
      <c r="U5" s="1559"/>
      <c r="V5" s="1545" t="s">
        <v>6</v>
      </c>
      <c r="W5" s="1556" t="s">
        <v>22</v>
      </c>
    </row>
    <row r="6" spans="1:23" ht="18" x14ac:dyDescent="0.3">
      <c r="B6" s="1567"/>
      <c r="C6" s="1569"/>
      <c r="D6" s="1569"/>
      <c r="E6" s="1569"/>
      <c r="F6" s="1571"/>
      <c r="G6" s="1569"/>
      <c r="H6" s="21" t="s">
        <v>69</v>
      </c>
      <c r="I6" s="22" t="s">
        <v>70</v>
      </c>
      <c r="J6" s="21" t="s">
        <v>32</v>
      </c>
      <c r="K6" s="22" t="s">
        <v>70</v>
      </c>
      <c r="L6" s="21" t="s">
        <v>71</v>
      </c>
      <c r="M6" s="22" t="s">
        <v>70</v>
      </c>
      <c r="N6" s="23" t="s">
        <v>72</v>
      </c>
      <c r="O6" s="22" t="s">
        <v>70</v>
      </c>
      <c r="P6" s="23" t="s">
        <v>20</v>
      </c>
      <c r="Q6" s="22" t="s">
        <v>70</v>
      </c>
      <c r="R6" s="23" t="s">
        <v>73</v>
      </c>
      <c r="S6" s="22" t="s">
        <v>70</v>
      </c>
      <c r="T6" s="24" t="s">
        <v>172</v>
      </c>
      <c r="U6" s="24" t="s">
        <v>70</v>
      </c>
      <c r="V6" s="1546"/>
      <c r="W6" s="1557"/>
    </row>
    <row r="7" spans="1:23" ht="81.75" customHeight="1" x14ac:dyDescent="0.3">
      <c r="B7" s="1547" t="s">
        <v>34</v>
      </c>
      <c r="C7" s="25" t="s">
        <v>23</v>
      </c>
      <c r="D7" s="26" t="s">
        <v>74</v>
      </c>
      <c r="E7" s="27" t="s">
        <v>31</v>
      </c>
      <c r="F7" s="28">
        <v>0.1</v>
      </c>
      <c r="G7" s="28">
        <v>1</v>
      </c>
      <c r="H7" s="29" t="s">
        <v>75</v>
      </c>
      <c r="I7" s="30" t="s">
        <v>227</v>
      </c>
      <c r="J7" s="29" t="s">
        <v>178</v>
      </c>
      <c r="K7" s="30" t="s">
        <v>228</v>
      </c>
      <c r="L7" s="31">
        <v>5.0000000000000001E-3</v>
      </c>
      <c r="M7" s="30" t="s">
        <v>235</v>
      </c>
      <c r="N7" s="29">
        <v>0.128</v>
      </c>
      <c r="O7" s="30" t="s">
        <v>229</v>
      </c>
      <c r="P7" s="32">
        <v>0.157</v>
      </c>
      <c r="Q7" s="33" t="s">
        <v>230</v>
      </c>
      <c r="R7" s="32">
        <v>0.157</v>
      </c>
      <c r="S7" s="33" t="s">
        <v>230</v>
      </c>
      <c r="T7" s="28" t="s">
        <v>75</v>
      </c>
      <c r="U7" s="34" t="s">
        <v>154</v>
      </c>
      <c r="V7" s="35" t="s">
        <v>76</v>
      </c>
      <c r="W7" s="36" t="s">
        <v>61</v>
      </c>
    </row>
    <row r="8" spans="1:23" ht="28.8" x14ac:dyDescent="0.3">
      <c r="B8" s="1547"/>
      <c r="C8" s="37" t="s">
        <v>24</v>
      </c>
      <c r="D8" s="26" t="s">
        <v>77</v>
      </c>
      <c r="E8" s="38" t="s">
        <v>38</v>
      </c>
      <c r="F8" s="28">
        <v>0.1</v>
      </c>
      <c r="G8" s="28">
        <v>1</v>
      </c>
      <c r="H8" s="29" t="s">
        <v>75</v>
      </c>
      <c r="I8" s="39" t="s">
        <v>78</v>
      </c>
      <c r="J8" s="29" t="s">
        <v>75</v>
      </c>
      <c r="K8" s="39" t="s">
        <v>78</v>
      </c>
      <c r="L8" s="29">
        <v>1</v>
      </c>
      <c r="M8" s="30" t="s">
        <v>232</v>
      </c>
      <c r="N8" s="29">
        <v>1</v>
      </c>
      <c r="O8" s="30" t="s">
        <v>233</v>
      </c>
      <c r="P8" s="32">
        <v>1</v>
      </c>
      <c r="Q8" s="30" t="s">
        <v>234</v>
      </c>
      <c r="R8" s="32">
        <v>1</v>
      </c>
      <c r="S8" s="30" t="s">
        <v>246</v>
      </c>
      <c r="T8" s="28" t="s">
        <v>75</v>
      </c>
      <c r="U8" s="39" t="s">
        <v>155</v>
      </c>
      <c r="V8" s="40" t="s">
        <v>79</v>
      </c>
      <c r="W8" s="36" t="s">
        <v>61</v>
      </c>
    </row>
    <row r="9" spans="1:23" ht="28.8" x14ac:dyDescent="0.3">
      <c r="B9" s="1560" t="s">
        <v>80</v>
      </c>
      <c r="C9" s="1500" t="s">
        <v>25</v>
      </c>
      <c r="D9" s="1562" t="s">
        <v>81</v>
      </c>
      <c r="E9" s="1564" t="s">
        <v>7</v>
      </c>
      <c r="F9" s="1534">
        <v>0.1</v>
      </c>
      <c r="G9" s="1493">
        <v>0</v>
      </c>
      <c r="H9" s="1473" t="s">
        <v>57</v>
      </c>
      <c r="I9" s="1478" t="s">
        <v>179</v>
      </c>
      <c r="J9" s="1473" t="s">
        <v>57</v>
      </c>
      <c r="K9" s="1478" t="s">
        <v>179</v>
      </c>
      <c r="L9" s="1473" t="s">
        <v>57</v>
      </c>
      <c r="M9" s="1478" t="s">
        <v>179</v>
      </c>
      <c r="N9" s="1473" t="s">
        <v>57</v>
      </c>
      <c r="O9" s="1478" t="s">
        <v>179</v>
      </c>
      <c r="P9" s="1473" t="s">
        <v>57</v>
      </c>
      <c r="Q9" s="1478" t="s">
        <v>179</v>
      </c>
      <c r="R9" s="1473" t="s">
        <v>57</v>
      </c>
      <c r="S9" s="1478" t="s">
        <v>179</v>
      </c>
      <c r="T9" s="1493">
        <v>0</v>
      </c>
      <c r="U9" s="41" t="s">
        <v>156</v>
      </c>
      <c r="V9" s="35" t="s">
        <v>82</v>
      </c>
      <c r="W9" s="36" t="s">
        <v>42</v>
      </c>
    </row>
    <row r="10" spans="1:23" x14ac:dyDescent="0.3">
      <c r="B10" s="1561"/>
      <c r="C10" s="1466"/>
      <c r="D10" s="1563"/>
      <c r="E10" s="1565"/>
      <c r="F10" s="1536"/>
      <c r="G10" s="1494"/>
      <c r="H10" s="1480"/>
      <c r="I10" s="1479"/>
      <c r="J10" s="1480"/>
      <c r="K10" s="1479"/>
      <c r="L10" s="1480"/>
      <c r="M10" s="1479"/>
      <c r="N10" s="1480"/>
      <c r="O10" s="1479"/>
      <c r="P10" s="1480"/>
      <c r="Q10" s="1479"/>
      <c r="R10" s="1480"/>
      <c r="S10" s="1479"/>
      <c r="T10" s="1494"/>
      <c r="U10" s="42"/>
      <c r="V10" s="35" t="s">
        <v>83</v>
      </c>
      <c r="W10" s="36"/>
    </row>
    <row r="11" spans="1:23" x14ac:dyDescent="0.3">
      <c r="B11" s="1547" t="s">
        <v>84</v>
      </c>
      <c r="C11" s="1500" t="s">
        <v>26</v>
      </c>
      <c r="D11" s="1490" t="s">
        <v>85</v>
      </c>
      <c r="E11" s="1474" t="s">
        <v>36</v>
      </c>
      <c r="F11" s="1534">
        <v>0.05</v>
      </c>
      <c r="G11" s="1548" t="s">
        <v>20</v>
      </c>
      <c r="H11" s="1469" t="s">
        <v>75</v>
      </c>
      <c r="I11" s="1471" t="s">
        <v>180</v>
      </c>
      <c r="J11" s="1469" t="s">
        <v>75</v>
      </c>
      <c r="K11" s="1471" t="s">
        <v>180</v>
      </c>
      <c r="L11" s="1469" t="s">
        <v>75</v>
      </c>
      <c r="M11" s="1471" t="s">
        <v>180</v>
      </c>
      <c r="N11" s="1469" t="s">
        <v>75</v>
      </c>
      <c r="O11" s="1471" t="s">
        <v>180</v>
      </c>
      <c r="P11" s="1469" t="s">
        <v>20</v>
      </c>
      <c r="Q11" s="1481" t="s">
        <v>181</v>
      </c>
      <c r="R11" s="1469" t="s">
        <v>20</v>
      </c>
      <c r="S11" s="1481" t="s">
        <v>247</v>
      </c>
      <c r="T11" s="1495" t="s">
        <v>75</v>
      </c>
      <c r="U11" s="43" t="s">
        <v>173</v>
      </c>
      <c r="V11" s="35" t="s">
        <v>176</v>
      </c>
      <c r="W11" s="36" t="s">
        <v>62</v>
      </c>
    </row>
    <row r="12" spans="1:23" ht="30" customHeight="1" x14ac:dyDescent="0.3">
      <c r="B12" s="1547"/>
      <c r="C12" s="1466"/>
      <c r="D12" s="1468"/>
      <c r="E12" s="1475"/>
      <c r="F12" s="1536"/>
      <c r="G12" s="1549"/>
      <c r="H12" s="1470"/>
      <c r="I12" s="1472"/>
      <c r="J12" s="1470"/>
      <c r="K12" s="1472"/>
      <c r="L12" s="1470"/>
      <c r="M12" s="1472"/>
      <c r="N12" s="1470"/>
      <c r="O12" s="1472"/>
      <c r="P12" s="1470"/>
      <c r="Q12" s="1482"/>
      <c r="R12" s="1470"/>
      <c r="S12" s="1482"/>
      <c r="T12" s="1496"/>
      <c r="U12" s="43" t="s">
        <v>174</v>
      </c>
      <c r="V12" s="35" t="s">
        <v>86</v>
      </c>
      <c r="W12" s="36"/>
    </row>
    <row r="13" spans="1:23" ht="100.8" x14ac:dyDescent="0.3">
      <c r="B13" s="1547"/>
      <c r="C13" s="1464" t="s">
        <v>27</v>
      </c>
      <c r="D13" s="1467" t="s">
        <v>87</v>
      </c>
      <c r="E13" s="44" t="s">
        <v>67</v>
      </c>
      <c r="F13" s="28">
        <v>0.05</v>
      </c>
      <c r="G13" s="29" t="s">
        <v>37</v>
      </c>
      <c r="H13" s="29" t="s">
        <v>185</v>
      </c>
      <c r="I13" s="45" t="s">
        <v>183</v>
      </c>
      <c r="J13" s="29" t="s">
        <v>185</v>
      </c>
      <c r="K13" s="45" t="s">
        <v>182</v>
      </c>
      <c r="L13" s="29" t="s">
        <v>185</v>
      </c>
      <c r="M13" s="45" t="s">
        <v>184</v>
      </c>
      <c r="N13" s="29" t="s">
        <v>185</v>
      </c>
      <c r="O13" s="46" t="s">
        <v>186</v>
      </c>
      <c r="P13" s="29" t="s">
        <v>185</v>
      </c>
      <c r="Q13" s="46" t="s">
        <v>187</v>
      </c>
      <c r="R13" s="47" t="s">
        <v>248</v>
      </c>
      <c r="S13" s="46" t="s">
        <v>249</v>
      </c>
      <c r="T13" s="48" t="s">
        <v>75</v>
      </c>
      <c r="U13" s="43" t="s">
        <v>175</v>
      </c>
      <c r="V13" s="35" t="s">
        <v>237</v>
      </c>
      <c r="W13" s="36" t="s">
        <v>41</v>
      </c>
    </row>
    <row r="14" spans="1:23" ht="57.6" x14ac:dyDescent="0.3">
      <c r="B14" s="1547"/>
      <c r="C14" s="1465"/>
      <c r="D14" s="1468"/>
      <c r="E14" s="27" t="s">
        <v>189</v>
      </c>
      <c r="F14" s="28">
        <v>0.05</v>
      </c>
      <c r="G14" s="49" t="s">
        <v>190</v>
      </c>
      <c r="H14" s="29" t="s">
        <v>75</v>
      </c>
      <c r="I14" s="50" t="s">
        <v>216</v>
      </c>
      <c r="J14" s="51" t="s">
        <v>190</v>
      </c>
      <c r="K14" s="50" t="s">
        <v>191</v>
      </c>
      <c r="L14" s="51" t="s">
        <v>190</v>
      </c>
      <c r="M14" s="50" t="s">
        <v>188</v>
      </c>
      <c r="N14" s="51" t="s">
        <v>190</v>
      </c>
      <c r="O14" s="50" t="s">
        <v>192</v>
      </c>
      <c r="P14" s="49" t="s">
        <v>190</v>
      </c>
      <c r="Q14" s="50" t="s">
        <v>192</v>
      </c>
      <c r="R14" s="49" t="s">
        <v>190</v>
      </c>
      <c r="S14" s="50" t="s">
        <v>192</v>
      </c>
      <c r="T14" s="29" t="s">
        <v>75</v>
      </c>
      <c r="U14" s="50" t="s">
        <v>157</v>
      </c>
      <c r="V14" s="35" t="s">
        <v>88</v>
      </c>
      <c r="W14" s="36" t="s">
        <v>68</v>
      </c>
    </row>
    <row r="15" spans="1:23" x14ac:dyDescent="0.3">
      <c r="B15" s="1547"/>
      <c r="C15" s="1465"/>
      <c r="D15" s="1490" t="s">
        <v>89</v>
      </c>
      <c r="E15" s="1474" t="s">
        <v>40</v>
      </c>
      <c r="F15" s="1534">
        <v>0.05</v>
      </c>
      <c r="G15" s="1541" t="s">
        <v>90</v>
      </c>
      <c r="H15" s="1469" t="s">
        <v>75</v>
      </c>
      <c r="I15" s="1471" t="s">
        <v>193</v>
      </c>
      <c r="J15" s="1469" t="s">
        <v>75</v>
      </c>
      <c r="K15" s="1471" t="s">
        <v>193</v>
      </c>
      <c r="L15" s="1469" t="s">
        <v>75</v>
      </c>
      <c r="M15" s="1471" t="s">
        <v>193</v>
      </c>
      <c r="N15" s="1469" t="s">
        <v>75</v>
      </c>
      <c r="O15" s="1471" t="s">
        <v>193</v>
      </c>
      <c r="P15" s="1469" t="s">
        <v>75</v>
      </c>
      <c r="Q15" s="1471" t="s">
        <v>193</v>
      </c>
      <c r="R15" s="1469" t="s">
        <v>75</v>
      </c>
      <c r="S15" s="1471" t="s">
        <v>193</v>
      </c>
      <c r="T15" s="1501" t="s">
        <v>75</v>
      </c>
      <c r="U15" s="52" t="s">
        <v>168</v>
      </c>
      <c r="V15" s="53" t="s">
        <v>91</v>
      </c>
      <c r="W15" s="54" t="s">
        <v>43</v>
      </c>
    </row>
    <row r="16" spans="1:23" x14ac:dyDescent="0.3">
      <c r="B16" s="1547"/>
      <c r="C16" s="1466"/>
      <c r="D16" s="1468"/>
      <c r="E16" s="1475"/>
      <c r="F16" s="1536"/>
      <c r="G16" s="1470"/>
      <c r="H16" s="1470"/>
      <c r="I16" s="1472"/>
      <c r="J16" s="1470"/>
      <c r="K16" s="1472"/>
      <c r="L16" s="1470"/>
      <c r="M16" s="1472"/>
      <c r="N16" s="1470"/>
      <c r="O16" s="1472"/>
      <c r="P16" s="1470"/>
      <c r="Q16" s="1472"/>
      <c r="R16" s="1470"/>
      <c r="S16" s="1472"/>
      <c r="T16" s="1502"/>
      <c r="U16" s="55" t="s">
        <v>169</v>
      </c>
      <c r="V16" s="53" t="s">
        <v>92</v>
      </c>
      <c r="W16" s="54"/>
    </row>
    <row r="17" spans="2:23" ht="15" customHeight="1" x14ac:dyDescent="0.3">
      <c r="B17" s="1547"/>
      <c r="C17" s="967" t="s">
        <v>28</v>
      </c>
      <c r="D17" s="1447" t="s">
        <v>8</v>
      </c>
      <c r="E17" s="1448" t="s">
        <v>93</v>
      </c>
      <c r="F17" s="1550">
        <v>2.5000000000000001E-2</v>
      </c>
      <c r="G17" s="1500" t="s">
        <v>94</v>
      </c>
      <c r="H17" s="1553">
        <v>1.55E-2</v>
      </c>
      <c r="I17" s="1474" t="s">
        <v>95</v>
      </c>
      <c r="J17" s="1487">
        <v>1.6469999999999999E-2</v>
      </c>
      <c r="K17" s="1474" t="s">
        <v>95</v>
      </c>
      <c r="L17" s="1538">
        <v>1.7680872158079296E-2</v>
      </c>
      <c r="M17" s="1474" t="s">
        <v>95</v>
      </c>
      <c r="N17" s="1537">
        <v>1.975E-2</v>
      </c>
      <c r="O17" s="1490" t="s">
        <v>95</v>
      </c>
      <c r="P17" s="1483">
        <v>1.8342320500761972E-2</v>
      </c>
      <c r="Q17" s="1476" t="s">
        <v>177</v>
      </c>
      <c r="R17" s="1497"/>
      <c r="S17" s="1500"/>
      <c r="T17" s="1506">
        <f>(H17+J17+L17)/3</f>
        <v>1.6550290719359765E-2</v>
      </c>
      <c r="U17" s="56"/>
      <c r="V17" s="57" t="s">
        <v>96</v>
      </c>
      <c r="W17" s="58" t="s">
        <v>97</v>
      </c>
    </row>
    <row r="18" spans="2:23" x14ac:dyDescent="0.3">
      <c r="B18" s="1547"/>
      <c r="C18" s="967"/>
      <c r="D18" s="1447"/>
      <c r="E18" s="1448"/>
      <c r="F18" s="1551"/>
      <c r="G18" s="1465"/>
      <c r="H18" s="1554"/>
      <c r="I18" s="1533"/>
      <c r="J18" s="1488"/>
      <c r="K18" s="1533"/>
      <c r="L18" s="1539"/>
      <c r="M18" s="1533"/>
      <c r="N18" s="1498"/>
      <c r="O18" s="1518"/>
      <c r="P18" s="1484"/>
      <c r="Q18" s="1486"/>
      <c r="R18" s="1498"/>
      <c r="S18" s="1465"/>
      <c r="T18" s="1507"/>
      <c r="U18" s="59"/>
      <c r="V18" s="57" t="s">
        <v>98</v>
      </c>
      <c r="W18" s="58" t="s">
        <v>97</v>
      </c>
    </row>
    <row r="19" spans="2:23" ht="15" customHeight="1" x14ac:dyDescent="0.3">
      <c r="B19" s="1547"/>
      <c r="C19" s="967"/>
      <c r="D19" s="1447"/>
      <c r="E19" s="1448"/>
      <c r="F19" s="1551"/>
      <c r="G19" s="1465"/>
      <c r="H19" s="1554"/>
      <c r="I19" s="1533"/>
      <c r="J19" s="1488"/>
      <c r="K19" s="1533"/>
      <c r="L19" s="1539"/>
      <c r="M19" s="1533"/>
      <c r="N19" s="1498"/>
      <c r="O19" s="1518"/>
      <c r="P19" s="1484"/>
      <c r="Q19" s="1486"/>
      <c r="R19" s="1498"/>
      <c r="S19" s="1465"/>
      <c r="T19" s="1507"/>
      <c r="U19" s="59" t="s">
        <v>95</v>
      </c>
      <c r="V19" s="57" t="s">
        <v>99</v>
      </c>
      <c r="W19" s="58" t="s">
        <v>97</v>
      </c>
    </row>
    <row r="20" spans="2:23" x14ac:dyDescent="0.3">
      <c r="B20" s="1547"/>
      <c r="C20" s="967"/>
      <c r="D20" s="1447"/>
      <c r="E20" s="1448"/>
      <c r="F20" s="1551"/>
      <c r="G20" s="1465"/>
      <c r="H20" s="1554"/>
      <c r="I20" s="1533"/>
      <c r="J20" s="1488"/>
      <c r="K20" s="1533"/>
      <c r="L20" s="1539"/>
      <c r="M20" s="1533"/>
      <c r="N20" s="1498"/>
      <c r="O20" s="1518"/>
      <c r="P20" s="1484"/>
      <c r="Q20" s="1486"/>
      <c r="R20" s="1498"/>
      <c r="S20" s="1465"/>
      <c r="T20" s="1507"/>
      <c r="U20" s="59"/>
      <c r="V20" s="57" t="s">
        <v>100</v>
      </c>
      <c r="W20" s="58" t="s">
        <v>97</v>
      </c>
    </row>
    <row r="21" spans="2:23" ht="15" customHeight="1" x14ac:dyDescent="0.3">
      <c r="B21" s="1547"/>
      <c r="C21" s="967"/>
      <c r="D21" s="1447"/>
      <c r="E21" s="1448"/>
      <c r="F21" s="1551"/>
      <c r="G21" s="1465"/>
      <c r="H21" s="1554"/>
      <c r="I21" s="1533"/>
      <c r="J21" s="1488"/>
      <c r="K21" s="1533"/>
      <c r="L21" s="1539"/>
      <c r="M21" s="1533"/>
      <c r="N21" s="1498"/>
      <c r="O21" s="1518"/>
      <c r="P21" s="1484"/>
      <c r="Q21" s="1486"/>
      <c r="R21" s="1498"/>
      <c r="S21" s="1465"/>
      <c r="T21" s="1507"/>
      <c r="U21" s="59"/>
      <c r="V21" s="57" t="s">
        <v>101</v>
      </c>
      <c r="W21" s="60" t="s">
        <v>102</v>
      </c>
    </row>
    <row r="22" spans="2:23" x14ac:dyDescent="0.3">
      <c r="B22" s="1547"/>
      <c r="C22" s="967"/>
      <c r="D22" s="1447"/>
      <c r="E22" s="1448"/>
      <c r="F22" s="1552"/>
      <c r="G22" s="1466"/>
      <c r="H22" s="1555"/>
      <c r="I22" s="1475"/>
      <c r="J22" s="1489"/>
      <c r="K22" s="1475"/>
      <c r="L22" s="1540"/>
      <c r="M22" s="1475"/>
      <c r="N22" s="1499"/>
      <c r="O22" s="1468"/>
      <c r="P22" s="1485"/>
      <c r="Q22" s="1477"/>
      <c r="R22" s="1499"/>
      <c r="S22" s="1466"/>
      <c r="T22" s="1508"/>
      <c r="U22" s="61"/>
      <c r="V22" s="57" t="s">
        <v>103</v>
      </c>
      <c r="W22" s="58" t="s">
        <v>97</v>
      </c>
    </row>
    <row r="23" spans="2:23" x14ac:dyDescent="0.3">
      <c r="B23" s="1547"/>
      <c r="C23" s="967"/>
      <c r="D23" s="1447" t="s">
        <v>9</v>
      </c>
      <c r="E23" s="1445" t="s">
        <v>104</v>
      </c>
      <c r="F23" s="1526">
        <v>2.5000000000000001E-2</v>
      </c>
      <c r="G23" s="969" t="s">
        <v>105</v>
      </c>
      <c r="H23" s="1522">
        <v>2.8700000000000002E-3</v>
      </c>
      <c r="I23" s="1474" t="s">
        <v>106</v>
      </c>
      <c r="J23" s="1524">
        <v>3.14E-3</v>
      </c>
      <c r="K23" s="1474" t="s">
        <v>106</v>
      </c>
      <c r="L23" s="1538">
        <v>3.3209205547070826E-3</v>
      </c>
      <c r="M23" s="1474" t="s">
        <v>106</v>
      </c>
      <c r="N23" s="1497">
        <v>3.29E-3</v>
      </c>
      <c r="O23" s="1490" t="s">
        <v>106</v>
      </c>
      <c r="P23" s="1483">
        <v>3.1258355315357022E-3</v>
      </c>
      <c r="Q23" s="1476" t="s">
        <v>106</v>
      </c>
      <c r="R23" s="1497"/>
      <c r="S23" s="1500"/>
      <c r="T23" s="1506">
        <f>(H23+J23+L23)/3</f>
        <v>3.1103068515690273E-3</v>
      </c>
      <c r="U23" s="56"/>
      <c r="V23" s="57" t="s">
        <v>107</v>
      </c>
      <c r="W23" s="58" t="s">
        <v>97</v>
      </c>
    </row>
    <row r="24" spans="2:23" x14ac:dyDescent="0.3">
      <c r="B24" s="1547"/>
      <c r="C24" s="967"/>
      <c r="D24" s="1447"/>
      <c r="E24" s="1445"/>
      <c r="F24" s="1542"/>
      <c r="G24" s="969"/>
      <c r="H24" s="1543"/>
      <c r="I24" s="1533"/>
      <c r="J24" s="1544"/>
      <c r="K24" s="1533"/>
      <c r="L24" s="1539"/>
      <c r="M24" s="1533"/>
      <c r="N24" s="1498"/>
      <c r="O24" s="1518"/>
      <c r="P24" s="1484"/>
      <c r="Q24" s="1486"/>
      <c r="R24" s="1498"/>
      <c r="S24" s="1465"/>
      <c r="T24" s="1507"/>
      <c r="U24" s="59" t="s">
        <v>106</v>
      </c>
      <c r="V24" s="57" t="s">
        <v>108</v>
      </c>
      <c r="W24" s="58" t="s">
        <v>97</v>
      </c>
    </row>
    <row r="25" spans="2:23" ht="38.25" customHeight="1" x14ac:dyDescent="0.3">
      <c r="B25" s="1547"/>
      <c r="C25" s="967"/>
      <c r="D25" s="1447"/>
      <c r="E25" s="1445"/>
      <c r="F25" s="1527"/>
      <c r="G25" s="969"/>
      <c r="H25" s="1523"/>
      <c r="I25" s="1475"/>
      <c r="J25" s="1525"/>
      <c r="K25" s="1475"/>
      <c r="L25" s="1540"/>
      <c r="M25" s="1475"/>
      <c r="N25" s="1499"/>
      <c r="O25" s="1468"/>
      <c r="P25" s="1485"/>
      <c r="Q25" s="1477"/>
      <c r="R25" s="1499"/>
      <c r="S25" s="1466"/>
      <c r="T25" s="1508"/>
      <c r="U25" s="61"/>
      <c r="V25" s="57" t="s">
        <v>109</v>
      </c>
      <c r="W25" s="58" t="s">
        <v>97</v>
      </c>
    </row>
    <row r="26" spans="2:23" x14ac:dyDescent="0.3">
      <c r="B26" s="1547"/>
      <c r="C26" s="967"/>
      <c r="D26" s="1447" t="s">
        <v>10</v>
      </c>
      <c r="E26" s="1445" t="s">
        <v>110</v>
      </c>
      <c r="F26" s="1526">
        <v>2.5000000000000001E-2</v>
      </c>
      <c r="G26" s="969" t="s">
        <v>111</v>
      </c>
      <c r="H26" s="1522">
        <v>4.6899999999999997E-2</v>
      </c>
      <c r="I26" s="1474" t="s">
        <v>106</v>
      </c>
      <c r="J26" s="1519">
        <v>6.6000000000000003E-2</v>
      </c>
      <c r="K26" s="1474" t="s">
        <v>95</v>
      </c>
      <c r="L26" s="1538">
        <v>7.7975323035072375E-2</v>
      </c>
      <c r="M26" s="1474" t="s">
        <v>95</v>
      </c>
      <c r="N26" s="1483">
        <v>3.6852137605518746E-2</v>
      </c>
      <c r="O26" s="1490" t="s">
        <v>106</v>
      </c>
      <c r="P26" s="1483">
        <v>4.4971646800138876E-2</v>
      </c>
      <c r="Q26" s="1476" t="s">
        <v>106</v>
      </c>
      <c r="R26" s="1497"/>
      <c r="S26" s="1500"/>
      <c r="T26" s="1506">
        <f>(H26+J26+L26)/3</f>
        <v>6.3625107678357454E-2</v>
      </c>
      <c r="U26" s="56"/>
      <c r="V26" s="57" t="s">
        <v>112</v>
      </c>
      <c r="W26" s="58" t="s">
        <v>97</v>
      </c>
    </row>
    <row r="27" spans="2:23" ht="23.25" customHeight="1" x14ac:dyDescent="0.3">
      <c r="B27" s="1547"/>
      <c r="C27" s="967"/>
      <c r="D27" s="1447"/>
      <c r="E27" s="1445"/>
      <c r="F27" s="1542"/>
      <c r="G27" s="969"/>
      <c r="H27" s="1543"/>
      <c r="I27" s="1533"/>
      <c r="J27" s="1520"/>
      <c r="K27" s="1533"/>
      <c r="L27" s="1539"/>
      <c r="M27" s="1533"/>
      <c r="N27" s="1484"/>
      <c r="O27" s="1518"/>
      <c r="P27" s="1484"/>
      <c r="Q27" s="1486"/>
      <c r="R27" s="1498"/>
      <c r="S27" s="1465"/>
      <c r="T27" s="1507"/>
      <c r="U27" s="59" t="s">
        <v>106</v>
      </c>
      <c r="V27" s="57" t="s">
        <v>113</v>
      </c>
      <c r="W27" s="58" t="s">
        <v>97</v>
      </c>
    </row>
    <row r="28" spans="2:23" ht="34.5" customHeight="1" x14ac:dyDescent="0.3">
      <c r="B28" s="1547"/>
      <c r="C28" s="967"/>
      <c r="D28" s="1447"/>
      <c r="E28" s="1445"/>
      <c r="F28" s="1527"/>
      <c r="G28" s="969"/>
      <c r="H28" s="1523"/>
      <c r="I28" s="1475"/>
      <c r="J28" s="1521"/>
      <c r="K28" s="1475"/>
      <c r="L28" s="1540"/>
      <c r="M28" s="1475"/>
      <c r="N28" s="1485"/>
      <c r="O28" s="1468"/>
      <c r="P28" s="1485"/>
      <c r="Q28" s="1477"/>
      <c r="R28" s="1499"/>
      <c r="S28" s="1466"/>
      <c r="T28" s="1508"/>
      <c r="U28" s="61"/>
      <c r="V28" s="57" t="s">
        <v>114</v>
      </c>
      <c r="W28" s="58" t="s">
        <v>97</v>
      </c>
    </row>
    <row r="29" spans="2:23" x14ac:dyDescent="0.3">
      <c r="B29" s="1547"/>
      <c r="C29" s="967"/>
      <c r="D29" s="1447" t="s">
        <v>11</v>
      </c>
      <c r="E29" s="1445" t="s">
        <v>115</v>
      </c>
      <c r="F29" s="1526">
        <v>2.5000000000000001E-2</v>
      </c>
      <c r="G29" s="969" t="s">
        <v>116</v>
      </c>
      <c r="H29" s="1522">
        <v>1.8000000000000001E-4</v>
      </c>
      <c r="I29" s="1474" t="s">
        <v>106</v>
      </c>
      <c r="J29" s="1524">
        <v>1E-4</v>
      </c>
      <c r="K29" s="1474" t="s">
        <v>106</v>
      </c>
      <c r="L29" s="1524">
        <v>1.4999999999999999E-4</v>
      </c>
      <c r="M29" s="1474" t="s">
        <v>106</v>
      </c>
      <c r="N29" s="1483">
        <v>1.4613778705636744E-4</v>
      </c>
      <c r="O29" s="1490" t="s">
        <v>106</v>
      </c>
      <c r="P29" s="1483">
        <v>6.9204953130424721E-5</v>
      </c>
      <c r="Q29" s="1476" t="s">
        <v>106</v>
      </c>
      <c r="R29" s="1497"/>
      <c r="S29" s="1464"/>
      <c r="T29" s="1506">
        <f>(H29+J29+L29)/3</f>
        <v>1.4333333333333334E-4</v>
      </c>
      <c r="U29" s="1490" t="s">
        <v>106</v>
      </c>
      <c r="V29" s="57" t="s">
        <v>117</v>
      </c>
      <c r="W29" s="58" t="s">
        <v>97</v>
      </c>
    </row>
    <row r="30" spans="2:23" ht="38.25" customHeight="1" x14ac:dyDescent="0.3">
      <c r="B30" s="1547"/>
      <c r="C30" s="967"/>
      <c r="D30" s="1447"/>
      <c r="E30" s="1445"/>
      <c r="F30" s="1527"/>
      <c r="G30" s="969"/>
      <c r="H30" s="1523"/>
      <c r="I30" s="1475"/>
      <c r="J30" s="1525"/>
      <c r="K30" s="1475"/>
      <c r="L30" s="1525"/>
      <c r="M30" s="1475"/>
      <c r="N30" s="1485"/>
      <c r="O30" s="1468"/>
      <c r="P30" s="1485"/>
      <c r="Q30" s="1477"/>
      <c r="R30" s="1499"/>
      <c r="S30" s="1466"/>
      <c r="T30" s="1508"/>
      <c r="U30" s="1468"/>
      <c r="V30" s="57" t="s">
        <v>118</v>
      </c>
      <c r="W30" s="58" t="s">
        <v>97</v>
      </c>
    </row>
    <row r="31" spans="2:23" ht="15" customHeight="1" x14ac:dyDescent="0.3">
      <c r="B31" s="1547"/>
      <c r="C31" s="967"/>
      <c r="D31" s="1490" t="s">
        <v>12</v>
      </c>
      <c r="E31" s="1476" t="s">
        <v>119</v>
      </c>
      <c r="F31" s="1526">
        <v>2.5000000000000001E-2</v>
      </c>
      <c r="G31" s="1500" t="s">
        <v>120</v>
      </c>
      <c r="H31" s="1473" t="s">
        <v>57</v>
      </c>
      <c r="I31" s="1474" t="s">
        <v>194</v>
      </c>
      <c r="J31" s="1473" t="s">
        <v>57</v>
      </c>
      <c r="K31" s="1474" t="s">
        <v>194</v>
      </c>
      <c r="L31" s="1473" t="s">
        <v>57</v>
      </c>
      <c r="M31" s="1474" t="s">
        <v>194</v>
      </c>
      <c r="N31" s="1473" t="s">
        <v>57</v>
      </c>
      <c r="O31" s="1474" t="s">
        <v>194</v>
      </c>
      <c r="P31" s="1473" t="s">
        <v>57</v>
      </c>
      <c r="Q31" s="1474" t="s">
        <v>194</v>
      </c>
      <c r="R31" s="1473" t="s">
        <v>57</v>
      </c>
      <c r="S31" s="1474" t="s">
        <v>194</v>
      </c>
      <c r="T31" s="1500">
        <v>0</v>
      </c>
      <c r="U31" s="56" t="s">
        <v>159</v>
      </c>
      <c r="V31" s="57" t="s">
        <v>121</v>
      </c>
      <c r="W31" s="58" t="s">
        <v>97</v>
      </c>
    </row>
    <row r="32" spans="2:23" x14ac:dyDescent="0.3">
      <c r="B32" s="1547"/>
      <c r="C32" s="967"/>
      <c r="D32" s="1468"/>
      <c r="E32" s="1477"/>
      <c r="F32" s="1527"/>
      <c r="G32" s="1466"/>
      <c r="H32" s="1470"/>
      <c r="I32" s="1475"/>
      <c r="J32" s="1470"/>
      <c r="K32" s="1475"/>
      <c r="L32" s="1470"/>
      <c r="M32" s="1475"/>
      <c r="N32" s="1470"/>
      <c r="O32" s="1475"/>
      <c r="P32" s="1470"/>
      <c r="Q32" s="1475"/>
      <c r="R32" s="1470"/>
      <c r="S32" s="1475"/>
      <c r="T32" s="1466"/>
      <c r="U32" s="62"/>
      <c r="V32" s="57" t="s">
        <v>122</v>
      </c>
      <c r="W32" s="58" t="s">
        <v>97</v>
      </c>
    </row>
    <row r="33" spans="2:23" ht="30" customHeight="1" x14ac:dyDescent="0.3">
      <c r="B33" s="1547"/>
      <c r="C33" s="969" t="s">
        <v>44</v>
      </c>
      <c r="D33" s="1340" t="s">
        <v>123</v>
      </c>
      <c r="E33" s="1474" t="s">
        <v>35</v>
      </c>
      <c r="F33" s="1534">
        <v>0.05</v>
      </c>
      <c r="G33" s="1473" t="s">
        <v>21</v>
      </c>
      <c r="H33" s="1469" t="s">
        <v>75</v>
      </c>
      <c r="I33" s="1503" t="s">
        <v>195</v>
      </c>
      <c r="J33" s="1469" t="s">
        <v>75</v>
      </c>
      <c r="K33" s="1503" t="s">
        <v>196</v>
      </c>
      <c r="L33" s="1469" t="s">
        <v>75</v>
      </c>
      <c r="M33" s="1503" t="s">
        <v>197</v>
      </c>
      <c r="N33" s="1469" t="s">
        <v>75</v>
      </c>
      <c r="O33" s="1503" t="s">
        <v>198</v>
      </c>
      <c r="P33" s="1469" t="s">
        <v>75</v>
      </c>
      <c r="Q33" s="1503" t="s">
        <v>225</v>
      </c>
      <c r="R33" s="1469" t="s">
        <v>75</v>
      </c>
      <c r="S33" s="1503" t="s">
        <v>225</v>
      </c>
      <c r="T33" s="48"/>
      <c r="U33" s="1503" t="s">
        <v>167</v>
      </c>
      <c r="V33" s="35" t="s">
        <v>124</v>
      </c>
      <c r="W33" s="54" t="s">
        <v>63</v>
      </c>
    </row>
    <row r="34" spans="2:23" x14ac:dyDescent="0.3">
      <c r="B34" s="1547"/>
      <c r="C34" s="969"/>
      <c r="D34" s="1340"/>
      <c r="E34" s="1533"/>
      <c r="F34" s="1535"/>
      <c r="G34" s="1513"/>
      <c r="H34" s="1513"/>
      <c r="I34" s="1504"/>
      <c r="J34" s="1513"/>
      <c r="K34" s="1504"/>
      <c r="L34" s="1513"/>
      <c r="M34" s="1504"/>
      <c r="N34" s="1513"/>
      <c r="O34" s="1504"/>
      <c r="P34" s="1513"/>
      <c r="Q34" s="1504"/>
      <c r="R34" s="1513"/>
      <c r="S34" s="1504"/>
      <c r="T34" s="63" t="s">
        <v>75</v>
      </c>
      <c r="U34" s="1504"/>
      <c r="V34" s="35" t="s">
        <v>125</v>
      </c>
      <c r="W34" s="54"/>
    </row>
    <row r="35" spans="2:23" ht="30" customHeight="1" x14ac:dyDescent="0.3">
      <c r="B35" s="1547"/>
      <c r="C35" s="969"/>
      <c r="D35" s="1340"/>
      <c r="E35" s="1475"/>
      <c r="F35" s="1536"/>
      <c r="G35" s="1470"/>
      <c r="H35" s="1470"/>
      <c r="I35" s="1505"/>
      <c r="J35" s="1470"/>
      <c r="K35" s="1505"/>
      <c r="L35" s="1470"/>
      <c r="M35" s="1505"/>
      <c r="N35" s="1470"/>
      <c r="O35" s="1505"/>
      <c r="P35" s="1470"/>
      <c r="Q35" s="1505"/>
      <c r="R35" s="1470"/>
      <c r="S35" s="1505"/>
      <c r="T35" s="64"/>
      <c r="U35" s="1505"/>
      <c r="V35" s="35" t="s">
        <v>126</v>
      </c>
      <c r="W35" s="54"/>
    </row>
    <row r="36" spans="2:23" ht="86.4" x14ac:dyDescent="0.3">
      <c r="B36" s="1547"/>
      <c r="C36" s="969"/>
      <c r="D36" s="1340"/>
      <c r="E36" s="27" t="s">
        <v>45</v>
      </c>
      <c r="F36" s="65">
        <v>2.5000000000000001E-2</v>
      </c>
      <c r="G36" s="66" t="s">
        <v>39</v>
      </c>
      <c r="H36" s="29" t="s">
        <v>75</v>
      </c>
      <c r="I36" s="55" t="s">
        <v>226</v>
      </c>
      <c r="J36" s="29" t="s">
        <v>75</v>
      </c>
      <c r="K36" s="55" t="s">
        <v>199</v>
      </c>
      <c r="L36" s="29" t="s">
        <v>75</v>
      </c>
      <c r="M36" s="55" t="s">
        <v>200</v>
      </c>
      <c r="N36" s="29" t="s">
        <v>75</v>
      </c>
      <c r="O36" s="67" t="s">
        <v>201</v>
      </c>
      <c r="P36" s="29" t="s">
        <v>75</v>
      </c>
      <c r="Q36" s="67" t="s">
        <v>202</v>
      </c>
      <c r="R36" s="29" t="s">
        <v>75</v>
      </c>
      <c r="S36" s="67" t="s">
        <v>202</v>
      </c>
      <c r="T36" s="29" t="s">
        <v>75</v>
      </c>
      <c r="U36" s="55" t="s">
        <v>171</v>
      </c>
      <c r="V36" s="35" t="s">
        <v>127</v>
      </c>
      <c r="W36" s="54" t="s">
        <v>64</v>
      </c>
    </row>
    <row r="37" spans="2:23" ht="86.4" x14ac:dyDescent="0.3">
      <c r="B37" s="1547"/>
      <c r="C37" s="969"/>
      <c r="D37" s="1340"/>
      <c r="E37" s="27" t="s">
        <v>66</v>
      </c>
      <c r="F37" s="28">
        <v>0.05</v>
      </c>
      <c r="G37" s="68" t="s">
        <v>203</v>
      </c>
      <c r="H37" s="66" t="s">
        <v>203</v>
      </c>
      <c r="I37" s="55" t="s">
        <v>204</v>
      </c>
      <c r="J37" s="66" t="s">
        <v>203</v>
      </c>
      <c r="K37" s="55" t="s">
        <v>204</v>
      </c>
      <c r="L37" s="66" t="s">
        <v>203</v>
      </c>
      <c r="M37" s="55" t="s">
        <v>204</v>
      </c>
      <c r="N37" s="66" t="s">
        <v>203</v>
      </c>
      <c r="O37" s="55" t="s">
        <v>204</v>
      </c>
      <c r="P37" s="68" t="s">
        <v>203</v>
      </c>
      <c r="Q37" s="55" t="s">
        <v>204</v>
      </c>
      <c r="R37" s="68" t="s">
        <v>203</v>
      </c>
      <c r="S37" s="55" t="s">
        <v>204</v>
      </c>
      <c r="T37" s="29">
        <v>0.5</v>
      </c>
      <c r="U37" s="55" t="s">
        <v>160</v>
      </c>
      <c r="V37" s="35" t="s">
        <v>128</v>
      </c>
      <c r="W37" s="54" t="s">
        <v>65</v>
      </c>
    </row>
    <row r="38" spans="2:23" x14ac:dyDescent="0.3">
      <c r="B38" s="1528" t="s">
        <v>129</v>
      </c>
      <c r="C38" s="1530" t="s">
        <v>29</v>
      </c>
      <c r="D38" s="1445" t="s">
        <v>46</v>
      </c>
      <c r="E38" s="27" t="s">
        <v>13</v>
      </c>
      <c r="F38" s="28">
        <v>0.05</v>
      </c>
      <c r="G38" s="69" t="s">
        <v>14</v>
      </c>
      <c r="H38" s="29" t="s">
        <v>75</v>
      </c>
      <c r="I38" s="70" t="s">
        <v>130</v>
      </c>
      <c r="J38" s="29" t="s">
        <v>75</v>
      </c>
      <c r="K38" s="70" t="s">
        <v>130</v>
      </c>
      <c r="L38" s="29" t="s">
        <v>75</v>
      </c>
      <c r="M38" s="70" t="s">
        <v>130</v>
      </c>
      <c r="N38" s="29" t="s">
        <v>75</v>
      </c>
      <c r="O38" s="70" t="s">
        <v>130</v>
      </c>
      <c r="P38" s="29" t="s">
        <v>75</v>
      </c>
      <c r="Q38" s="70" t="s">
        <v>130</v>
      </c>
      <c r="R38" s="29" t="s">
        <v>75</v>
      </c>
      <c r="S38" s="70" t="s">
        <v>130</v>
      </c>
      <c r="T38" s="69" t="s">
        <v>75</v>
      </c>
      <c r="U38" s="70"/>
      <c r="V38" s="71" t="s">
        <v>131</v>
      </c>
      <c r="W38" s="36" t="s">
        <v>47</v>
      </c>
    </row>
    <row r="39" spans="2:23" x14ac:dyDescent="0.3">
      <c r="B39" s="1528"/>
      <c r="C39" s="1531"/>
      <c r="D39" s="1445"/>
      <c r="E39" s="27" t="s">
        <v>15</v>
      </c>
      <c r="F39" s="28">
        <v>0.02</v>
      </c>
      <c r="G39" s="69">
        <v>0.75</v>
      </c>
      <c r="H39" s="69">
        <v>0.75</v>
      </c>
      <c r="I39" s="70" t="s">
        <v>205</v>
      </c>
      <c r="J39" s="69">
        <v>0.75</v>
      </c>
      <c r="K39" s="70" t="s">
        <v>205</v>
      </c>
      <c r="L39" s="69">
        <v>0.75</v>
      </c>
      <c r="M39" s="70" t="s">
        <v>205</v>
      </c>
      <c r="N39" s="29">
        <v>0</v>
      </c>
      <c r="O39" s="72" t="s">
        <v>206</v>
      </c>
      <c r="P39" s="69">
        <v>0.75</v>
      </c>
      <c r="Q39" s="70" t="s">
        <v>207</v>
      </c>
      <c r="R39" s="69">
        <v>0</v>
      </c>
      <c r="S39" s="73" t="s">
        <v>250</v>
      </c>
      <c r="T39" s="69">
        <v>1</v>
      </c>
      <c r="U39" s="70" t="s">
        <v>161</v>
      </c>
      <c r="V39" s="71" t="s">
        <v>132</v>
      </c>
      <c r="W39" s="36" t="s">
        <v>47</v>
      </c>
    </row>
    <row r="40" spans="2:23" x14ac:dyDescent="0.3">
      <c r="B40" s="1528"/>
      <c r="C40" s="1531"/>
      <c r="D40" s="1445" t="s">
        <v>48</v>
      </c>
      <c r="E40" s="1446" t="s">
        <v>16</v>
      </c>
      <c r="F40" s="1511">
        <v>0.02</v>
      </c>
      <c r="G40" s="1148" t="s">
        <v>17</v>
      </c>
      <c r="H40" s="1148" t="s">
        <v>17</v>
      </c>
      <c r="I40" s="1514" t="s">
        <v>208</v>
      </c>
      <c r="J40" s="1148" t="s">
        <v>17</v>
      </c>
      <c r="K40" s="1514" t="s">
        <v>208</v>
      </c>
      <c r="L40" s="1148" t="s">
        <v>17</v>
      </c>
      <c r="M40" s="1514" t="s">
        <v>208</v>
      </c>
      <c r="N40" s="1148" t="s">
        <v>17</v>
      </c>
      <c r="O40" s="1514" t="s">
        <v>208</v>
      </c>
      <c r="P40" s="1148" t="s">
        <v>17</v>
      </c>
      <c r="Q40" s="1514" t="s">
        <v>208</v>
      </c>
      <c r="R40" s="1148" t="s">
        <v>17</v>
      </c>
      <c r="S40" s="1514" t="s">
        <v>208</v>
      </c>
      <c r="T40" s="1473" t="s">
        <v>57</v>
      </c>
      <c r="U40" s="74" t="s">
        <v>133</v>
      </c>
      <c r="V40" s="71" t="s">
        <v>134</v>
      </c>
      <c r="W40" s="36" t="s">
        <v>47</v>
      </c>
    </row>
    <row r="41" spans="2:23" ht="30" customHeight="1" x14ac:dyDescent="0.3">
      <c r="B41" s="1528"/>
      <c r="C41" s="1531"/>
      <c r="D41" s="1445"/>
      <c r="E41" s="1446"/>
      <c r="F41" s="1512"/>
      <c r="G41" s="1148"/>
      <c r="H41" s="1148"/>
      <c r="I41" s="1515"/>
      <c r="J41" s="1148"/>
      <c r="K41" s="1515"/>
      <c r="L41" s="1148"/>
      <c r="M41" s="1515"/>
      <c r="N41" s="1148"/>
      <c r="O41" s="1515"/>
      <c r="P41" s="1148"/>
      <c r="Q41" s="1515"/>
      <c r="R41" s="1148"/>
      <c r="S41" s="1515"/>
      <c r="T41" s="1470"/>
      <c r="U41" s="75" t="s">
        <v>162</v>
      </c>
      <c r="V41" s="71" t="s">
        <v>135</v>
      </c>
      <c r="W41" s="36" t="s">
        <v>47</v>
      </c>
    </row>
    <row r="42" spans="2:23" x14ac:dyDescent="0.3">
      <c r="B42" s="1528"/>
      <c r="C42" s="1531"/>
      <c r="D42" s="1445" t="s">
        <v>49</v>
      </c>
      <c r="E42" s="1446" t="s">
        <v>50</v>
      </c>
      <c r="F42" s="1511">
        <v>0.02</v>
      </c>
      <c r="G42" s="1148" t="s">
        <v>136</v>
      </c>
      <c r="H42" s="1148" t="s">
        <v>209</v>
      </c>
      <c r="I42" s="1514" t="s">
        <v>211</v>
      </c>
      <c r="J42" s="1469" t="s">
        <v>75</v>
      </c>
      <c r="K42" s="1469" t="s">
        <v>75</v>
      </c>
      <c r="L42" s="1148" t="s">
        <v>209</v>
      </c>
      <c r="M42" s="1514" t="s">
        <v>210</v>
      </c>
      <c r="N42" s="1148" t="s">
        <v>209</v>
      </c>
      <c r="O42" s="1509" t="s">
        <v>212</v>
      </c>
      <c r="P42" s="1516" t="s">
        <v>236</v>
      </c>
      <c r="Q42" s="1509" t="s">
        <v>231</v>
      </c>
      <c r="R42" s="1516" t="s">
        <v>236</v>
      </c>
      <c r="S42" s="1509" t="s">
        <v>231</v>
      </c>
      <c r="T42" s="76"/>
      <c r="U42" s="74"/>
      <c r="V42" s="77" t="s">
        <v>137</v>
      </c>
      <c r="W42" s="36" t="s">
        <v>47</v>
      </c>
    </row>
    <row r="43" spans="2:23" ht="43.2" x14ac:dyDescent="0.3">
      <c r="B43" s="1528"/>
      <c r="C43" s="1531"/>
      <c r="D43" s="1445"/>
      <c r="E43" s="1446"/>
      <c r="F43" s="1512"/>
      <c r="G43" s="1148"/>
      <c r="H43" s="1148"/>
      <c r="I43" s="1515"/>
      <c r="J43" s="1470"/>
      <c r="K43" s="1470"/>
      <c r="L43" s="1148"/>
      <c r="M43" s="1515"/>
      <c r="N43" s="1148"/>
      <c r="O43" s="1510"/>
      <c r="P43" s="1517"/>
      <c r="Q43" s="1510"/>
      <c r="R43" s="1517"/>
      <c r="S43" s="1510"/>
      <c r="T43" s="78" t="s">
        <v>75</v>
      </c>
      <c r="U43" s="75" t="s">
        <v>163</v>
      </c>
      <c r="V43" s="79" t="s">
        <v>138</v>
      </c>
      <c r="W43" s="36" t="s">
        <v>47</v>
      </c>
    </row>
    <row r="44" spans="2:23" x14ac:dyDescent="0.3">
      <c r="B44" s="1528"/>
      <c r="C44" s="1531"/>
      <c r="D44" s="1445"/>
      <c r="E44" s="1446" t="s">
        <v>51</v>
      </c>
      <c r="F44" s="1511">
        <v>0.02</v>
      </c>
      <c r="G44" s="80" t="s">
        <v>52</v>
      </c>
      <c r="H44" s="80" t="s">
        <v>52</v>
      </c>
      <c r="I44" s="81" t="s">
        <v>240</v>
      </c>
      <c r="J44" s="82" t="s">
        <v>52</v>
      </c>
      <c r="K44" s="81" t="s">
        <v>241</v>
      </c>
      <c r="L44" s="82" t="s">
        <v>52</v>
      </c>
      <c r="M44" s="81" t="s">
        <v>242</v>
      </c>
      <c r="N44" s="82" t="s">
        <v>52</v>
      </c>
      <c r="O44" s="81" t="s">
        <v>243</v>
      </c>
      <c r="P44" s="82" t="s">
        <v>52</v>
      </c>
      <c r="Q44" s="81" t="s">
        <v>244</v>
      </c>
      <c r="R44" s="82" t="s">
        <v>52</v>
      </c>
      <c r="S44" s="81" t="s">
        <v>244</v>
      </c>
      <c r="T44" s="76" t="s">
        <v>75</v>
      </c>
      <c r="U44" s="83" t="s">
        <v>164</v>
      </c>
      <c r="V44" s="77" t="s">
        <v>139</v>
      </c>
      <c r="W44" s="36" t="s">
        <v>47</v>
      </c>
    </row>
    <row r="45" spans="2:23" ht="30" customHeight="1" x14ac:dyDescent="0.3">
      <c r="B45" s="1528"/>
      <c r="C45" s="1531"/>
      <c r="D45" s="1445"/>
      <c r="E45" s="1446"/>
      <c r="F45" s="1512"/>
      <c r="G45" s="84" t="s">
        <v>53</v>
      </c>
      <c r="H45" s="85" t="s">
        <v>75</v>
      </c>
      <c r="I45" s="85" t="s">
        <v>75</v>
      </c>
      <c r="J45" s="85" t="s">
        <v>75</v>
      </c>
      <c r="K45" s="85" t="s">
        <v>75</v>
      </c>
      <c r="L45" s="85" t="s">
        <v>75</v>
      </c>
      <c r="M45" s="85" t="s">
        <v>75</v>
      </c>
      <c r="N45" s="85" t="s">
        <v>75</v>
      </c>
      <c r="O45" s="85" t="s">
        <v>75</v>
      </c>
      <c r="P45" s="86" t="s">
        <v>75</v>
      </c>
      <c r="Q45" s="85" t="s">
        <v>75</v>
      </c>
      <c r="R45" s="86" t="s">
        <v>75</v>
      </c>
      <c r="S45" s="85" t="s">
        <v>75</v>
      </c>
      <c r="T45" s="87"/>
      <c r="U45" s="88"/>
      <c r="V45" s="77" t="s">
        <v>140</v>
      </c>
      <c r="W45" s="36" t="s">
        <v>47</v>
      </c>
    </row>
    <row r="46" spans="2:23" ht="28.8" x14ac:dyDescent="0.3">
      <c r="B46" s="1528"/>
      <c r="C46" s="1532"/>
      <c r="D46" s="89" t="s">
        <v>54</v>
      </c>
      <c r="E46" s="27" t="s">
        <v>18</v>
      </c>
      <c r="F46" s="90">
        <v>0.02</v>
      </c>
      <c r="G46" s="91" t="s">
        <v>71</v>
      </c>
      <c r="H46" s="92">
        <v>44986</v>
      </c>
      <c r="I46" s="93" t="s">
        <v>213</v>
      </c>
      <c r="J46" s="92">
        <v>44986</v>
      </c>
      <c r="K46" s="94" t="s">
        <v>214</v>
      </c>
      <c r="L46" s="92">
        <v>44986</v>
      </c>
      <c r="M46" s="94" t="s">
        <v>215</v>
      </c>
      <c r="N46" s="92">
        <v>44986</v>
      </c>
      <c r="O46" s="94" t="s">
        <v>215</v>
      </c>
      <c r="P46" s="92">
        <v>44986</v>
      </c>
      <c r="Q46" s="94" t="s">
        <v>215</v>
      </c>
      <c r="R46" s="92">
        <v>44986</v>
      </c>
      <c r="S46" s="94" t="s">
        <v>215</v>
      </c>
      <c r="T46" s="69" t="s">
        <v>75</v>
      </c>
      <c r="U46" s="93" t="s">
        <v>165</v>
      </c>
      <c r="V46" s="71" t="s">
        <v>141</v>
      </c>
      <c r="W46" s="36" t="s">
        <v>47</v>
      </c>
    </row>
    <row r="47" spans="2:23" ht="43.2" x14ac:dyDescent="0.3">
      <c r="B47" s="1528"/>
      <c r="C47" s="975" t="s">
        <v>30</v>
      </c>
      <c r="D47" s="1319" t="s">
        <v>55</v>
      </c>
      <c r="E47" s="27" t="s">
        <v>56</v>
      </c>
      <c r="F47" s="1511">
        <v>0.05</v>
      </c>
      <c r="G47" s="95">
        <v>0</v>
      </c>
      <c r="H47" s="95">
        <v>0</v>
      </c>
      <c r="I47" s="96" t="s">
        <v>223</v>
      </c>
      <c r="J47" s="95">
        <v>0</v>
      </c>
      <c r="K47" s="96" t="s">
        <v>224</v>
      </c>
      <c r="L47" s="95">
        <v>0</v>
      </c>
      <c r="M47" s="96" t="s">
        <v>223</v>
      </c>
      <c r="N47" s="95">
        <v>0</v>
      </c>
      <c r="O47" s="96" t="s">
        <v>223</v>
      </c>
      <c r="P47" s="95">
        <v>1</v>
      </c>
      <c r="Q47" s="97" t="s">
        <v>217</v>
      </c>
      <c r="R47" s="86" t="s">
        <v>75</v>
      </c>
      <c r="S47" s="85" t="s">
        <v>251</v>
      </c>
      <c r="T47" s="1473" t="s">
        <v>57</v>
      </c>
      <c r="U47" s="1491" t="s">
        <v>166</v>
      </c>
      <c r="V47" s="71" t="s">
        <v>142</v>
      </c>
      <c r="W47" s="36" t="s">
        <v>47</v>
      </c>
    </row>
    <row r="48" spans="2:23" x14ac:dyDescent="0.3">
      <c r="B48" s="1528"/>
      <c r="C48" s="975"/>
      <c r="D48" s="1319"/>
      <c r="E48" s="27" t="s">
        <v>58</v>
      </c>
      <c r="F48" s="1512"/>
      <c r="G48" s="91" t="s">
        <v>59</v>
      </c>
      <c r="H48" s="91" t="s">
        <v>75</v>
      </c>
      <c r="I48" s="91" t="s">
        <v>75</v>
      </c>
      <c r="J48" s="91" t="s">
        <v>75</v>
      </c>
      <c r="K48" s="91" t="s">
        <v>75</v>
      </c>
      <c r="L48" s="91" t="s">
        <v>75</v>
      </c>
      <c r="M48" s="91" t="s">
        <v>75</v>
      </c>
      <c r="N48" s="91" t="s">
        <v>75</v>
      </c>
      <c r="O48" s="91" t="s">
        <v>75</v>
      </c>
      <c r="P48" s="98" t="s">
        <v>238</v>
      </c>
      <c r="Q48" s="97" t="s">
        <v>218</v>
      </c>
      <c r="R48" s="86" t="s">
        <v>75</v>
      </c>
      <c r="S48" s="85" t="s">
        <v>251</v>
      </c>
      <c r="T48" s="1470"/>
      <c r="U48" s="1492"/>
      <c r="V48" s="71" t="s">
        <v>143</v>
      </c>
      <c r="W48" s="36" t="s">
        <v>47</v>
      </c>
    </row>
    <row r="49" spans="2:23" ht="87" thickBot="1" x14ac:dyDescent="0.35">
      <c r="B49" s="1529"/>
      <c r="C49" s="977"/>
      <c r="D49" s="99" t="s">
        <v>60</v>
      </c>
      <c r="E49" s="100" t="s">
        <v>19</v>
      </c>
      <c r="F49" s="101">
        <v>0.05</v>
      </c>
      <c r="G49" s="102" t="s">
        <v>20</v>
      </c>
      <c r="H49" s="103" t="s">
        <v>20</v>
      </c>
      <c r="I49" s="104" t="s">
        <v>219</v>
      </c>
      <c r="J49" s="103" t="s">
        <v>20</v>
      </c>
      <c r="K49" s="104" t="s">
        <v>220</v>
      </c>
      <c r="L49" s="103" t="s">
        <v>20</v>
      </c>
      <c r="M49" s="105" t="s">
        <v>221</v>
      </c>
      <c r="N49" s="103" t="s">
        <v>20</v>
      </c>
      <c r="O49" s="105" t="s">
        <v>222</v>
      </c>
      <c r="P49" s="103" t="s">
        <v>20</v>
      </c>
      <c r="Q49" s="105" t="s">
        <v>239</v>
      </c>
      <c r="R49" s="103" t="s">
        <v>20</v>
      </c>
      <c r="S49" s="106" t="s">
        <v>252</v>
      </c>
      <c r="T49" s="107">
        <v>1</v>
      </c>
      <c r="U49" s="108" t="s">
        <v>170</v>
      </c>
      <c r="V49" s="109" t="s">
        <v>144</v>
      </c>
      <c r="W49" s="110" t="s">
        <v>47</v>
      </c>
    </row>
    <row r="50" spans="2:23" ht="15" thickTop="1" x14ac:dyDescent="0.3">
      <c r="B50" s="111"/>
      <c r="I50" s="116"/>
    </row>
    <row r="51" spans="2:23" x14ac:dyDescent="0.3">
      <c r="B51" s="111"/>
      <c r="F51" s="117"/>
      <c r="I51" s="116"/>
      <c r="M51" s="113" t="s">
        <v>145</v>
      </c>
    </row>
    <row r="52" spans="2:23" x14ac:dyDescent="0.3">
      <c r="B52" s="111"/>
    </row>
    <row r="58" spans="2:23" ht="16.8" x14ac:dyDescent="0.3">
      <c r="D58" s="118" t="s">
        <v>146</v>
      </c>
      <c r="E58" s="119" t="s">
        <v>147</v>
      </c>
      <c r="F58" s="120">
        <v>1.5503859081368867E-2</v>
      </c>
      <c r="G58" s="120"/>
      <c r="H58" s="121">
        <v>1.7680872158079296E-2</v>
      </c>
    </row>
    <row r="59" spans="2:23" ht="16.8" x14ac:dyDescent="0.3">
      <c r="D59" s="118" t="s">
        <v>148</v>
      </c>
      <c r="E59" s="119" t="s">
        <v>149</v>
      </c>
      <c r="F59" s="120">
        <v>2.8659209114078599E-3</v>
      </c>
      <c r="G59" s="120"/>
      <c r="H59" s="121">
        <v>3.3209205547070826E-3</v>
      </c>
    </row>
    <row r="60" spans="2:23" ht="16.8" x14ac:dyDescent="0.3">
      <c r="D60" s="122" t="s">
        <v>150</v>
      </c>
      <c r="E60" s="119" t="s">
        <v>151</v>
      </c>
      <c r="F60" s="123">
        <v>4.6909576497520034E-2</v>
      </c>
      <c r="G60" s="123"/>
      <c r="H60" s="124">
        <v>7.7975323035072375E-2</v>
      </c>
    </row>
    <row r="61" spans="2:23" ht="16.8" x14ac:dyDescent="0.3">
      <c r="D61" s="122" t="s">
        <v>152</v>
      </c>
      <c r="E61" s="119" t="s">
        <v>153</v>
      </c>
      <c r="F61" s="125">
        <v>1.813429988553987E-4</v>
      </c>
      <c r="G61" s="125"/>
      <c r="H61" s="124">
        <v>1.4712911687554648E-4</v>
      </c>
    </row>
  </sheetData>
  <protectedRanges>
    <protectedRange sqref="V9:V10" name="Range1_2_3_1_3_1_1"/>
    <protectedRange sqref="V8" name="Range1_2_3_1_1_1_2_1"/>
  </protectedRanges>
  <mergeCells count="219">
    <mergeCell ref="R11:R12"/>
    <mergeCell ref="S11:S12"/>
    <mergeCell ref="R15:R16"/>
    <mergeCell ref="S15:S16"/>
    <mergeCell ref="S29:S30"/>
    <mergeCell ref="R31:R32"/>
    <mergeCell ref="S31:S32"/>
    <mergeCell ref="R33:R35"/>
    <mergeCell ref="S33:S35"/>
    <mergeCell ref="S23:S25"/>
    <mergeCell ref="W5:W6"/>
    <mergeCell ref="T5:U5"/>
    <mergeCell ref="C2:V2"/>
    <mergeCell ref="C3:V3"/>
    <mergeCell ref="B7:B8"/>
    <mergeCell ref="B9:B10"/>
    <mergeCell ref="C9:C10"/>
    <mergeCell ref="D9:D10"/>
    <mergeCell ref="E9:E10"/>
    <mergeCell ref="F9:F10"/>
    <mergeCell ref="G9:G10"/>
    <mergeCell ref="H9:H10"/>
    <mergeCell ref="R9:R10"/>
    <mergeCell ref="L9:L10"/>
    <mergeCell ref="N9:N10"/>
    <mergeCell ref="O9:O10"/>
    <mergeCell ref="B2:B3"/>
    <mergeCell ref="B5:B6"/>
    <mergeCell ref="C5:C6"/>
    <mergeCell ref="D5:D6"/>
    <mergeCell ref="E5:E6"/>
    <mergeCell ref="F5:F6"/>
    <mergeCell ref="G5:G6"/>
    <mergeCell ref="H5:S5"/>
    <mergeCell ref="V5:V6"/>
    <mergeCell ref="B11:B37"/>
    <mergeCell ref="C11:C12"/>
    <mergeCell ref="D11:D12"/>
    <mergeCell ref="E11:E12"/>
    <mergeCell ref="F11:F12"/>
    <mergeCell ref="G11:G12"/>
    <mergeCell ref="H11:H12"/>
    <mergeCell ref="J11:J12"/>
    <mergeCell ref="J9:J10"/>
    <mergeCell ref="C17:C32"/>
    <mergeCell ref="D17:D22"/>
    <mergeCell ref="E17:E22"/>
    <mergeCell ref="F17:F22"/>
    <mergeCell ref="G17:G22"/>
    <mergeCell ref="H17:H22"/>
    <mergeCell ref="I17:I22"/>
    <mergeCell ref="D26:D28"/>
    <mergeCell ref="E26:E28"/>
    <mergeCell ref="F26:F28"/>
    <mergeCell ref="G26:G28"/>
    <mergeCell ref="H26:H28"/>
    <mergeCell ref="I26:I28"/>
    <mergeCell ref="D31:D32"/>
    <mergeCell ref="E31:E32"/>
    <mergeCell ref="L11:L12"/>
    <mergeCell ref="D15:D16"/>
    <mergeCell ref="E15:E16"/>
    <mergeCell ref="F15:F16"/>
    <mergeCell ref="G15:G16"/>
    <mergeCell ref="H15:H16"/>
    <mergeCell ref="I15:I16"/>
    <mergeCell ref="J15:J16"/>
    <mergeCell ref="K15:K16"/>
    <mergeCell ref="L15:L16"/>
    <mergeCell ref="K17:K22"/>
    <mergeCell ref="L17:L22"/>
    <mergeCell ref="D23:D25"/>
    <mergeCell ref="E23:E25"/>
    <mergeCell ref="F23:F25"/>
    <mergeCell ref="G23:G25"/>
    <mergeCell ref="H23:H25"/>
    <mergeCell ref="I23:I25"/>
    <mergeCell ref="J23:J25"/>
    <mergeCell ref="D29:D30"/>
    <mergeCell ref="E29:E30"/>
    <mergeCell ref="F29:F30"/>
    <mergeCell ref="G29:G30"/>
    <mergeCell ref="M17:M22"/>
    <mergeCell ref="N17:N22"/>
    <mergeCell ref="O17:O22"/>
    <mergeCell ref="M29:M30"/>
    <mergeCell ref="M23:M25"/>
    <mergeCell ref="N23:N25"/>
    <mergeCell ref="O23:O25"/>
    <mergeCell ref="K26:K28"/>
    <mergeCell ref="L26:L28"/>
    <mergeCell ref="K23:K25"/>
    <mergeCell ref="L23:L25"/>
    <mergeCell ref="M26:M28"/>
    <mergeCell ref="N26:N28"/>
    <mergeCell ref="C33:C37"/>
    <mergeCell ref="D33:D37"/>
    <mergeCell ref="E33:E35"/>
    <mergeCell ref="F33:F35"/>
    <mergeCell ref="G33:G35"/>
    <mergeCell ref="H33:H35"/>
    <mergeCell ref="I33:I35"/>
    <mergeCell ref="J33:J35"/>
    <mergeCell ref="K33:K35"/>
    <mergeCell ref="B38:B49"/>
    <mergeCell ref="C38:C46"/>
    <mergeCell ref="D38:D39"/>
    <mergeCell ref="D40:D41"/>
    <mergeCell ref="E40:E41"/>
    <mergeCell ref="R40:R41"/>
    <mergeCell ref="S40:S41"/>
    <mergeCell ref="D42:D45"/>
    <mergeCell ref="E42:E43"/>
    <mergeCell ref="F42:F43"/>
    <mergeCell ref="G42:G43"/>
    <mergeCell ref="H42:H43"/>
    <mergeCell ref="J42:J43"/>
    <mergeCell ref="L42:L43"/>
    <mergeCell ref="L40:L41"/>
    <mergeCell ref="M40:M41"/>
    <mergeCell ref="N40:N41"/>
    <mergeCell ref="C47:C49"/>
    <mergeCell ref="D47:D48"/>
    <mergeCell ref="O40:O41"/>
    <mergeCell ref="F40:F41"/>
    <mergeCell ref="G40:G41"/>
    <mergeCell ref="I40:I41"/>
    <mergeCell ref="J40:J41"/>
    <mergeCell ref="F47:F48"/>
    <mergeCell ref="R42:R43"/>
    <mergeCell ref="N42:N43"/>
    <mergeCell ref="O42:O43"/>
    <mergeCell ref="O26:O28"/>
    <mergeCell ref="P26:P28"/>
    <mergeCell ref="J26:J28"/>
    <mergeCell ref="H29:H30"/>
    <mergeCell ref="J29:J30"/>
    <mergeCell ref="O33:O35"/>
    <mergeCell ref="L29:L30"/>
    <mergeCell ref="I29:I30"/>
    <mergeCell ref="K29:K30"/>
    <mergeCell ref="N33:N35"/>
    <mergeCell ref="F31:F32"/>
    <mergeCell ref="G31:G32"/>
    <mergeCell ref="H31:H32"/>
    <mergeCell ref="I31:I32"/>
    <mergeCell ref="J31:J32"/>
    <mergeCell ref="E44:E45"/>
    <mergeCell ref="F44:F45"/>
    <mergeCell ref="H40:H41"/>
    <mergeCell ref="K31:K32"/>
    <mergeCell ref="L31:L32"/>
    <mergeCell ref="M31:M32"/>
    <mergeCell ref="L33:L35"/>
    <mergeCell ref="M33:M35"/>
    <mergeCell ref="R29:R30"/>
    <mergeCell ref="K40:K41"/>
    <mergeCell ref="N29:N30"/>
    <mergeCell ref="O29:O30"/>
    <mergeCell ref="N31:N32"/>
    <mergeCell ref="O31:O32"/>
    <mergeCell ref="P29:P30"/>
    <mergeCell ref="P33:P35"/>
    <mergeCell ref="Q33:Q35"/>
    <mergeCell ref="P40:P41"/>
    <mergeCell ref="Q40:Q41"/>
    <mergeCell ref="I42:I43"/>
    <mergeCell ref="K42:K43"/>
    <mergeCell ref="M42:M43"/>
    <mergeCell ref="P42:P43"/>
    <mergeCell ref="Q42:Q43"/>
    <mergeCell ref="O15:O16"/>
    <mergeCell ref="J17:J22"/>
    <mergeCell ref="U29:U30"/>
    <mergeCell ref="T40:T41"/>
    <mergeCell ref="T47:T48"/>
    <mergeCell ref="U47:U48"/>
    <mergeCell ref="T9:T10"/>
    <mergeCell ref="T11:T12"/>
    <mergeCell ref="Q17:Q22"/>
    <mergeCell ref="R17:R22"/>
    <mergeCell ref="S17:S22"/>
    <mergeCell ref="S9:S10"/>
    <mergeCell ref="T15:T16"/>
    <mergeCell ref="T31:T32"/>
    <mergeCell ref="U33:U35"/>
    <mergeCell ref="T17:T22"/>
    <mergeCell ref="T23:T25"/>
    <mergeCell ref="T26:T28"/>
    <mergeCell ref="T29:T30"/>
    <mergeCell ref="S42:S43"/>
    <mergeCell ref="Q23:Q25"/>
    <mergeCell ref="R23:R25"/>
    <mergeCell ref="R26:R28"/>
    <mergeCell ref="S26:S28"/>
    <mergeCell ref="C13:C16"/>
    <mergeCell ref="D13:D14"/>
    <mergeCell ref="P15:P16"/>
    <mergeCell ref="Q15:Q16"/>
    <mergeCell ref="P31:P32"/>
    <mergeCell ref="Q31:Q32"/>
    <mergeCell ref="Q29:Q30"/>
    <mergeCell ref="I9:I10"/>
    <mergeCell ref="K9:K10"/>
    <mergeCell ref="M9:M10"/>
    <mergeCell ref="P9:P10"/>
    <mergeCell ref="Q9:Q10"/>
    <mergeCell ref="I11:I12"/>
    <mergeCell ref="K11:K12"/>
    <mergeCell ref="M11:M12"/>
    <mergeCell ref="O11:O12"/>
    <mergeCell ref="N11:N12"/>
    <mergeCell ref="P11:P12"/>
    <mergeCell ref="Q11:Q12"/>
    <mergeCell ref="P17:P22"/>
    <mergeCell ref="Q26:Q28"/>
    <mergeCell ref="P23:P25"/>
    <mergeCell ref="M15:M16"/>
    <mergeCell ref="N15:N16"/>
  </mergeCells>
  <printOptions horizontalCentered="1"/>
  <pageMargins left="0" right="0" top="0" bottom="0" header="0.31496062992125984" footer="0.31496062992125984"/>
  <pageSetup paperSize="8"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8"/>
  <sheetViews>
    <sheetView tabSelected="1" zoomScaleNormal="100" workbookViewId="0">
      <pane xSplit="8" ySplit="5" topLeftCell="AK31" activePane="bottomRight" state="frozen"/>
      <selection pane="topRight" activeCell="I1" sqref="I1"/>
      <selection pane="bottomLeft" activeCell="A7" sqref="A7"/>
      <selection pane="bottomRight" activeCell="F8" sqref="F8"/>
    </sheetView>
  </sheetViews>
  <sheetFormatPr defaultColWidth="9.109375" defaultRowHeight="14.4" x14ac:dyDescent="0.3"/>
  <cols>
    <col min="1" max="1" width="3.5546875" style="5" customWidth="1"/>
    <col min="2" max="2" width="18.6640625" style="256" customWidth="1"/>
    <col min="3" max="3" width="16.6640625" style="159" hidden="1" customWidth="1"/>
    <col min="4" max="4" width="26.6640625" style="15" customWidth="1"/>
    <col min="5" max="5" width="8.109375" style="15" hidden="1" customWidth="1"/>
    <col min="6" max="6" width="34.5546875" style="113" customWidth="1"/>
    <col min="7" max="7" width="10.109375" style="114" hidden="1" customWidth="1"/>
    <col min="8" max="8" width="19.5546875" style="113" customWidth="1"/>
    <col min="9" max="9" width="79.33203125" style="158" hidden="1" customWidth="1"/>
    <col min="10" max="10" width="33" style="20" hidden="1" customWidth="1"/>
    <col min="11" max="11" width="19.88671875" style="15" hidden="1" customWidth="1"/>
    <col min="12" max="12" width="3.5546875" style="15" customWidth="1"/>
    <col min="13" max="13" width="18.5546875" style="15" hidden="1" customWidth="1"/>
    <col min="14" max="14" width="76.109375" style="5" hidden="1" customWidth="1"/>
    <col min="15" max="15" width="16.5546875" style="15" hidden="1" customWidth="1"/>
    <col min="16" max="16" width="2.109375" style="5" hidden="1" customWidth="1"/>
    <col min="17" max="17" width="25.33203125" style="15" customWidth="1"/>
    <col min="18" max="18" width="17.6640625" style="15" customWidth="1"/>
    <col min="19" max="19" width="66.44140625" style="5" customWidth="1"/>
    <col min="20" max="20" width="3" style="5" customWidth="1"/>
    <col min="21" max="21" width="25.5546875" style="15" customWidth="1"/>
    <col min="22" max="22" width="18.44140625" style="15" customWidth="1"/>
    <col min="23" max="23" width="101.5546875" style="5" customWidth="1"/>
    <col min="24" max="24" width="4" style="5" customWidth="1"/>
    <col min="25" max="25" width="26.6640625" style="15" customWidth="1"/>
    <col min="26" max="26" width="18.44140625" style="15" customWidth="1"/>
    <col min="27" max="27" width="101.5546875" style="5" customWidth="1"/>
    <col min="28" max="28" width="9.109375" style="5" customWidth="1"/>
    <col min="29" max="29" width="25.5546875" style="15" customWidth="1"/>
    <col min="30" max="30" width="18.44140625" style="15" customWidth="1"/>
    <col min="31" max="31" width="101.5546875" style="5" customWidth="1"/>
    <col min="32" max="32" width="9.109375" style="5" customWidth="1"/>
    <col min="33" max="33" width="27.88671875" style="15" customWidth="1"/>
    <col min="34" max="34" width="18.44140625" style="15" customWidth="1"/>
    <col min="35" max="35" width="101.5546875" style="5" customWidth="1"/>
    <col min="36" max="36" width="9.109375" style="5"/>
    <col min="37" max="37" width="27.88671875" style="15" customWidth="1"/>
    <col min="38" max="38" width="18.44140625" style="15" customWidth="1"/>
    <col min="39" max="39" width="101.5546875" style="5" customWidth="1"/>
    <col min="40" max="16384" width="9.109375" style="5"/>
  </cols>
  <sheetData>
    <row r="1" spans="1:39" ht="15" thickBot="1" x14ac:dyDescent="0.35">
      <c r="B1" s="254"/>
      <c r="C1" s="157"/>
      <c r="D1" s="7"/>
      <c r="E1" s="7"/>
      <c r="F1" s="8"/>
      <c r="G1" s="9"/>
      <c r="H1" s="8"/>
      <c r="I1" s="157"/>
      <c r="J1" s="11"/>
    </row>
    <row r="2" spans="1:39" ht="24" customHeight="1" thickTop="1" x14ac:dyDescent="0.3">
      <c r="B2" s="958"/>
      <c r="C2" s="960" t="s">
        <v>488</v>
      </c>
      <c r="D2" s="961"/>
      <c r="E2" s="961"/>
      <c r="F2" s="961"/>
      <c r="G2" s="961"/>
      <c r="H2" s="961"/>
      <c r="I2" s="961"/>
      <c r="J2" s="962"/>
      <c r="X2" s="673"/>
    </row>
    <row r="3" spans="1:39" ht="24" customHeight="1" thickBot="1" x14ac:dyDescent="0.35">
      <c r="A3" s="13"/>
      <c r="B3" s="959"/>
      <c r="C3" s="963" t="s">
        <v>1005</v>
      </c>
      <c r="D3" s="964"/>
      <c r="E3" s="964"/>
      <c r="F3" s="964"/>
      <c r="G3" s="964"/>
      <c r="H3" s="964"/>
      <c r="I3" s="964"/>
      <c r="J3" s="965"/>
    </row>
    <row r="4" spans="1:39" ht="15.6" thickTop="1" thickBot="1" x14ac:dyDescent="0.3">
      <c r="B4" s="276"/>
      <c r="C4" s="277"/>
      <c r="D4" s="278"/>
      <c r="E4" s="278"/>
      <c r="F4" s="279"/>
      <c r="G4" s="280"/>
      <c r="H4" s="279"/>
      <c r="I4" s="277"/>
      <c r="J4" s="281"/>
      <c r="Q4" s="979" t="s">
        <v>885</v>
      </c>
      <c r="R4" s="980"/>
      <c r="S4" s="980"/>
      <c r="U4" s="979" t="s">
        <v>816</v>
      </c>
      <c r="V4" s="980"/>
      <c r="W4" s="980"/>
      <c r="Y4" s="979" t="s">
        <v>1117</v>
      </c>
      <c r="Z4" s="980"/>
      <c r="AA4" s="980"/>
      <c r="AC4" s="979" t="s">
        <v>1182</v>
      </c>
      <c r="AD4" s="980"/>
      <c r="AE4" s="980"/>
      <c r="AG4" s="979" t="s">
        <v>1278</v>
      </c>
      <c r="AH4" s="980"/>
      <c r="AI4" s="980"/>
      <c r="AK4" s="979" t="s">
        <v>1339</v>
      </c>
      <c r="AL4" s="980"/>
      <c r="AM4" s="980"/>
    </row>
    <row r="5" spans="1:39" ht="27" thickTop="1" x14ac:dyDescent="0.3">
      <c r="B5" s="171" t="s">
        <v>2</v>
      </c>
      <c r="C5" s="162"/>
      <c r="D5" s="162" t="s">
        <v>3</v>
      </c>
      <c r="E5" s="162" t="s">
        <v>437</v>
      </c>
      <c r="F5" s="162" t="s">
        <v>4</v>
      </c>
      <c r="G5" s="172" t="s">
        <v>33</v>
      </c>
      <c r="H5" s="162" t="s">
        <v>5</v>
      </c>
      <c r="I5" s="271" t="s">
        <v>6</v>
      </c>
      <c r="J5" s="272" t="s">
        <v>22</v>
      </c>
      <c r="K5" s="489" t="s">
        <v>531</v>
      </c>
      <c r="L5" s="497"/>
      <c r="M5" s="486" t="s">
        <v>539</v>
      </c>
      <c r="N5" s="474" t="s">
        <v>540</v>
      </c>
      <c r="O5" s="475" t="s">
        <v>543</v>
      </c>
      <c r="Q5" s="499" t="s">
        <v>541</v>
      </c>
      <c r="R5" s="500" t="s">
        <v>543</v>
      </c>
      <c r="S5" s="501" t="s">
        <v>542</v>
      </c>
      <c r="U5" s="499" t="s">
        <v>1033</v>
      </c>
      <c r="V5" s="500" t="s">
        <v>543</v>
      </c>
      <c r="W5" s="501" t="s">
        <v>542</v>
      </c>
      <c r="Y5" s="499" t="s">
        <v>1118</v>
      </c>
      <c r="Z5" s="500" t="s">
        <v>543</v>
      </c>
      <c r="AA5" s="501" t="s">
        <v>542</v>
      </c>
      <c r="AC5" s="499" t="s">
        <v>1183</v>
      </c>
      <c r="AD5" s="500" t="s">
        <v>543</v>
      </c>
      <c r="AE5" s="501" t="s">
        <v>542</v>
      </c>
      <c r="AG5" s="499" t="s">
        <v>1279</v>
      </c>
      <c r="AH5" s="500" t="s">
        <v>543</v>
      </c>
      <c r="AI5" s="501" t="s">
        <v>542</v>
      </c>
      <c r="AK5" s="499" t="s">
        <v>1341</v>
      </c>
      <c r="AL5" s="500" t="s">
        <v>543</v>
      </c>
      <c r="AM5" s="501" t="s">
        <v>542</v>
      </c>
    </row>
    <row r="6" spans="1:39" ht="56.25" customHeight="1" x14ac:dyDescent="0.3">
      <c r="B6" s="966" t="s">
        <v>520</v>
      </c>
      <c r="C6" s="967" t="s">
        <v>23</v>
      </c>
      <c r="D6" s="968" t="s">
        <v>74</v>
      </c>
      <c r="E6" s="245" t="s">
        <v>436</v>
      </c>
      <c r="F6" s="244" t="s">
        <v>31</v>
      </c>
      <c r="G6" s="65">
        <v>0.05</v>
      </c>
      <c r="H6" s="247" t="s">
        <v>788</v>
      </c>
      <c r="I6" s="35" t="s">
        <v>76</v>
      </c>
      <c r="J6" s="36" t="s">
        <v>61</v>
      </c>
      <c r="K6" s="490" t="s">
        <v>533</v>
      </c>
      <c r="L6" s="498"/>
      <c r="M6" s="492">
        <v>0.16</v>
      </c>
      <c r="N6" s="477" t="s">
        <v>549</v>
      </c>
      <c r="O6" s="509" t="s">
        <v>544</v>
      </c>
      <c r="Q6" s="503" t="s">
        <v>789</v>
      </c>
      <c r="R6" s="156" t="s">
        <v>544</v>
      </c>
      <c r="S6" s="502" t="s">
        <v>575</v>
      </c>
      <c r="U6" s="503" t="s">
        <v>894</v>
      </c>
      <c r="V6" s="156" t="s">
        <v>544</v>
      </c>
      <c r="W6" s="716" t="s">
        <v>893</v>
      </c>
      <c r="Y6" s="503">
        <v>0.3</v>
      </c>
      <c r="Z6" s="156" t="s">
        <v>544</v>
      </c>
      <c r="AA6" s="716" t="s">
        <v>1168</v>
      </c>
      <c r="AC6" s="503">
        <v>0.33</v>
      </c>
      <c r="AD6" s="156" t="s">
        <v>544</v>
      </c>
      <c r="AE6" s="716" t="s">
        <v>1277</v>
      </c>
      <c r="AG6" s="503">
        <v>0.5</v>
      </c>
      <c r="AH6" s="156" t="s">
        <v>544</v>
      </c>
      <c r="AI6" s="716" t="s">
        <v>1317</v>
      </c>
      <c r="AK6" s="503">
        <v>0.68</v>
      </c>
      <c r="AL6" s="156" t="s">
        <v>544</v>
      </c>
      <c r="AM6" s="502" t="s">
        <v>1620</v>
      </c>
    </row>
    <row r="7" spans="1:39" ht="44.25" customHeight="1" x14ac:dyDescent="0.3">
      <c r="B7" s="966"/>
      <c r="C7" s="967"/>
      <c r="D7" s="968"/>
      <c r="E7" s="245" t="s">
        <v>438</v>
      </c>
      <c r="F7" s="245" t="s">
        <v>267</v>
      </c>
      <c r="G7" s="65">
        <v>0.05</v>
      </c>
      <c r="H7" s="247" t="s">
        <v>482</v>
      </c>
      <c r="I7" s="40" t="s">
        <v>481</v>
      </c>
      <c r="J7" s="36" t="s">
        <v>61</v>
      </c>
      <c r="K7" s="490" t="s">
        <v>535</v>
      </c>
      <c r="L7" s="498"/>
      <c r="M7" s="492">
        <v>1.58</v>
      </c>
      <c r="N7" s="479" t="s">
        <v>550</v>
      </c>
      <c r="O7" s="509" t="s">
        <v>545</v>
      </c>
      <c r="Q7" s="503" t="s">
        <v>1602</v>
      </c>
      <c r="R7" s="156" t="s">
        <v>544</v>
      </c>
      <c r="S7" s="502" t="s">
        <v>1617</v>
      </c>
      <c r="U7" s="503" t="s">
        <v>1603</v>
      </c>
      <c r="V7" s="156" t="s">
        <v>544</v>
      </c>
      <c r="W7" s="502" t="s">
        <v>1036</v>
      </c>
      <c r="Y7" s="503" t="s">
        <v>1604</v>
      </c>
      <c r="Z7" s="156" t="s">
        <v>544</v>
      </c>
      <c r="AA7" s="502" t="s">
        <v>1171</v>
      </c>
      <c r="AC7" s="503" t="s">
        <v>1605</v>
      </c>
      <c r="AD7" s="156" t="s">
        <v>544</v>
      </c>
      <c r="AE7" s="502" t="s">
        <v>1257</v>
      </c>
      <c r="AG7" s="503" t="s">
        <v>1606</v>
      </c>
      <c r="AH7" s="156" t="s">
        <v>545</v>
      </c>
      <c r="AI7" s="502" t="s">
        <v>1297</v>
      </c>
      <c r="AK7" s="503" t="s">
        <v>1607</v>
      </c>
      <c r="AL7" s="156" t="s">
        <v>544</v>
      </c>
      <c r="AM7" s="502" t="s">
        <v>1619</v>
      </c>
    </row>
    <row r="8" spans="1:39" ht="79.2" x14ac:dyDescent="0.3">
      <c r="B8" s="966"/>
      <c r="C8" s="967" t="s">
        <v>24</v>
      </c>
      <c r="D8" s="968" t="s">
        <v>77</v>
      </c>
      <c r="E8" s="245" t="s">
        <v>436</v>
      </c>
      <c r="F8" s="246" t="s">
        <v>38</v>
      </c>
      <c r="G8" s="65">
        <v>0.05</v>
      </c>
      <c r="H8" s="247" t="s">
        <v>483</v>
      </c>
      <c r="I8" s="40" t="s">
        <v>79</v>
      </c>
      <c r="J8" s="36" t="s">
        <v>61</v>
      </c>
      <c r="K8" s="490" t="s">
        <v>534</v>
      </c>
      <c r="L8" s="498"/>
      <c r="M8" s="492">
        <v>1</v>
      </c>
      <c r="N8" s="480" t="s">
        <v>75</v>
      </c>
      <c r="O8" s="509" t="s">
        <v>544</v>
      </c>
      <c r="Q8" s="476" t="s">
        <v>483</v>
      </c>
      <c r="R8" s="156" t="s">
        <v>544</v>
      </c>
      <c r="S8" s="502" t="s">
        <v>787</v>
      </c>
      <c r="U8" s="476" t="s">
        <v>483</v>
      </c>
      <c r="V8" s="156" t="s">
        <v>544</v>
      </c>
      <c r="W8" s="502" t="s">
        <v>895</v>
      </c>
      <c r="Y8" s="541" t="s">
        <v>483</v>
      </c>
      <c r="Z8" s="156" t="s">
        <v>544</v>
      </c>
      <c r="AA8" s="502" t="s">
        <v>1173</v>
      </c>
      <c r="AC8" s="541" t="s">
        <v>483</v>
      </c>
      <c r="AD8" s="156" t="s">
        <v>544</v>
      </c>
      <c r="AE8" s="502" t="s">
        <v>1266</v>
      </c>
      <c r="AG8" s="541" t="s">
        <v>1318</v>
      </c>
      <c r="AH8" s="156" t="s">
        <v>544</v>
      </c>
      <c r="AI8" s="502" t="s">
        <v>1319</v>
      </c>
      <c r="AK8" s="541" t="s">
        <v>483</v>
      </c>
      <c r="AL8" s="156" t="s">
        <v>544</v>
      </c>
      <c r="AM8" s="502" t="s">
        <v>1621</v>
      </c>
    </row>
    <row r="9" spans="1:39" ht="60" customHeight="1" x14ac:dyDescent="0.3">
      <c r="B9" s="966"/>
      <c r="C9" s="967"/>
      <c r="D9" s="968"/>
      <c r="E9" s="245" t="s">
        <v>438</v>
      </c>
      <c r="F9" s="246" t="s">
        <v>439</v>
      </c>
      <c r="G9" s="65">
        <v>0.05</v>
      </c>
      <c r="H9" s="247" t="s">
        <v>482</v>
      </c>
      <c r="I9" s="40" t="s">
        <v>484</v>
      </c>
      <c r="J9" s="36" t="s">
        <v>61</v>
      </c>
      <c r="K9" s="490" t="s">
        <v>535</v>
      </c>
      <c r="L9" s="498"/>
      <c r="M9" s="492">
        <v>1.05</v>
      </c>
      <c r="N9" s="479" t="s">
        <v>550</v>
      </c>
      <c r="O9" s="509" t="s">
        <v>545</v>
      </c>
      <c r="Q9" s="503" t="s">
        <v>1608</v>
      </c>
      <c r="R9" s="156" t="s">
        <v>544</v>
      </c>
      <c r="S9" s="502" t="s">
        <v>719</v>
      </c>
      <c r="U9" s="503" t="s">
        <v>1609</v>
      </c>
      <c r="V9" s="156" t="s">
        <v>544</v>
      </c>
      <c r="W9" s="502" t="s">
        <v>1064</v>
      </c>
      <c r="Y9" s="503" t="s">
        <v>1610</v>
      </c>
      <c r="Z9" s="156" t="s">
        <v>544</v>
      </c>
      <c r="AA9" s="502" t="s">
        <v>1172</v>
      </c>
      <c r="AC9" s="503" t="s">
        <v>1611</v>
      </c>
      <c r="AD9" s="156" t="s">
        <v>545</v>
      </c>
      <c r="AE9" s="502" t="s">
        <v>1258</v>
      </c>
      <c r="AG9" s="503" t="s">
        <v>1612</v>
      </c>
      <c r="AH9" s="156" t="s">
        <v>545</v>
      </c>
      <c r="AI9" s="502" t="s">
        <v>1298</v>
      </c>
      <c r="AK9" s="503" t="s">
        <v>1613</v>
      </c>
      <c r="AL9" s="156" t="s">
        <v>545</v>
      </c>
      <c r="AM9" s="502" t="s">
        <v>1618</v>
      </c>
    </row>
    <row r="10" spans="1:39" ht="86.4" x14ac:dyDescent="0.3">
      <c r="B10" s="259" t="s">
        <v>521</v>
      </c>
      <c r="C10" s="257" t="s">
        <v>25</v>
      </c>
      <c r="D10" s="80" t="s">
        <v>81</v>
      </c>
      <c r="E10" s="84" t="s">
        <v>480</v>
      </c>
      <c r="F10" s="246" t="s">
        <v>522</v>
      </c>
      <c r="G10" s="65">
        <v>0.1</v>
      </c>
      <c r="H10" s="248" t="s">
        <v>485</v>
      </c>
      <c r="I10" s="40" t="s">
        <v>486</v>
      </c>
      <c r="J10" s="36" t="s">
        <v>42</v>
      </c>
      <c r="K10" s="490" t="s">
        <v>535</v>
      </c>
      <c r="L10" s="498"/>
      <c r="M10" s="493" t="s">
        <v>547</v>
      </c>
      <c r="N10" s="479" t="s">
        <v>551</v>
      </c>
      <c r="O10" s="509" t="s">
        <v>545</v>
      </c>
      <c r="Q10" s="476" t="s">
        <v>1096</v>
      </c>
      <c r="R10" s="156" t="s">
        <v>544</v>
      </c>
      <c r="S10" s="674" t="s">
        <v>1109</v>
      </c>
      <c r="U10" s="476" t="s">
        <v>1096</v>
      </c>
      <c r="V10" s="156" t="s">
        <v>544</v>
      </c>
      <c r="W10" s="502" t="s">
        <v>1095</v>
      </c>
      <c r="Y10" s="476" t="s">
        <v>1096</v>
      </c>
      <c r="Z10" s="156" t="s">
        <v>544</v>
      </c>
      <c r="AA10" s="502" t="s">
        <v>1109</v>
      </c>
      <c r="AC10" s="476" t="s">
        <v>1096</v>
      </c>
      <c r="AD10" s="156" t="s">
        <v>544</v>
      </c>
      <c r="AE10" s="502" t="s">
        <v>1109</v>
      </c>
      <c r="AG10" s="476" t="s">
        <v>1096</v>
      </c>
      <c r="AH10" s="156" t="s">
        <v>544</v>
      </c>
      <c r="AI10" s="502" t="s">
        <v>1109</v>
      </c>
      <c r="AK10" s="476" t="s">
        <v>1096</v>
      </c>
      <c r="AL10" s="156" t="s">
        <v>544</v>
      </c>
      <c r="AM10" s="502" t="s">
        <v>1109</v>
      </c>
    </row>
    <row r="11" spans="1:39" ht="29.25" customHeight="1" x14ac:dyDescent="0.3">
      <c r="B11" s="966" t="s">
        <v>442</v>
      </c>
      <c r="C11" s="969" t="s">
        <v>26</v>
      </c>
      <c r="D11" s="969" t="s">
        <v>490</v>
      </c>
      <c r="E11" s="257" t="s">
        <v>436</v>
      </c>
      <c r="F11" s="244" t="s">
        <v>36</v>
      </c>
      <c r="G11" s="65">
        <v>0.02</v>
      </c>
      <c r="H11" s="252" t="s">
        <v>497</v>
      </c>
      <c r="I11" s="40" t="s">
        <v>489</v>
      </c>
      <c r="J11" s="36" t="s">
        <v>62</v>
      </c>
      <c r="K11" s="490" t="s">
        <v>534</v>
      </c>
      <c r="L11" s="498"/>
      <c r="M11" s="487" t="s">
        <v>497</v>
      </c>
      <c r="N11" s="482" t="s">
        <v>548</v>
      </c>
      <c r="O11" s="509" t="s">
        <v>544</v>
      </c>
      <c r="Q11" s="476" t="s">
        <v>497</v>
      </c>
      <c r="R11" s="156" t="s">
        <v>544</v>
      </c>
      <c r="S11" s="502" t="s">
        <v>794</v>
      </c>
      <c r="U11" s="476" t="s">
        <v>497</v>
      </c>
      <c r="V11" s="156" t="s">
        <v>544</v>
      </c>
      <c r="W11" s="502" t="s">
        <v>794</v>
      </c>
      <c r="Y11" s="476" t="s">
        <v>497</v>
      </c>
      <c r="Z11" s="156" t="s">
        <v>544</v>
      </c>
      <c r="AA11" s="502" t="s">
        <v>794</v>
      </c>
      <c r="AC11" s="476" t="s">
        <v>497</v>
      </c>
      <c r="AD11" s="156" t="s">
        <v>544</v>
      </c>
      <c r="AE11" s="502" t="s">
        <v>794</v>
      </c>
      <c r="AG11" s="476" t="s">
        <v>497</v>
      </c>
      <c r="AH11" s="156" t="s">
        <v>544</v>
      </c>
      <c r="AI11" s="502" t="s">
        <v>794</v>
      </c>
      <c r="AK11" s="476" t="s">
        <v>497</v>
      </c>
      <c r="AL11" s="156" t="s">
        <v>544</v>
      </c>
      <c r="AM11" s="502" t="s">
        <v>794</v>
      </c>
    </row>
    <row r="12" spans="1:39" ht="72" x14ac:dyDescent="0.3">
      <c r="B12" s="966"/>
      <c r="C12" s="969"/>
      <c r="D12" s="969"/>
      <c r="E12" s="257" t="s">
        <v>438</v>
      </c>
      <c r="F12" s="243" t="s">
        <v>296</v>
      </c>
      <c r="G12" s="65">
        <v>0.03</v>
      </c>
      <c r="H12" s="263" t="s">
        <v>496</v>
      </c>
      <c r="I12" s="40" t="s">
        <v>492</v>
      </c>
      <c r="J12" s="36" t="s">
        <v>62</v>
      </c>
      <c r="K12" s="490" t="s">
        <v>535</v>
      </c>
      <c r="L12" s="498"/>
      <c r="M12" s="494">
        <v>2.0999999999999999E-3</v>
      </c>
      <c r="N12" s="479" t="s">
        <v>552</v>
      </c>
      <c r="O12" s="509" t="s">
        <v>544</v>
      </c>
      <c r="Q12" s="505" t="s">
        <v>795</v>
      </c>
      <c r="R12" s="156" t="s">
        <v>544</v>
      </c>
      <c r="S12" s="478" t="s">
        <v>796</v>
      </c>
      <c r="U12" s="672">
        <v>2.3E-3</v>
      </c>
      <c r="V12" s="156" t="s">
        <v>544</v>
      </c>
      <c r="W12" s="478" t="s">
        <v>796</v>
      </c>
      <c r="Y12" s="672">
        <v>3.0999999999999999E-3</v>
      </c>
      <c r="Z12" s="156" t="s">
        <v>544</v>
      </c>
      <c r="AA12" s="478" t="s">
        <v>796</v>
      </c>
      <c r="AC12" s="672">
        <v>4.7000000000000002E-3</v>
      </c>
      <c r="AD12" s="156" t="s">
        <v>545</v>
      </c>
      <c r="AE12" s="478" t="s">
        <v>1267</v>
      </c>
      <c r="AG12" s="672">
        <v>2.5000000000000001E-3</v>
      </c>
      <c r="AH12" s="156" t="s">
        <v>544</v>
      </c>
      <c r="AI12" s="478" t="s">
        <v>1267</v>
      </c>
      <c r="AK12" s="672">
        <v>2.7000000000000001E-3</v>
      </c>
      <c r="AL12" s="156" t="s">
        <v>544</v>
      </c>
      <c r="AM12" s="478" t="s">
        <v>1267</v>
      </c>
    </row>
    <row r="13" spans="1:39" ht="92.4" x14ac:dyDescent="0.3">
      <c r="B13" s="966"/>
      <c r="C13" s="969" t="s">
        <v>27</v>
      </c>
      <c r="D13" s="969" t="s">
        <v>87</v>
      </c>
      <c r="E13" s="257" t="s">
        <v>436</v>
      </c>
      <c r="F13" s="244" t="s">
        <v>67</v>
      </c>
      <c r="G13" s="65">
        <v>0.05</v>
      </c>
      <c r="H13" s="47" t="s">
        <v>498</v>
      </c>
      <c r="I13" s="40" t="s">
        <v>491</v>
      </c>
      <c r="J13" s="36" t="s">
        <v>41</v>
      </c>
      <c r="K13" s="490" t="s">
        <v>534</v>
      </c>
      <c r="L13" s="498"/>
      <c r="M13" s="487" t="s">
        <v>553</v>
      </c>
      <c r="N13" s="477" t="s">
        <v>554</v>
      </c>
      <c r="O13" s="509" t="s">
        <v>545</v>
      </c>
      <c r="Q13" s="476" t="s">
        <v>248</v>
      </c>
      <c r="R13" s="156" t="s">
        <v>545</v>
      </c>
      <c r="S13" s="502" t="s">
        <v>554</v>
      </c>
      <c r="U13" s="476" t="s">
        <v>896</v>
      </c>
      <c r="V13" s="156" t="s">
        <v>545</v>
      </c>
      <c r="W13" s="502" t="s">
        <v>1112</v>
      </c>
      <c r="Y13" s="476" t="s">
        <v>896</v>
      </c>
      <c r="Z13" s="156" t="s">
        <v>545</v>
      </c>
      <c r="AA13" s="502" t="s">
        <v>1112</v>
      </c>
      <c r="AC13" s="505" t="s">
        <v>1187</v>
      </c>
      <c r="AD13" s="766" t="s">
        <v>75</v>
      </c>
      <c r="AE13" s="502" t="s">
        <v>1188</v>
      </c>
      <c r="AG13" s="476" t="s">
        <v>1187</v>
      </c>
      <c r="AH13" s="766" t="s">
        <v>75</v>
      </c>
      <c r="AI13" s="502" t="s">
        <v>1188</v>
      </c>
      <c r="AK13" s="476" t="s">
        <v>1356</v>
      </c>
      <c r="AL13" s="766" t="s">
        <v>544</v>
      </c>
      <c r="AM13" s="502" t="s">
        <v>1744</v>
      </c>
    </row>
    <row r="14" spans="1:39" ht="57.6" x14ac:dyDescent="0.3">
      <c r="B14" s="966"/>
      <c r="C14" s="969"/>
      <c r="D14" s="969"/>
      <c r="E14" s="257" t="s">
        <v>436</v>
      </c>
      <c r="F14" s="244" t="s">
        <v>189</v>
      </c>
      <c r="G14" s="65">
        <v>0.02</v>
      </c>
      <c r="H14" s="49" t="s">
        <v>190</v>
      </c>
      <c r="I14" s="35" t="s">
        <v>88</v>
      </c>
      <c r="J14" s="36" t="s">
        <v>68</v>
      </c>
      <c r="K14" s="490" t="s">
        <v>534</v>
      </c>
      <c r="L14" s="498"/>
      <c r="M14" s="493" t="s">
        <v>190</v>
      </c>
      <c r="N14" s="477" t="s">
        <v>192</v>
      </c>
      <c r="O14" s="509" t="s">
        <v>544</v>
      </c>
      <c r="Q14" s="505" t="s">
        <v>190</v>
      </c>
      <c r="R14" s="481" t="s">
        <v>544</v>
      </c>
      <c r="S14" s="502" t="s">
        <v>192</v>
      </c>
      <c r="U14" s="505" t="s">
        <v>190</v>
      </c>
      <c r="V14" s="481" t="s">
        <v>544</v>
      </c>
      <c r="W14" s="502" t="s">
        <v>192</v>
      </c>
      <c r="Y14" s="505" t="s">
        <v>190</v>
      </c>
      <c r="Z14" s="481" t="s">
        <v>544</v>
      </c>
      <c r="AA14" s="502" t="s">
        <v>192</v>
      </c>
      <c r="AC14" s="505" t="s">
        <v>190</v>
      </c>
      <c r="AD14" s="481" t="s">
        <v>544</v>
      </c>
      <c r="AE14" s="502" t="s">
        <v>192</v>
      </c>
      <c r="AG14" s="505" t="s">
        <v>190</v>
      </c>
      <c r="AH14" s="481" t="s">
        <v>544</v>
      </c>
      <c r="AI14" s="502" t="s">
        <v>192</v>
      </c>
      <c r="AK14" s="505" t="s">
        <v>190</v>
      </c>
      <c r="AL14" s="481" t="s">
        <v>544</v>
      </c>
      <c r="AM14" s="502" t="s">
        <v>192</v>
      </c>
    </row>
    <row r="15" spans="1:39" ht="75.75" customHeight="1" x14ac:dyDescent="0.3">
      <c r="B15" s="966"/>
      <c r="C15" s="969"/>
      <c r="D15" s="969"/>
      <c r="E15" s="257" t="s">
        <v>438</v>
      </c>
      <c r="F15" s="82" t="s">
        <v>307</v>
      </c>
      <c r="G15" s="65">
        <v>0.03</v>
      </c>
      <c r="H15" s="262" t="s">
        <v>495</v>
      </c>
      <c r="I15" s="40" t="s">
        <v>493</v>
      </c>
      <c r="J15" s="36" t="s">
        <v>529</v>
      </c>
      <c r="K15" s="490" t="s">
        <v>535</v>
      </c>
      <c r="L15" s="498"/>
      <c r="M15" s="494">
        <v>5.4000000000000003E-3</v>
      </c>
      <c r="N15" s="479" t="s">
        <v>786</v>
      </c>
      <c r="O15" s="509" t="s">
        <v>544</v>
      </c>
      <c r="Q15" s="505" t="s">
        <v>797</v>
      </c>
      <c r="R15" s="156" t="s">
        <v>544</v>
      </c>
      <c r="S15" s="502" t="s">
        <v>798</v>
      </c>
      <c r="U15" s="505" t="s">
        <v>1335</v>
      </c>
      <c r="V15" s="156" t="s">
        <v>544</v>
      </c>
      <c r="W15" s="502" t="s">
        <v>1623</v>
      </c>
      <c r="Y15" s="505" t="s">
        <v>1336</v>
      </c>
      <c r="Z15" s="156" t="s">
        <v>544</v>
      </c>
      <c r="AA15" s="502" t="s">
        <v>1624</v>
      </c>
      <c r="AC15" s="505" t="s">
        <v>1337</v>
      </c>
      <c r="AD15" s="156" t="s">
        <v>544</v>
      </c>
      <c r="AE15" s="502" t="s">
        <v>1625</v>
      </c>
      <c r="AG15" s="505" t="s">
        <v>1338</v>
      </c>
      <c r="AH15" s="156" t="s">
        <v>544</v>
      </c>
      <c r="AI15" s="502" t="s">
        <v>1626</v>
      </c>
      <c r="AK15" s="672">
        <v>3.5000000000000001E-3</v>
      </c>
      <c r="AL15" s="156" t="s">
        <v>544</v>
      </c>
      <c r="AM15" s="502" t="s">
        <v>1622</v>
      </c>
    </row>
    <row r="16" spans="1:39" ht="28.8" x14ac:dyDescent="0.3">
      <c r="B16" s="966"/>
      <c r="C16" s="969"/>
      <c r="D16" s="969" t="s">
        <v>89</v>
      </c>
      <c r="E16" s="257" t="s">
        <v>436</v>
      </c>
      <c r="F16" s="244" t="s">
        <v>40</v>
      </c>
      <c r="G16" s="65">
        <v>2.5000000000000001E-2</v>
      </c>
      <c r="H16" s="253" t="s">
        <v>499</v>
      </c>
      <c r="I16" s="273" t="s">
        <v>494</v>
      </c>
      <c r="J16" s="54" t="s">
        <v>43</v>
      </c>
      <c r="K16" s="490" t="s">
        <v>534</v>
      </c>
      <c r="L16" s="498"/>
      <c r="M16" s="495" t="s">
        <v>75</v>
      </c>
      <c r="N16" s="480" t="s">
        <v>75</v>
      </c>
      <c r="O16" s="510" t="s">
        <v>75</v>
      </c>
      <c r="Q16" s="476" t="s">
        <v>799</v>
      </c>
      <c r="R16" s="156" t="s">
        <v>545</v>
      </c>
      <c r="S16" s="502" t="s">
        <v>590</v>
      </c>
      <c r="U16" s="476" t="s">
        <v>799</v>
      </c>
      <c r="V16" s="156" t="s">
        <v>545</v>
      </c>
      <c r="W16" s="502" t="s">
        <v>1110</v>
      </c>
      <c r="Y16" s="476" t="s">
        <v>799</v>
      </c>
      <c r="Z16" s="156" t="s">
        <v>545</v>
      </c>
      <c r="AA16" s="502" t="s">
        <v>1110</v>
      </c>
      <c r="AC16" s="476" t="s">
        <v>799</v>
      </c>
      <c r="AD16" s="156" t="s">
        <v>545</v>
      </c>
      <c r="AE16" s="502" t="s">
        <v>1110</v>
      </c>
      <c r="AG16" s="476" t="s">
        <v>799</v>
      </c>
      <c r="AH16" s="156" t="s">
        <v>545</v>
      </c>
      <c r="AI16" s="502" t="s">
        <v>1110</v>
      </c>
      <c r="AK16" s="476" t="s">
        <v>106</v>
      </c>
      <c r="AL16" s="156" t="s">
        <v>544</v>
      </c>
      <c r="AM16" s="502" t="s">
        <v>1742</v>
      </c>
    </row>
    <row r="17" spans="2:39" ht="35.25" customHeight="1" x14ac:dyDescent="0.3">
      <c r="B17" s="966"/>
      <c r="C17" s="969"/>
      <c r="D17" s="969"/>
      <c r="E17" s="257" t="s">
        <v>438</v>
      </c>
      <c r="F17" s="244" t="s">
        <v>523</v>
      </c>
      <c r="G17" s="65">
        <v>2.5000000000000001E-2</v>
      </c>
      <c r="H17" s="47" t="s">
        <v>500</v>
      </c>
      <c r="I17" s="273" t="s">
        <v>501</v>
      </c>
      <c r="J17" s="54" t="s">
        <v>43</v>
      </c>
      <c r="K17" s="490" t="s">
        <v>535</v>
      </c>
      <c r="L17" s="498"/>
      <c r="M17" s="494">
        <v>0.99119999999999997</v>
      </c>
      <c r="N17" s="479" t="s">
        <v>786</v>
      </c>
      <c r="O17" s="509" t="s">
        <v>544</v>
      </c>
      <c r="Q17" s="506">
        <v>0.99570000000000003</v>
      </c>
      <c r="R17" s="156" t="s">
        <v>544</v>
      </c>
      <c r="S17" s="502" t="s">
        <v>731</v>
      </c>
      <c r="U17" s="506">
        <v>0.99644999999999995</v>
      </c>
      <c r="V17" s="156" t="s">
        <v>544</v>
      </c>
      <c r="W17" s="502" t="s">
        <v>1116</v>
      </c>
      <c r="Y17" s="506">
        <v>0.99529999999999996</v>
      </c>
      <c r="Z17" s="156" t="s">
        <v>544</v>
      </c>
      <c r="AA17" s="502" t="s">
        <v>1169</v>
      </c>
      <c r="AC17" s="506">
        <v>0.996</v>
      </c>
      <c r="AD17" s="156" t="s">
        <v>544</v>
      </c>
      <c r="AE17" s="502" t="s">
        <v>1169</v>
      </c>
      <c r="AG17" s="506">
        <f>100%-0.285%</f>
        <v>0.99714999999999998</v>
      </c>
      <c r="AH17" s="156" t="s">
        <v>544</v>
      </c>
      <c r="AI17" s="502" t="s">
        <v>1309</v>
      </c>
      <c r="AK17" s="506">
        <v>0.99650000000000005</v>
      </c>
      <c r="AL17" s="156" t="s">
        <v>544</v>
      </c>
      <c r="AM17" s="502" t="s">
        <v>1627</v>
      </c>
    </row>
    <row r="18" spans="2:39" ht="115.2" x14ac:dyDescent="0.3">
      <c r="B18" s="966"/>
      <c r="C18" s="967" t="s">
        <v>28</v>
      </c>
      <c r="D18" s="257" t="s">
        <v>8</v>
      </c>
      <c r="E18" s="257" t="s">
        <v>480</v>
      </c>
      <c r="F18" s="261" t="s">
        <v>93</v>
      </c>
      <c r="G18" s="260">
        <v>2.5000000000000001E-2</v>
      </c>
      <c r="H18" s="257" t="s">
        <v>1097</v>
      </c>
      <c r="I18" s="57" t="s">
        <v>502</v>
      </c>
      <c r="J18" s="58" t="s">
        <v>97</v>
      </c>
      <c r="K18" s="490" t="s">
        <v>536</v>
      </c>
      <c r="L18" s="498"/>
      <c r="M18" s="493" t="s">
        <v>555</v>
      </c>
      <c r="N18" s="477" t="s">
        <v>732</v>
      </c>
      <c r="O18" s="509" t="s">
        <v>545</v>
      </c>
      <c r="Q18" s="505" t="s">
        <v>595</v>
      </c>
      <c r="R18" s="156" t="s">
        <v>545</v>
      </c>
      <c r="S18" s="502" t="s">
        <v>596</v>
      </c>
      <c r="U18" s="505" t="s">
        <v>1102</v>
      </c>
      <c r="V18" s="156" t="s">
        <v>545</v>
      </c>
      <c r="W18" s="502" t="s">
        <v>1101</v>
      </c>
      <c r="Y18" s="505" t="s">
        <v>1174</v>
      </c>
      <c r="Z18" s="156" t="s">
        <v>545</v>
      </c>
      <c r="AA18" s="502" t="s">
        <v>1175</v>
      </c>
      <c r="AC18" s="505" t="s">
        <v>1268</v>
      </c>
      <c r="AD18" s="156" t="s">
        <v>545</v>
      </c>
      <c r="AE18" s="502" t="s">
        <v>1269</v>
      </c>
      <c r="AG18" s="505" t="s">
        <v>1321</v>
      </c>
      <c r="AH18" s="156" t="s">
        <v>545</v>
      </c>
      <c r="AI18" s="502" t="s">
        <v>1320</v>
      </c>
      <c r="AK18" s="851">
        <v>1.66049145299145E-2</v>
      </c>
      <c r="AL18" s="156" t="s">
        <v>545</v>
      </c>
      <c r="AM18" s="502" t="s">
        <v>1628</v>
      </c>
    </row>
    <row r="19" spans="2:39" ht="92.4" x14ac:dyDescent="0.3">
      <c r="B19" s="966"/>
      <c r="C19" s="967"/>
      <c r="D19" s="257" t="s">
        <v>9</v>
      </c>
      <c r="E19" s="257" t="s">
        <v>480</v>
      </c>
      <c r="F19" s="258" t="s">
        <v>104</v>
      </c>
      <c r="G19" s="152">
        <v>2.5000000000000001E-2</v>
      </c>
      <c r="H19" s="257" t="s">
        <v>1098</v>
      </c>
      <c r="I19" s="57" t="s">
        <v>503</v>
      </c>
      <c r="J19" s="58" t="s">
        <v>97</v>
      </c>
      <c r="K19" s="490" t="s">
        <v>536</v>
      </c>
      <c r="L19" s="498"/>
      <c r="M19" s="493" t="s">
        <v>766</v>
      </c>
      <c r="N19" s="477" t="s">
        <v>737</v>
      </c>
      <c r="O19" s="509" t="s">
        <v>544</v>
      </c>
      <c r="Q19" s="505" t="s">
        <v>607</v>
      </c>
      <c r="R19" s="156" t="s">
        <v>544</v>
      </c>
      <c r="S19" s="502" t="s">
        <v>608</v>
      </c>
      <c r="U19" s="505" t="s">
        <v>1103</v>
      </c>
      <c r="V19" s="156" t="s">
        <v>544</v>
      </c>
      <c r="W19" s="57" t="s">
        <v>503</v>
      </c>
      <c r="Y19" s="505" t="s">
        <v>1176</v>
      </c>
      <c r="Z19" s="156" t="s">
        <v>544</v>
      </c>
      <c r="AA19" s="502" t="s">
        <v>1177</v>
      </c>
      <c r="AC19" s="505" t="s">
        <v>1270</v>
      </c>
      <c r="AD19" s="156" t="s">
        <v>544</v>
      </c>
      <c r="AE19" s="502" t="s">
        <v>1271</v>
      </c>
      <c r="AG19" s="505" t="s">
        <v>1323</v>
      </c>
      <c r="AH19" s="156" t="s">
        <v>544</v>
      </c>
      <c r="AI19" s="502" t="s">
        <v>1322</v>
      </c>
      <c r="AK19" s="851">
        <v>2.99401709401709E-3</v>
      </c>
      <c r="AL19" s="156" t="s">
        <v>544</v>
      </c>
      <c r="AM19" s="502" t="s">
        <v>1629</v>
      </c>
    </row>
    <row r="20" spans="2:39" ht="92.4" x14ac:dyDescent="0.3">
      <c r="B20" s="966"/>
      <c r="C20" s="967"/>
      <c r="D20" s="257" t="s">
        <v>10</v>
      </c>
      <c r="E20" s="257" t="s">
        <v>480</v>
      </c>
      <c r="F20" s="258" t="s">
        <v>110</v>
      </c>
      <c r="G20" s="152">
        <v>2.5000000000000001E-2</v>
      </c>
      <c r="H20" s="257" t="s">
        <v>1099</v>
      </c>
      <c r="I20" s="57" t="s">
        <v>524</v>
      </c>
      <c r="J20" s="58" t="s">
        <v>97</v>
      </c>
      <c r="K20" s="490" t="s">
        <v>536</v>
      </c>
      <c r="L20" s="498"/>
      <c r="M20" s="493" t="s">
        <v>767</v>
      </c>
      <c r="N20" s="477" t="s">
        <v>738</v>
      </c>
      <c r="O20" s="509" t="s">
        <v>544</v>
      </c>
      <c r="Q20" s="505" t="s">
        <v>616</v>
      </c>
      <c r="R20" s="156" t="s">
        <v>545</v>
      </c>
      <c r="S20" s="502" t="s">
        <v>617</v>
      </c>
      <c r="U20" s="505" t="s">
        <v>1105</v>
      </c>
      <c r="V20" s="156" t="s">
        <v>544</v>
      </c>
      <c r="W20" s="502" t="s">
        <v>1104</v>
      </c>
      <c r="Y20" s="505" t="s">
        <v>1178</v>
      </c>
      <c r="Z20" s="156" t="s">
        <v>545</v>
      </c>
      <c r="AA20" s="502" t="s">
        <v>1179</v>
      </c>
      <c r="AC20" s="505" t="s">
        <v>1272</v>
      </c>
      <c r="AD20" s="156" t="s">
        <v>544</v>
      </c>
      <c r="AE20" s="502" t="s">
        <v>1273</v>
      </c>
      <c r="AG20" s="505" t="s">
        <v>1324</v>
      </c>
      <c r="AH20" s="156" t="s">
        <v>545</v>
      </c>
      <c r="AI20" s="502" t="s">
        <v>1325</v>
      </c>
      <c r="AK20" s="851">
        <v>7.6111111111111102E-2</v>
      </c>
      <c r="AL20" s="156" t="s">
        <v>545</v>
      </c>
      <c r="AM20" s="502" t="s">
        <v>1630</v>
      </c>
    </row>
    <row r="21" spans="2:39" ht="92.4" x14ac:dyDescent="0.3">
      <c r="B21" s="966"/>
      <c r="C21" s="967"/>
      <c r="D21" s="257" t="s">
        <v>11</v>
      </c>
      <c r="E21" s="257" t="s">
        <v>480</v>
      </c>
      <c r="F21" s="258" t="s">
        <v>115</v>
      </c>
      <c r="G21" s="152">
        <v>2.5000000000000001E-2</v>
      </c>
      <c r="H21" s="257" t="s">
        <v>1100</v>
      </c>
      <c r="I21" s="57" t="s">
        <v>504</v>
      </c>
      <c r="J21" s="58" t="s">
        <v>97</v>
      </c>
      <c r="K21" s="490" t="s">
        <v>536</v>
      </c>
      <c r="L21" s="498"/>
      <c r="M21" s="493" t="s">
        <v>768</v>
      </c>
      <c r="N21" s="477" t="s">
        <v>739</v>
      </c>
      <c r="O21" s="509" t="s">
        <v>544</v>
      </c>
      <c r="Q21" s="505" t="s">
        <v>625</v>
      </c>
      <c r="R21" s="156" t="s">
        <v>544</v>
      </c>
      <c r="S21" s="502" t="s">
        <v>626</v>
      </c>
      <c r="U21" s="505" t="s">
        <v>1107</v>
      </c>
      <c r="V21" s="156" t="s">
        <v>544</v>
      </c>
      <c r="W21" s="502" t="s">
        <v>1106</v>
      </c>
      <c r="Y21" s="505" t="s">
        <v>1180</v>
      </c>
      <c r="Z21" s="156" t="s">
        <v>544</v>
      </c>
      <c r="AA21" s="502" t="s">
        <v>1181</v>
      </c>
      <c r="AC21" s="505" t="s">
        <v>1274</v>
      </c>
      <c r="AD21" s="156" t="s">
        <v>544</v>
      </c>
      <c r="AE21" s="502" t="s">
        <v>1275</v>
      </c>
      <c r="AG21" s="505" t="s">
        <v>1326</v>
      </c>
      <c r="AH21" s="156" t="s">
        <v>544</v>
      </c>
      <c r="AI21" s="502" t="s">
        <v>1327</v>
      </c>
      <c r="AK21" s="851">
        <v>7.8632478632478597E-5</v>
      </c>
      <c r="AL21" s="156" t="s">
        <v>545</v>
      </c>
      <c r="AM21" s="502" t="s">
        <v>1631</v>
      </c>
    </row>
    <row r="22" spans="2:39" ht="43.2" x14ac:dyDescent="0.3">
      <c r="B22" s="966"/>
      <c r="C22" s="967"/>
      <c r="D22" s="257" t="s">
        <v>12</v>
      </c>
      <c r="E22" s="257" t="s">
        <v>480</v>
      </c>
      <c r="F22" s="258" t="s">
        <v>119</v>
      </c>
      <c r="G22" s="152">
        <v>2.5000000000000001E-2</v>
      </c>
      <c r="H22" s="257" t="s">
        <v>120</v>
      </c>
      <c r="I22" s="57" t="s">
        <v>505</v>
      </c>
      <c r="J22" s="58" t="s">
        <v>97</v>
      </c>
      <c r="K22" s="490" t="s">
        <v>532</v>
      </c>
      <c r="L22" s="498"/>
      <c r="M22" s="493" t="s">
        <v>370</v>
      </c>
      <c r="N22" s="482" t="s">
        <v>370</v>
      </c>
      <c r="O22" s="509" t="s">
        <v>544</v>
      </c>
      <c r="Q22" s="476" t="s">
        <v>372</v>
      </c>
      <c r="R22" s="156" t="s">
        <v>544</v>
      </c>
      <c r="S22" s="478" t="s">
        <v>194</v>
      </c>
      <c r="U22" s="476" t="s">
        <v>372</v>
      </c>
      <c r="V22" s="156" t="s">
        <v>544</v>
      </c>
      <c r="W22" s="478" t="s">
        <v>194</v>
      </c>
      <c r="Y22" s="476" t="s">
        <v>370</v>
      </c>
      <c r="Z22" s="156" t="s">
        <v>544</v>
      </c>
      <c r="AA22" s="502" t="s">
        <v>1189</v>
      </c>
      <c r="AC22" s="476" t="s">
        <v>372</v>
      </c>
      <c r="AD22" s="156" t="s">
        <v>544</v>
      </c>
      <c r="AE22" s="502" t="s">
        <v>1189</v>
      </c>
      <c r="AG22" s="476" t="s">
        <v>372</v>
      </c>
      <c r="AH22" s="156" t="s">
        <v>544</v>
      </c>
      <c r="AI22" s="502" t="s">
        <v>1189</v>
      </c>
      <c r="AK22" s="476" t="s">
        <v>372</v>
      </c>
      <c r="AL22" s="156" t="s">
        <v>544</v>
      </c>
      <c r="AM22" s="502" t="s">
        <v>1189</v>
      </c>
    </row>
    <row r="23" spans="2:39" ht="43.2" x14ac:dyDescent="0.3">
      <c r="B23" s="966"/>
      <c r="C23" s="969" t="s">
        <v>44</v>
      </c>
      <c r="D23" s="257" t="s">
        <v>378</v>
      </c>
      <c r="E23" s="257" t="s">
        <v>480</v>
      </c>
      <c r="F23" s="82" t="s">
        <v>379</v>
      </c>
      <c r="G23" s="152">
        <v>4.4999999999999998E-2</v>
      </c>
      <c r="H23" s="146" t="s">
        <v>509</v>
      </c>
      <c r="I23" s="89" t="s">
        <v>506</v>
      </c>
      <c r="J23" s="54" t="s">
        <v>63</v>
      </c>
      <c r="K23" s="490" t="s">
        <v>534</v>
      </c>
      <c r="L23" s="498"/>
      <c r="M23" s="487" t="s">
        <v>382</v>
      </c>
      <c r="N23" s="477" t="s">
        <v>640</v>
      </c>
      <c r="O23" s="510" t="s">
        <v>75</v>
      </c>
      <c r="Q23" s="505" t="s">
        <v>800</v>
      </c>
      <c r="R23" s="156" t="s">
        <v>544</v>
      </c>
      <c r="S23" s="502" t="s">
        <v>635</v>
      </c>
      <c r="U23" s="505" t="s">
        <v>800</v>
      </c>
      <c r="V23" s="156" t="s">
        <v>544</v>
      </c>
      <c r="W23" s="502" t="s">
        <v>897</v>
      </c>
      <c r="Y23" s="505" t="s">
        <v>800</v>
      </c>
      <c r="Z23" s="156" t="s">
        <v>544</v>
      </c>
      <c r="AA23" s="502" t="s">
        <v>897</v>
      </c>
      <c r="AC23" s="505" t="s">
        <v>800</v>
      </c>
      <c r="AD23" s="156" t="s">
        <v>544</v>
      </c>
      <c r="AE23" s="502" t="s">
        <v>1191</v>
      </c>
      <c r="AG23" s="505" t="s">
        <v>800</v>
      </c>
      <c r="AH23" s="156" t="s">
        <v>545</v>
      </c>
      <c r="AI23" s="502" t="s">
        <v>1191</v>
      </c>
      <c r="AK23" s="505" t="s">
        <v>800</v>
      </c>
      <c r="AL23" s="156" t="s">
        <v>545</v>
      </c>
      <c r="AM23" s="502" t="s">
        <v>1346</v>
      </c>
    </row>
    <row r="24" spans="2:39" ht="43.2" x14ac:dyDescent="0.3">
      <c r="B24" s="966"/>
      <c r="C24" s="969"/>
      <c r="D24" s="82" t="s">
        <v>388</v>
      </c>
      <c r="E24" s="156" t="s">
        <v>438</v>
      </c>
      <c r="F24" s="82" t="s">
        <v>389</v>
      </c>
      <c r="G24" s="152">
        <v>0.02</v>
      </c>
      <c r="H24" s="146" t="s">
        <v>510</v>
      </c>
      <c r="I24" s="81" t="s">
        <v>507</v>
      </c>
      <c r="J24" s="54" t="s">
        <v>63</v>
      </c>
      <c r="K24" s="490" t="s">
        <v>534</v>
      </c>
      <c r="L24" s="498"/>
      <c r="M24" s="493" t="s">
        <v>769</v>
      </c>
      <c r="N24" s="480" t="s">
        <v>75</v>
      </c>
      <c r="O24" s="509" t="s">
        <v>544</v>
      </c>
      <c r="Q24" s="476" t="s">
        <v>802</v>
      </c>
      <c r="R24" s="156" t="s">
        <v>544</v>
      </c>
      <c r="S24" s="478" t="s">
        <v>801</v>
      </c>
      <c r="U24" s="476" t="s">
        <v>802</v>
      </c>
      <c r="V24" s="156" t="s">
        <v>544</v>
      </c>
      <c r="W24" s="478" t="s">
        <v>801</v>
      </c>
      <c r="Y24" s="476" t="s">
        <v>802</v>
      </c>
      <c r="Z24" s="156" t="s">
        <v>544</v>
      </c>
      <c r="AA24" s="478" t="s">
        <v>801</v>
      </c>
      <c r="AC24" s="476" t="s">
        <v>802</v>
      </c>
      <c r="AD24" s="156" t="s">
        <v>544</v>
      </c>
      <c r="AE24" s="478" t="s">
        <v>801</v>
      </c>
      <c r="AG24" s="476" t="s">
        <v>802</v>
      </c>
      <c r="AH24" s="156" t="s">
        <v>544</v>
      </c>
      <c r="AI24" s="478" t="s">
        <v>801</v>
      </c>
      <c r="AK24" s="476" t="s">
        <v>802</v>
      </c>
      <c r="AL24" s="156" t="s">
        <v>544</v>
      </c>
      <c r="AM24" s="478" t="s">
        <v>801</v>
      </c>
    </row>
    <row r="25" spans="2:39" ht="28.8" x14ac:dyDescent="0.3">
      <c r="B25" s="966"/>
      <c r="C25" s="969"/>
      <c r="D25" s="970" t="s">
        <v>444</v>
      </c>
      <c r="E25" s="156" t="s">
        <v>438</v>
      </c>
      <c r="F25" s="82" t="s">
        <v>400</v>
      </c>
      <c r="G25" s="152">
        <v>0.02</v>
      </c>
      <c r="H25" s="146" t="s">
        <v>511</v>
      </c>
      <c r="I25" s="81" t="s">
        <v>508</v>
      </c>
      <c r="J25" s="282" t="s">
        <v>530</v>
      </c>
      <c r="K25" s="490" t="s">
        <v>534</v>
      </c>
      <c r="L25" s="498"/>
      <c r="M25" s="487" t="s">
        <v>770</v>
      </c>
      <c r="N25" s="480" t="s">
        <v>75</v>
      </c>
      <c r="O25" s="510" t="s">
        <v>75</v>
      </c>
      <c r="Q25" s="476" t="s">
        <v>803</v>
      </c>
      <c r="R25" s="156" t="s">
        <v>544</v>
      </c>
      <c r="S25" s="478" t="s">
        <v>403</v>
      </c>
      <c r="U25" s="476" t="s">
        <v>803</v>
      </c>
      <c r="V25" s="156" t="s">
        <v>544</v>
      </c>
      <c r="W25" s="478" t="s">
        <v>403</v>
      </c>
      <c r="Y25" s="476" t="s">
        <v>803</v>
      </c>
      <c r="Z25" s="156" t="s">
        <v>544</v>
      </c>
      <c r="AA25" s="478" t="s">
        <v>403</v>
      </c>
      <c r="AC25" s="476" t="s">
        <v>803</v>
      </c>
      <c r="AD25" s="156" t="s">
        <v>544</v>
      </c>
      <c r="AE25" s="478" t="s">
        <v>403</v>
      </c>
      <c r="AG25" s="476" t="s">
        <v>803</v>
      </c>
      <c r="AH25" s="156" t="s">
        <v>544</v>
      </c>
      <c r="AI25" s="478" t="s">
        <v>403</v>
      </c>
      <c r="AK25" s="476" t="s">
        <v>803</v>
      </c>
      <c r="AL25" s="156" t="s">
        <v>544</v>
      </c>
      <c r="AM25" s="478" t="s">
        <v>403</v>
      </c>
    </row>
    <row r="26" spans="2:39" ht="92.4" x14ac:dyDescent="0.3">
      <c r="B26" s="966"/>
      <c r="C26" s="969"/>
      <c r="D26" s="971"/>
      <c r="E26" s="144" t="s">
        <v>436</v>
      </c>
      <c r="F26" s="244" t="s">
        <v>45</v>
      </c>
      <c r="G26" s="65">
        <v>0.02</v>
      </c>
      <c r="H26" s="249" t="s">
        <v>512</v>
      </c>
      <c r="I26" s="40" t="s">
        <v>525</v>
      </c>
      <c r="J26" s="54" t="s">
        <v>64</v>
      </c>
      <c r="K26" s="490" t="s">
        <v>537</v>
      </c>
      <c r="L26" s="498"/>
      <c r="M26" s="495" t="s">
        <v>75</v>
      </c>
      <c r="N26" s="480" t="s">
        <v>75</v>
      </c>
      <c r="O26" s="510" t="s">
        <v>75</v>
      </c>
      <c r="Q26" s="476" t="s">
        <v>804</v>
      </c>
      <c r="R26" s="156" t="s">
        <v>545</v>
      </c>
      <c r="S26" s="478" t="s">
        <v>806</v>
      </c>
      <c r="U26" s="476" t="s">
        <v>804</v>
      </c>
      <c r="V26" s="156" t="s">
        <v>545</v>
      </c>
      <c r="W26" s="502" t="s">
        <v>1113</v>
      </c>
      <c r="Y26" s="505" t="s">
        <v>1170</v>
      </c>
      <c r="Z26" s="156" t="s">
        <v>545</v>
      </c>
      <c r="AA26" s="502" t="s">
        <v>1113</v>
      </c>
      <c r="AC26" s="505" t="s">
        <v>1170</v>
      </c>
      <c r="AD26" s="156" t="s">
        <v>545</v>
      </c>
      <c r="AE26" s="502" t="s">
        <v>1190</v>
      </c>
      <c r="AG26" s="505" t="s">
        <v>1170</v>
      </c>
      <c r="AH26" s="156" t="s">
        <v>545</v>
      </c>
      <c r="AI26" s="502" t="s">
        <v>1190</v>
      </c>
      <c r="AK26" s="505" t="s">
        <v>1170</v>
      </c>
      <c r="AL26" s="156" t="s">
        <v>545</v>
      </c>
      <c r="AM26" s="502" t="s">
        <v>1190</v>
      </c>
    </row>
    <row r="27" spans="2:39" ht="66" x14ac:dyDescent="0.3">
      <c r="B27" s="966"/>
      <c r="C27" s="969"/>
      <c r="D27" s="972"/>
      <c r="E27" s="144" t="s">
        <v>436</v>
      </c>
      <c r="F27" s="244" t="s">
        <v>66</v>
      </c>
      <c r="G27" s="65">
        <v>0.02</v>
      </c>
      <c r="H27" s="473" t="s">
        <v>203</v>
      </c>
      <c r="I27" s="40" t="s">
        <v>526</v>
      </c>
      <c r="J27" s="54" t="s">
        <v>65</v>
      </c>
      <c r="K27" s="490" t="s">
        <v>537</v>
      </c>
      <c r="L27" s="498"/>
      <c r="M27" s="493" t="s">
        <v>772</v>
      </c>
      <c r="N27" s="477" t="s">
        <v>771</v>
      </c>
      <c r="O27" s="509" t="s">
        <v>544</v>
      </c>
      <c r="Q27" s="476" t="s">
        <v>804</v>
      </c>
      <c r="R27" s="156" t="s">
        <v>545</v>
      </c>
      <c r="S27" s="478" t="s">
        <v>805</v>
      </c>
      <c r="U27" s="476" t="s">
        <v>804</v>
      </c>
      <c r="V27" s="156" t="s">
        <v>545</v>
      </c>
      <c r="W27" s="502" t="s">
        <v>1114</v>
      </c>
      <c r="Y27" s="505" t="s">
        <v>1170</v>
      </c>
      <c r="Z27" s="156" t="s">
        <v>545</v>
      </c>
      <c r="AA27" s="502" t="s">
        <v>1114</v>
      </c>
      <c r="AC27" s="505" t="s">
        <v>1170</v>
      </c>
      <c r="AD27" s="156" t="s">
        <v>545</v>
      </c>
      <c r="AE27" s="502" t="s">
        <v>1114</v>
      </c>
      <c r="AG27" s="505" t="s">
        <v>1170</v>
      </c>
      <c r="AH27" s="156" t="s">
        <v>545</v>
      </c>
      <c r="AI27" s="502" t="s">
        <v>1114</v>
      </c>
      <c r="AK27" s="505" t="s">
        <v>1170</v>
      </c>
      <c r="AL27" s="156" t="s">
        <v>545</v>
      </c>
      <c r="AM27" s="502" t="s">
        <v>1114</v>
      </c>
    </row>
    <row r="28" spans="2:39" ht="39.6" x14ac:dyDescent="0.3">
      <c r="B28" s="973" t="s">
        <v>443</v>
      </c>
      <c r="C28" s="975" t="s">
        <v>29</v>
      </c>
      <c r="D28" s="976" t="s">
        <v>46</v>
      </c>
      <c r="E28" s="258" t="s">
        <v>480</v>
      </c>
      <c r="F28" s="244" t="s">
        <v>13</v>
      </c>
      <c r="G28" s="65">
        <v>0.05</v>
      </c>
      <c r="H28" s="69" t="s">
        <v>14</v>
      </c>
      <c r="I28" s="35" t="s">
        <v>527</v>
      </c>
      <c r="J28" s="36" t="s">
        <v>47</v>
      </c>
      <c r="K28" s="490" t="s">
        <v>538</v>
      </c>
      <c r="L28" s="498"/>
      <c r="M28" s="493" t="s">
        <v>773</v>
      </c>
      <c r="N28" s="479" t="s">
        <v>774</v>
      </c>
      <c r="O28" s="509" t="s">
        <v>544</v>
      </c>
      <c r="Q28" s="476" t="s">
        <v>807</v>
      </c>
      <c r="R28" s="156" t="s">
        <v>544</v>
      </c>
      <c r="S28" s="478" t="s">
        <v>808</v>
      </c>
      <c r="U28" s="476">
        <v>0</v>
      </c>
      <c r="V28" s="156" t="s">
        <v>544</v>
      </c>
      <c r="W28" s="478" t="s">
        <v>898</v>
      </c>
      <c r="Y28" s="476">
        <v>3</v>
      </c>
      <c r="Z28" s="156" t="s">
        <v>544</v>
      </c>
      <c r="AA28" s="478" t="s">
        <v>1131</v>
      </c>
      <c r="AC28" s="476">
        <v>3</v>
      </c>
      <c r="AD28" s="156" t="s">
        <v>544</v>
      </c>
      <c r="AE28" s="478" t="s">
        <v>1131</v>
      </c>
      <c r="AG28" s="476">
        <v>3</v>
      </c>
      <c r="AH28" s="156" t="s">
        <v>544</v>
      </c>
      <c r="AI28" s="478" t="s">
        <v>1131</v>
      </c>
      <c r="AK28" s="476">
        <v>3</v>
      </c>
      <c r="AL28" s="156" t="s">
        <v>544</v>
      </c>
      <c r="AM28" s="478" t="s">
        <v>1131</v>
      </c>
    </row>
    <row r="29" spans="2:39" ht="158.4" x14ac:dyDescent="0.3">
      <c r="B29" s="973"/>
      <c r="C29" s="975"/>
      <c r="D29" s="976"/>
      <c r="E29" s="258" t="s">
        <v>480</v>
      </c>
      <c r="F29" s="244" t="s">
        <v>15</v>
      </c>
      <c r="G29" s="65">
        <v>0.02</v>
      </c>
      <c r="H29" s="73" t="s">
        <v>513</v>
      </c>
      <c r="I29" s="35" t="s">
        <v>132</v>
      </c>
      <c r="J29" s="36" t="s">
        <v>47</v>
      </c>
      <c r="K29" s="490" t="s">
        <v>538</v>
      </c>
      <c r="L29" s="498"/>
      <c r="M29" s="496" t="s">
        <v>513</v>
      </c>
      <c r="N29" s="479" t="s">
        <v>774</v>
      </c>
      <c r="O29" s="509" t="s">
        <v>544</v>
      </c>
      <c r="Q29" s="505" t="s">
        <v>513</v>
      </c>
      <c r="R29" s="156" t="s">
        <v>544</v>
      </c>
      <c r="S29" s="478" t="s">
        <v>408</v>
      </c>
      <c r="U29" s="503">
        <v>0</v>
      </c>
      <c r="V29" s="156" t="s">
        <v>544</v>
      </c>
      <c r="W29" s="478" t="s">
        <v>1111</v>
      </c>
      <c r="Y29" s="503">
        <v>0.11</v>
      </c>
      <c r="Z29" s="156" t="s">
        <v>545</v>
      </c>
      <c r="AA29" s="478" t="s">
        <v>1132</v>
      </c>
      <c r="AC29" s="503">
        <v>0.38</v>
      </c>
      <c r="AD29" s="156" t="s">
        <v>545</v>
      </c>
      <c r="AE29" s="502" t="s">
        <v>1227</v>
      </c>
      <c r="AG29" s="503">
        <v>1</v>
      </c>
      <c r="AH29" s="156" t="s">
        <v>544</v>
      </c>
      <c r="AI29" s="502" t="s">
        <v>1283</v>
      </c>
      <c r="AK29" s="503">
        <v>0</v>
      </c>
      <c r="AL29" s="156" t="s">
        <v>545</v>
      </c>
      <c r="AM29" s="502" t="s">
        <v>1632</v>
      </c>
    </row>
    <row r="30" spans="2:39" ht="66" customHeight="1" x14ac:dyDescent="0.3">
      <c r="B30" s="973"/>
      <c r="C30" s="975"/>
      <c r="D30" s="258" t="s">
        <v>48</v>
      </c>
      <c r="E30" s="258" t="s">
        <v>480</v>
      </c>
      <c r="F30" s="244" t="s">
        <v>16</v>
      </c>
      <c r="G30" s="165">
        <v>0.02</v>
      </c>
      <c r="H30" s="69" t="s">
        <v>17</v>
      </c>
      <c r="I30" s="40" t="s">
        <v>514</v>
      </c>
      <c r="J30" s="36" t="s">
        <v>47</v>
      </c>
      <c r="K30" s="490" t="s">
        <v>537</v>
      </c>
      <c r="L30" s="498"/>
      <c r="M30" s="487" t="s">
        <v>775</v>
      </c>
      <c r="N30" s="479" t="s">
        <v>776</v>
      </c>
      <c r="O30" s="509" t="s">
        <v>545</v>
      </c>
      <c r="Q30" s="505" t="s">
        <v>17</v>
      </c>
      <c r="R30" s="156" t="s">
        <v>544</v>
      </c>
      <c r="S30" s="502" t="s">
        <v>809</v>
      </c>
      <c r="U30" s="505" t="s">
        <v>17</v>
      </c>
      <c r="V30" s="156" t="s">
        <v>544</v>
      </c>
      <c r="W30" s="502" t="s">
        <v>809</v>
      </c>
      <c r="Y30" s="505" t="s">
        <v>17</v>
      </c>
      <c r="Z30" s="156" t="s">
        <v>544</v>
      </c>
      <c r="AA30" s="502" t="s">
        <v>809</v>
      </c>
      <c r="AC30" s="505" t="s">
        <v>17</v>
      </c>
      <c r="AD30" s="156" t="s">
        <v>544</v>
      </c>
      <c r="AE30" s="502" t="s">
        <v>809</v>
      </c>
      <c r="AG30" s="505" t="s">
        <v>17</v>
      </c>
      <c r="AH30" s="156" t="s">
        <v>544</v>
      </c>
      <c r="AI30" s="502" t="s">
        <v>809</v>
      </c>
      <c r="AK30" s="505" t="s">
        <v>17</v>
      </c>
      <c r="AL30" s="156" t="s">
        <v>544</v>
      </c>
      <c r="AM30" s="502" t="s">
        <v>809</v>
      </c>
    </row>
    <row r="31" spans="2:39" ht="66" x14ac:dyDescent="0.3">
      <c r="B31" s="973"/>
      <c r="C31" s="975"/>
      <c r="D31" s="976" t="s">
        <v>49</v>
      </c>
      <c r="E31" s="258" t="s">
        <v>480</v>
      </c>
      <c r="F31" s="244" t="s">
        <v>50</v>
      </c>
      <c r="G31" s="165">
        <v>0.02</v>
      </c>
      <c r="H31" s="69" t="s">
        <v>136</v>
      </c>
      <c r="I31" s="274" t="s">
        <v>515</v>
      </c>
      <c r="J31" s="36" t="s">
        <v>47</v>
      </c>
      <c r="K31" s="490" t="s">
        <v>535</v>
      </c>
      <c r="L31" s="498"/>
      <c r="M31" s="492">
        <v>0.65</v>
      </c>
      <c r="N31" s="477" t="s">
        <v>777</v>
      </c>
      <c r="O31" s="509" t="s">
        <v>545</v>
      </c>
      <c r="Q31" s="503" t="s">
        <v>811</v>
      </c>
      <c r="R31" s="156" t="s">
        <v>545</v>
      </c>
      <c r="S31" s="502" t="s">
        <v>810</v>
      </c>
      <c r="U31" s="503">
        <v>0.06</v>
      </c>
      <c r="V31" s="156" t="s">
        <v>545</v>
      </c>
      <c r="W31" s="502" t="s">
        <v>1115</v>
      </c>
      <c r="Y31" s="503">
        <v>0</v>
      </c>
      <c r="Z31" s="156" t="s">
        <v>545</v>
      </c>
      <c r="AA31" s="502" t="s">
        <v>1133</v>
      </c>
      <c r="AC31" s="767">
        <f>8/26</f>
        <v>0.30769230769230771</v>
      </c>
      <c r="AD31" s="156" t="s">
        <v>545</v>
      </c>
      <c r="AE31" s="502" t="s">
        <v>1276</v>
      </c>
      <c r="AG31" s="767">
        <f>8/26</f>
        <v>0.30769230769230771</v>
      </c>
      <c r="AH31" s="156" t="s">
        <v>545</v>
      </c>
      <c r="AI31" s="502" t="s">
        <v>1276</v>
      </c>
      <c r="AK31" s="767">
        <f>8/26</f>
        <v>0.30769230769230771</v>
      </c>
      <c r="AL31" s="156" t="s">
        <v>545</v>
      </c>
      <c r="AM31" s="502" t="s">
        <v>1276</v>
      </c>
    </row>
    <row r="32" spans="2:39" ht="67.5" customHeight="1" x14ac:dyDescent="0.3">
      <c r="B32" s="973"/>
      <c r="C32" s="975"/>
      <c r="D32" s="976"/>
      <c r="E32" s="258" t="s">
        <v>480</v>
      </c>
      <c r="F32" s="244" t="s">
        <v>51</v>
      </c>
      <c r="G32" s="165">
        <v>0.02</v>
      </c>
      <c r="H32" s="84" t="s">
        <v>528</v>
      </c>
      <c r="I32" s="274" t="s">
        <v>516</v>
      </c>
      <c r="J32" s="36" t="s">
        <v>47</v>
      </c>
      <c r="K32" s="490" t="s">
        <v>537</v>
      </c>
      <c r="L32" s="498"/>
      <c r="M32" s="493" t="s">
        <v>778</v>
      </c>
      <c r="N32" s="477" t="s">
        <v>779</v>
      </c>
      <c r="O32" s="509" t="s">
        <v>544</v>
      </c>
      <c r="Q32" s="476" t="s">
        <v>812</v>
      </c>
      <c r="R32" s="156" t="s">
        <v>544</v>
      </c>
      <c r="S32" s="502" t="s">
        <v>691</v>
      </c>
      <c r="U32" s="476" t="s">
        <v>812</v>
      </c>
      <c r="V32" s="156" t="s">
        <v>544</v>
      </c>
      <c r="W32" s="502" t="s">
        <v>1108</v>
      </c>
      <c r="Y32" s="476" t="s">
        <v>812</v>
      </c>
      <c r="Z32" s="156" t="s">
        <v>544</v>
      </c>
      <c r="AA32" s="502" t="s">
        <v>1134</v>
      </c>
      <c r="AC32" s="476" t="s">
        <v>812</v>
      </c>
      <c r="AD32" s="156" t="s">
        <v>544</v>
      </c>
      <c r="AE32" s="502" t="s">
        <v>1134</v>
      </c>
      <c r="AG32" s="476" t="s">
        <v>812</v>
      </c>
      <c r="AH32" s="156" t="s">
        <v>544</v>
      </c>
      <c r="AI32" s="502" t="s">
        <v>1134</v>
      </c>
      <c r="AK32" s="476" t="s">
        <v>812</v>
      </c>
      <c r="AL32" s="156" t="s">
        <v>544</v>
      </c>
      <c r="AM32" s="502" t="s">
        <v>1134</v>
      </c>
    </row>
    <row r="33" spans="2:39" ht="90.75" customHeight="1" x14ac:dyDescent="0.3">
      <c r="B33" s="973"/>
      <c r="C33" s="975"/>
      <c r="D33" s="258" t="s">
        <v>54</v>
      </c>
      <c r="E33" s="258" t="s">
        <v>480</v>
      </c>
      <c r="F33" s="244" t="s">
        <v>18</v>
      </c>
      <c r="G33" s="165">
        <v>0.02</v>
      </c>
      <c r="H33" s="250" t="s">
        <v>517</v>
      </c>
      <c r="I33" s="35" t="s">
        <v>141</v>
      </c>
      <c r="J33" s="36" t="s">
        <v>47</v>
      </c>
      <c r="K33" s="490" t="s">
        <v>534</v>
      </c>
      <c r="L33" s="498"/>
      <c r="M33" s="487" t="s">
        <v>517</v>
      </c>
      <c r="N33" s="477" t="s">
        <v>780</v>
      </c>
      <c r="O33" s="509" t="s">
        <v>544</v>
      </c>
      <c r="Q33" s="505" t="s">
        <v>517</v>
      </c>
      <c r="R33" s="156" t="s">
        <v>544</v>
      </c>
      <c r="S33" s="502" t="s">
        <v>215</v>
      </c>
      <c r="U33" s="505" t="s">
        <v>517</v>
      </c>
      <c r="V33" s="156" t="s">
        <v>544</v>
      </c>
      <c r="W33" s="502" t="s">
        <v>899</v>
      </c>
      <c r="Y33" s="505" t="s">
        <v>517</v>
      </c>
      <c r="Z33" s="156" t="s">
        <v>544</v>
      </c>
      <c r="AA33" s="502" t="s">
        <v>899</v>
      </c>
      <c r="AC33" s="505" t="s">
        <v>1192</v>
      </c>
      <c r="AD33" s="156" t="s">
        <v>544</v>
      </c>
      <c r="AE33" s="502" t="s">
        <v>1193</v>
      </c>
      <c r="AG33" s="505" t="s">
        <v>1311</v>
      </c>
      <c r="AH33" s="156" t="s">
        <v>544</v>
      </c>
      <c r="AI33" s="502" t="s">
        <v>1310</v>
      </c>
      <c r="AK33" s="505" t="s">
        <v>1311</v>
      </c>
      <c r="AL33" s="156" t="s">
        <v>544</v>
      </c>
      <c r="AM33" s="502" t="s">
        <v>1310</v>
      </c>
    </row>
    <row r="34" spans="2:39" ht="39.6" x14ac:dyDescent="0.3">
      <c r="B34" s="973"/>
      <c r="C34" s="975" t="s">
        <v>30</v>
      </c>
      <c r="D34" s="978" t="s">
        <v>55</v>
      </c>
      <c r="E34" s="258" t="s">
        <v>480</v>
      </c>
      <c r="F34" s="246" t="s">
        <v>56</v>
      </c>
      <c r="G34" s="165">
        <v>2.5000000000000001E-2</v>
      </c>
      <c r="H34" s="251" t="s">
        <v>518</v>
      </c>
      <c r="I34" s="35" t="s">
        <v>142</v>
      </c>
      <c r="J34" s="36" t="s">
        <v>47</v>
      </c>
      <c r="K34" s="490" t="s">
        <v>534</v>
      </c>
      <c r="L34" s="498"/>
      <c r="M34" s="487" t="s">
        <v>781</v>
      </c>
      <c r="N34" s="477" t="s">
        <v>782</v>
      </c>
      <c r="O34" s="509" t="s">
        <v>545</v>
      </c>
      <c r="Q34" s="505" t="s">
        <v>518</v>
      </c>
      <c r="R34" s="156" t="s">
        <v>544</v>
      </c>
      <c r="S34" s="483" t="s">
        <v>694</v>
      </c>
      <c r="U34" s="542" t="s">
        <v>75</v>
      </c>
      <c r="V34" s="156" t="s">
        <v>544</v>
      </c>
      <c r="W34" s="483" t="s">
        <v>900</v>
      </c>
      <c r="Y34" s="542" t="s">
        <v>1136</v>
      </c>
      <c r="Z34" s="156" t="s">
        <v>545</v>
      </c>
      <c r="AA34" s="483" t="s">
        <v>1135</v>
      </c>
      <c r="AC34" s="542" t="s">
        <v>75</v>
      </c>
      <c r="AD34" s="766" t="s">
        <v>75</v>
      </c>
      <c r="AE34" s="483" t="s">
        <v>1194</v>
      </c>
      <c r="AG34" s="542" t="s">
        <v>1280</v>
      </c>
      <c r="AH34" s="766" t="s">
        <v>544</v>
      </c>
      <c r="AI34" s="483" t="s">
        <v>1281</v>
      </c>
      <c r="AK34" s="542" t="s">
        <v>75</v>
      </c>
      <c r="AL34" s="766" t="s">
        <v>75</v>
      </c>
      <c r="AM34" s="483" t="s">
        <v>1282</v>
      </c>
    </row>
    <row r="35" spans="2:39" ht="69.75" customHeight="1" x14ac:dyDescent="0.3">
      <c r="B35" s="973"/>
      <c r="C35" s="975"/>
      <c r="D35" s="978"/>
      <c r="E35" s="258" t="s">
        <v>480</v>
      </c>
      <c r="F35" s="246" t="s">
        <v>58</v>
      </c>
      <c r="G35" s="165">
        <v>2.5000000000000001E-2</v>
      </c>
      <c r="H35" s="250" t="s">
        <v>519</v>
      </c>
      <c r="I35" s="35" t="s">
        <v>143</v>
      </c>
      <c r="J35" s="36" t="s">
        <v>47</v>
      </c>
      <c r="K35" s="490" t="s">
        <v>534</v>
      </c>
      <c r="L35" s="498"/>
      <c r="M35" s="487" t="s">
        <v>783</v>
      </c>
      <c r="N35" s="477" t="s">
        <v>784</v>
      </c>
      <c r="O35" s="509" t="s">
        <v>544</v>
      </c>
      <c r="Q35" s="476" t="s">
        <v>699</v>
      </c>
      <c r="R35" s="156" t="s">
        <v>544</v>
      </c>
      <c r="S35" s="483" t="s">
        <v>813</v>
      </c>
      <c r="U35" s="541" t="s">
        <v>75</v>
      </c>
      <c r="V35" s="156" t="s">
        <v>544</v>
      </c>
      <c r="W35" s="483" t="s">
        <v>900</v>
      </c>
      <c r="Y35" s="541" t="s">
        <v>1137</v>
      </c>
      <c r="Z35" s="156" t="s">
        <v>544</v>
      </c>
      <c r="AA35" s="483" t="s">
        <v>1135</v>
      </c>
      <c r="AC35" s="542" t="s">
        <v>75</v>
      </c>
      <c r="AD35" s="766" t="s">
        <v>75</v>
      </c>
      <c r="AE35" s="483" t="s">
        <v>1194</v>
      </c>
      <c r="AG35" s="542" t="s">
        <v>75</v>
      </c>
      <c r="AH35" s="766" t="s">
        <v>75</v>
      </c>
      <c r="AI35" s="483" t="s">
        <v>1282</v>
      </c>
      <c r="AK35" s="542" t="s">
        <v>75</v>
      </c>
      <c r="AL35" s="766" t="s">
        <v>75</v>
      </c>
      <c r="AM35" s="483" t="s">
        <v>1282</v>
      </c>
    </row>
    <row r="36" spans="2:39" ht="85.5" customHeight="1" thickBot="1" x14ac:dyDescent="0.35">
      <c r="B36" s="974"/>
      <c r="C36" s="977"/>
      <c r="D36" s="269" t="s">
        <v>60</v>
      </c>
      <c r="E36" s="270" t="s">
        <v>480</v>
      </c>
      <c r="F36" s="270" t="s">
        <v>19</v>
      </c>
      <c r="G36" s="168">
        <v>0.05</v>
      </c>
      <c r="H36" s="169" t="s">
        <v>497</v>
      </c>
      <c r="I36" s="275" t="s">
        <v>144</v>
      </c>
      <c r="J36" s="110" t="s">
        <v>47</v>
      </c>
      <c r="K36" s="491" t="s">
        <v>534</v>
      </c>
      <c r="L36" s="498"/>
      <c r="M36" s="488" t="s">
        <v>497</v>
      </c>
      <c r="N36" s="485" t="s">
        <v>785</v>
      </c>
      <c r="O36" s="511" t="s">
        <v>544</v>
      </c>
      <c r="Q36" s="508" t="s">
        <v>814</v>
      </c>
      <c r="R36" s="484" t="s">
        <v>544</v>
      </c>
      <c r="S36" s="507" t="s">
        <v>815</v>
      </c>
      <c r="U36" s="508" t="s">
        <v>814</v>
      </c>
      <c r="V36" s="484" t="s">
        <v>544</v>
      </c>
      <c r="W36" s="507" t="s">
        <v>901</v>
      </c>
      <c r="Y36" s="508" t="s">
        <v>814</v>
      </c>
      <c r="Z36" s="484" t="s">
        <v>544</v>
      </c>
      <c r="AA36" s="507" t="s">
        <v>1138</v>
      </c>
      <c r="AC36" s="508" t="s">
        <v>814</v>
      </c>
      <c r="AD36" s="484" t="s">
        <v>544</v>
      </c>
      <c r="AE36" s="507" t="s">
        <v>1195</v>
      </c>
      <c r="AG36" s="508" t="s">
        <v>814</v>
      </c>
      <c r="AH36" s="484" t="s">
        <v>544</v>
      </c>
      <c r="AI36" s="507" t="s">
        <v>1195</v>
      </c>
      <c r="AK36" s="508" t="s">
        <v>814</v>
      </c>
      <c r="AL36" s="484" t="s">
        <v>544</v>
      </c>
      <c r="AM36" s="507" t="s">
        <v>1195</v>
      </c>
    </row>
    <row r="37" spans="2:39" ht="15" thickTop="1" x14ac:dyDescent="0.3">
      <c r="B37" s="255"/>
    </row>
    <row r="38" spans="2:39" x14ac:dyDescent="0.3">
      <c r="B38" s="255"/>
      <c r="G38" s="117"/>
    </row>
    <row r="39" spans="2:39" x14ac:dyDescent="0.3">
      <c r="B39" s="255"/>
    </row>
    <row r="45" spans="2:39" ht="16.8" x14ac:dyDescent="0.3">
      <c r="D45" s="145" t="s">
        <v>146</v>
      </c>
      <c r="E45" s="145"/>
      <c r="F45" s="119" t="s">
        <v>147</v>
      </c>
      <c r="G45" s="120">
        <v>1.5503859081368867E-2</v>
      </c>
      <c r="H45" s="120"/>
    </row>
    <row r="46" spans="2:39" ht="16.8" x14ac:dyDescent="0.3">
      <c r="D46" s="145" t="s">
        <v>148</v>
      </c>
      <c r="E46" s="145"/>
      <c r="F46" s="119" t="s">
        <v>149</v>
      </c>
      <c r="G46" s="120">
        <v>2.8659209114078599E-3</v>
      </c>
      <c r="H46" s="120"/>
    </row>
    <row r="47" spans="2:39" ht="16.8" x14ac:dyDescent="0.3">
      <c r="D47" s="145" t="s">
        <v>150</v>
      </c>
      <c r="E47" s="145"/>
      <c r="F47" s="119" t="s">
        <v>151</v>
      </c>
      <c r="G47" s="123">
        <v>4.6909576497520034E-2</v>
      </c>
      <c r="H47" s="123"/>
    </row>
    <row r="48" spans="2:39" ht="16.8" x14ac:dyDescent="0.3">
      <c r="D48" s="145" t="s">
        <v>152</v>
      </c>
      <c r="E48" s="145"/>
      <c r="F48" s="119" t="s">
        <v>153</v>
      </c>
      <c r="G48" s="125">
        <v>1.813429988553987E-4</v>
      </c>
      <c r="H48" s="125"/>
    </row>
  </sheetData>
  <protectedRanges>
    <protectedRange sqref="I10" name="Range1_2_3_1_3_1_1"/>
    <protectedRange sqref="I8:I9" name="Range1_2_3_1_1_1_2_1"/>
  </protectedRanges>
  <mergeCells count="29">
    <mergeCell ref="AK4:AM4"/>
    <mergeCell ref="B28:B36"/>
    <mergeCell ref="C28:C33"/>
    <mergeCell ref="D28:D29"/>
    <mergeCell ref="D31:D32"/>
    <mergeCell ref="C34:C36"/>
    <mergeCell ref="D34:D35"/>
    <mergeCell ref="AG4:AI4"/>
    <mergeCell ref="B11:B27"/>
    <mergeCell ref="C11:C12"/>
    <mergeCell ref="D11:D12"/>
    <mergeCell ref="C13:C17"/>
    <mergeCell ref="AC4:AE4"/>
    <mergeCell ref="D13:D15"/>
    <mergeCell ref="D16:D17"/>
    <mergeCell ref="C18:C22"/>
    <mergeCell ref="B2:B3"/>
    <mergeCell ref="B6:B9"/>
    <mergeCell ref="C6:C7"/>
    <mergeCell ref="D6:D7"/>
    <mergeCell ref="C8:C9"/>
    <mergeCell ref="D8:D9"/>
    <mergeCell ref="C2:J2"/>
    <mergeCell ref="C3:J3"/>
    <mergeCell ref="C23:C27"/>
    <mergeCell ref="Y4:AA4"/>
    <mergeCell ref="D25:D27"/>
    <mergeCell ref="Q4:S4"/>
    <mergeCell ref="U4:W4"/>
  </mergeCells>
  <conditionalFormatting sqref="O1:O1048576">
    <cfRule type="cellIs" dxfId="44" priority="99" operator="equal">
      <formula>"TIDAK TERCAPAI"</formula>
    </cfRule>
    <cfRule type="cellIs" dxfId="43" priority="98" operator="equal">
      <formula>"TERCAPAI"</formula>
    </cfRule>
    <cfRule type="cellIs" dxfId="42" priority="97" operator="equal">
      <formula>"-"</formula>
    </cfRule>
  </conditionalFormatting>
  <conditionalFormatting sqref="R1:R3">
    <cfRule type="cellIs" dxfId="41" priority="105" operator="equal">
      <formula>"TIDAK TERCAPAI"</formula>
    </cfRule>
    <cfRule type="cellIs" dxfId="40" priority="104" operator="equal">
      <formula>"TERCAPAI"</formula>
    </cfRule>
    <cfRule type="cellIs" dxfId="39" priority="103" operator="equal">
      <formula>"-"</formula>
    </cfRule>
  </conditionalFormatting>
  <conditionalFormatting sqref="R5:R1048576">
    <cfRule type="cellIs" dxfId="38" priority="75" operator="equal">
      <formula>"TIDAK TERCAPAI"</formula>
    </cfRule>
    <cfRule type="cellIs" dxfId="37" priority="74" operator="equal">
      <formula>"TERCAPAI"</formula>
    </cfRule>
    <cfRule type="cellIs" dxfId="36" priority="73" operator="equal">
      <formula>"-"</formula>
    </cfRule>
  </conditionalFormatting>
  <conditionalFormatting sqref="V1:V3">
    <cfRule type="cellIs" dxfId="35" priority="96" operator="equal">
      <formula>"TIDAK TERCAPAI"</formula>
    </cfRule>
    <cfRule type="cellIs" dxfId="34" priority="95" operator="equal">
      <formula>"TERCAPAI"</formula>
    </cfRule>
    <cfRule type="cellIs" dxfId="33" priority="94" operator="equal">
      <formula>"-"</formula>
    </cfRule>
  </conditionalFormatting>
  <conditionalFormatting sqref="V5:V1048576">
    <cfRule type="cellIs" dxfId="32" priority="78" operator="equal">
      <formula>"TIDAK TERCAPAI"</formula>
    </cfRule>
    <cfRule type="cellIs" dxfId="31" priority="77" operator="equal">
      <formula>"TERCAPAI"</formula>
    </cfRule>
    <cfRule type="cellIs" dxfId="30" priority="76" operator="equal">
      <formula>"-"</formula>
    </cfRule>
  </conditionalFormatting>
  <conditionalFormatting sqref="Z1:Z3">
    <cfRule type="cellIs" dxfId="29" priority="72" operator="equal">
      <formula>"TIDAK TERCAPAI"</formula>
    </cfRule>
    <cfRule type="cellIs" dxfId="28" priority="71" operator="equal">
      <formula>"TERCAPAI"</formula>
    </cfRule>
    <cfRule type="cellIs" dxfId="27" priority="70" operator="equal">
      <formula>"-"</formula>
    </cfRule>
  </conditionalFormatting>
  <conditionalFormatting sqref="Z5:Z1048576">
    <cfRule type="cellIs" dxfId="26" priority="58" operator="equal">
      <formula>"-"</formula>
    </cfRule>
    <cfRule type="cellIs" dxfId="25" priority="59" operator="equal">
      <formula>"TERCAPAI"</formula>
    </cfRule>
    <cfRule type="cellIs" dxfId="24" priority="60" operator="equal">
      <formula>"TIDAK TERCAPAI"</formula>
    </cfRule>
  </conditionalFormatting>
  <conditionalFormatting sqref="AD1:AD3">
    <cfRule type="cellIs" dxfId="23" priority="57" operator="equal">
      <formula>"TIDAK TERCAPAI"</formula>
    </cfRule>
    <cfRule type="cellIs" dxfId="22" priority="56" operator="equal">
      <formula>"TERCAPAI"</formula>
    </cfRule>
    <cfRule type="cellIs" dxfId="21" priority="55" operator="equal">
      <formula>"-"</formula>
    </cfRule>
  </conditionalFormatting>
  <conditionalFormatting sqref="AD5:AD1048576">
    <cfRule type="cellIs" dxfId="20" priority="39" operator="equal">
      <formula>"TIDAK TERCAPAI"</formula>
    </cfRule>
    <cfRule type="cellIs" dxfId="19" priority="38" operator="equal">
      <formula>"TERCAPAI"</formula>
    </cfRule>
    <cfRule type="cellIs" dxfId="18" priority="37" operator="equal">
      <formula>"-"</formula>
    </cfRule>
  </conditionalFormatting>
  <conditionalFormatting sqref="AH1:AH3">
    <cfRule type="cellIs" dxfId="17" priority="36" operator="equal">
      <formula>"TIDAK TERCAPAI"</formula>
    </cfRule>
    <cfRule type="cellIs" dxfId="16" priority="35" operator="equal">
      <formula>"TERCAPAI"</formula>
    </cfRule>
    <cfRule type="cellIs" dxfId="15" priority="34" operator="equal">
      <formula>"-"</formula>
    </cfRule>
  </conditionalFormatting>
  <conditionalFormatting sqref="AH5:AH1048576">
    <cfRule type="cellIs" dxfId="14" priority="21" operator="equal">
      <formula>"TIDAK TERCAPAI"</formula>
    </cfRule>
    <cfRule type="cellIs" dxfId="13" priority="20" operator="equal">
      <formula>"TERCAPAI"</formula>
    </cfRule>
    <cfRule type="cellIs" dxfId="12" priority="19" operator="equal">
      <formula>"-"</formula>
    </cfRule>
  </conditionalFormatting>
  <conditionalFormatting sqref="AL1:AL3">
    <cfRule type="cellIs" dxfId="11" priority="18" operator="equal">
      <formula>"TIDAK TERCAPAI"</formula>
    </cfRule>
    <cfRule type="cellIs" dxfId="10" priority="17" operator="equal">
      <formula>"TERCAPAI"</formula>
    </cfRule>
    <cfRule type="cellIs" dxfId="9" priority="16" operator="equal">
      <formula>"-"</formula>
    </cfRule>
  </conditionalFormatting>
  <conditionalFormatting sqref="AL5:AL1048576">
    <cfRule type="cellIs" dxfId="8" priority="3" operator="equal">
      <formula>"TIDAK TERCAPAI"</formula>
    </cfRule>
    <cfRule type="cellIs" dxfId="7" priority="2" operator="equal">
      <formula>"TERCAPAI"</formula>
    </cfRule>
    <cfRule type="cellIs" dxfId="6" priority="1" operator="equal">
      <formula>"-"</formula>
    </cfRule>
  </conditionalFormatting>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J91"/>
  <sheetViews>
    <sheetView topLeftCell="AD1" zoomScale="90" zoomScaleNormal="90" workbookViewId="0">
      <pane ySplit="7" topLeftCell="A20" activePane="bottomLeft" state="frozen"/>
      <selection activeCell="E53" sqref="E53"/>
      <selection pane="bottomLeft" activeCell="E35" sqref="E35:E59"/>
    </sheetView>
  </sheetViews>
  <sheetFormatPr defaultColWidth="9.109375" defaultRowHeight="14.4" x14ac:dyDescent="0.3"/>
  <cols>
    <col min="1" max="1" width="16" style="2" customWidth="1"/>
    <col min="2" max="2" width="21.6640625" style="2" customWidth="1"/>
    <col min="3" max="3" width="40.6640625" style="2" customWidth="1"/>
    <col min="4" max="4" width="30.6640625" style="2" customWidth="1"/>
    <col min="5" max="5" width="10.33203125" style="2" customWidth="1"/>
    <col min="6" max="6" width="12.44140625" style="2" customWidth="1"/>
    <col min="7" max="7" width="83" style="2" customWidth="1"/>
    <col min="8" max="8" width="22.5546875" style="2" hidden="1" customWidth="1"/>
    <col min="9" max="23" width="20.6640625" style="2" hidden="1" customWidth="1"/>
    <col min="24" max="24" width="56" style="2" hidden="1" customWidth="1"/>
    <col min="25" max="25" width="0.88671875" style="2" customWidth="1"/>
    <col min="26" max="29" width="20.6640625" style="240" customWidth="1"/>
    <col min="30" max="30" width="56" style="240" customWidth="1"/>
    <col min="31" max="31" width="0.5546875" style="2" customWidth="1"/>
    <col min="32" max="33" width="20.6640625" style="2" customWidth="1"/>
    <col min="34" max="34" width="22.6640625" style="2" bestFit="1" customWidth="1"/>
    <col min="35" max="35" width="20.6640625" style="2" customWidth="1"/>
    <col min="36" max="36" width="56" style="2" customWidth="1"/>
    <col min="37" max="16384" width="9.109375" style="2"/>
  </cols>
  <sheetData>
    <row r="1" spans="1:36" ht="23.4" x14ac:dyDescent="0.45">
      <c r="A1" s="1" t="s">
        <v>253</v>
      </c>
    </row>
    <row r="2" spans="1:36" ht="18" x14ac:dyDescent="0.35">
      <c r="A2" s="3" t="s">
        <v>254</v>
      </c>
    </row>
    <row r="3" spans="1:36" ht="18" x14ac:dyDescent="0.35">
      <c r="A3" s="3"/>
    </row>
    <row r="4" spans="1:36" ht="18" x14ac:dyDescent="0.35">
      <c r="A4" s="3" t="s">
        <v>458</v>
      </c>
      <c r="X4" s="234"/>
      <c r="Y4" s="234"/>
    </row>
    <row r="5" spans="1:36" ht="24" thickBot="1" x14ac:dyDescent="0.5">
      <c r="H5" s="1768">
        <v>2023</v>
      </c>
      <c r="I5" s="1768"/>
      <c r="J5" s="1768"/>
      <c r="K5" s="1768"/>
      <c r="L5" s="1768"/>
      <c r="M5" s="1768"/>
      <c r="N5" s="1768"/>
      <c r="O5" s="1768"/>
      <c r="P5" s="126"/>
      <c r="Q5" s="126"/>
      <c r="R5" s="126"/>
      <c r="S5" s="126"/>
      <c r="T5" s="126"/>
      <c r="U5" s="126"/>
      <c r="V5" s="126"/>
      <c r="W5" s="126"/>
      <c r="X5" s="233"/>
      <c r="Y5" s="233"/>
      <c r="Z5" s="241"/>
      <c r="AA5" s="241"/>
      <c r="AB5" s="241"/>
      <c r="AC5" s="241"/>
      <c r="AF5" s="126"/>
      <c r="AG5" s="126"/>
      <c r="AH5" s="126"/>
      <c r="AI5" s="126"/>
    </row>
    <row r="6" spans="1:36" x14ac:dyDescent="0.3">
      <c r="A6" s="1443" t="s">
        <v>2</v>
      </c>
      <c r="B6" s="1441" t="s">
        <v>3</v>
      </c>
      <c r="C6" s="1441"/>
      <c r="D6" s="1443" t="s">
        <v>4</v>
      </c>
      <c r="E6" s="1441" t="s">
        <v>255</v>
      </c>
      <c r="F6" s="1441" t="s">
        <v>5</v>
      </c>
      <c r="G6" s="1441" t="s">
        <v>6</v>
      </c>
      <c r="H6" s="1601" t="s">
        <v>256</v>
      </c>
      <c r="I6" s="1601"/>
      <c r="J6" s="1601"/>
      <c r="K6" s="1597"/>
      <c r="L6" s="1696" t="s">
        <v>257</v>
      </c>
      <c r="M6" s="1733"/>
      <c r="N6" s="1733"/>
      <c r="O6" s="1769"/>
      <c r="P6" s="1753" t="s">
        <v>258</v>
      </c>
      <c r="Q6" s="1754"/>
      <c r="R6" s="1754"/>
      <c r="S6" s="1755"/>
      <c r="T6" s="1753" t="s">
        <v>259</v>
      </c>
      <c r="U6" s="1754"/>
      <c r="V6" s="1754"/>
      <c r="W6" s="1755"/>
      <c r="X6" s="1756" t="s">
        <v>70</v>
      </c>
      <c r="Y6" s="214"/>
      <c r="Z6" s="1311" t="s">
        <v>465</v>
      </c>
      <c r="AA6" s="1311"/>
      <c r="AB6" s="1311"/>
      <c r="AC6" s="1311"/>
      <c r="AD6" s="1311" t="s">
        <v>70</v>
      </c>
      <c r="AF6" s="1324" t="s">
        <v>457</v>
      </c>
      <c r="AG6" s="1324"/>
      <c r="AH6" s="1324"/>
      <c r="AI6" s="1324"/>
      <c r="AJ6" s="1313" t="s">
        <v>70</v>
      </c>
    </row>
    <row r="7" spans="1:36" ht="15" thickBot="1" x14ac:dyDescent="0.35">
      <c r="A7" s="1443"/>
      <c r="B7" s="1441"/>
      <c r="C7" s="1441"/>
      <c r="D7" s="1443"/>
      <c r="E7" s="1441"/>
      <c r="F7" s="1441"/>
      <c r="G7" s="1441"/>
      <c r="H7" s="204" t="s">
        <v>260</v>
      </c>
      <c r="I7" s="141" t="s">
        <v>261</v>
      </c>
      <c r="J7" s="141" t="s">
        <v>262</v>
      </c>
      <c r="K7" s="205" t="s">
        <v>263</v>
      </c>
      <c r="L7" s="206" t="s">
        <v>260</v>
      </c>
      <c r="M7" s="141" t="s">
        <v>261</v>
      </c>
      <c r="N7" s="141" t="s">
        <v>262</v>
      </c>
      <c r="O7" s="205" t="s">
        <v>263</v>
      </c>
      <c r="P7" s="206" t="s">
        <v>260</v>
      </c>
      <c r="Q7" s="141" t="s">
        <v>261</v>
      </c>
      <c r="R7" s="141" t="s">
        <v>262</v>
      </c>
      <c r="S7" s="205" t="s">
        <v>263</v>
      </c>
      <c r="T7" s="206" t="s">
        <v>260</v>
      </c>
      <c r="U7" s="141" t="s">
        <v>261</v>
      </c>
      <c r="V7" s="141" t="s">
        <v>262</v>
      </c>
      <c r="W7" s="205" t="s">
        <v>263</v>
      </c>
      <c r="X7" s="1757"/>
      <c r="Y7" s="214"/>
      <c r="Z7" s="194" t="s">
        <v>260</v>
      </c>
      <c r="AA7" s="194" t="s">
        <v>261</v>
      </c>
      <c r="AB7" s="194" t="s">
        <v>262</v>
      </c>
      <c r="AC7" s="194" t="s">
        <v>263</v>
      </c>
      <c r="AD7" s="1311"/>
      <c r="AF7" s="144" t="s">
        <v>260</v>
      </c>
      <c r="AG7" s="144" t="s">
        <v>261</v>
      </c>
      <c r="AH7" s="144" t="s">
        <v>262</v>
      </c>
      <c r="AI7" s="144" t="s">
        <v>263</v>
      </c>
      <c r="AJ7" s="1313"/>
    </row>
    <row r="8" spans="1:36" x14ac:dyDescent="0.3">
      <c r="A8" s="1316" t="s">
        <v>264</v>
      </c>
      <c r="B8" s="1335" t="s">
        <v>265</v>
      </c>
      <c r="C8" s="1321" t="s">
        <v>266</v>
      </c>
      <c r="D8" s="1335" t="s">
        <v>267</v>
      </c>
      <c r="E8" s="1334">
        <v>0.1</v>
      </c>
      <c r="F8" s="1351">
        <v>0.95</v>
      </c>
      <c r="G8" s="179" t="s">
        <v>268</v>
      </c>
      <c r="H8" s="1758">
        <v>0.95</v>
      </c>
      <c r="I8" s="1747">
        <f>49924000+15377000</f>
        <v>65301000</v>
      </c>
      <c r="J8" s="1750">
        <v>64615267</v>
      </c>
      <c r="K8" s="1751">
        <f>J8/I8</f>
        <v>0.98949888975666533</v>
      </c>
      <c r="L8" s="1752">
        <v>0.95</v>
      </c>
      <c r="M8" s="1747">
        <v>35433000</v>
      </c>
      <c r="N8" s="1750">
        <v>25323230</v>
      </c>
      <c r="O8" s="1751">
        <f>N8/M8</f>
        <v>0.71467925380295205</v>
      </c>
      <c r="P8" s="1746">
        <v>0.95</v>
      </c>
      <c r="Q8" s="1765">
        <v>76353000</v>
      </c>
      <c r="R8" s="1766">
        <v>60502000</v>
      </c>
      <c r="S8" s="1745">
        <f>R8/Q8</f>
        <v>0.79239846502429501</v>
      </c>
      <c r="T8" s="1746">
        <v>0.95</v>
      </c>
      <c r="U8" s="1761">
        <v>46813000</v>
      </c>
      <c r="V8" s="1750">
        <v>38846000</v>
      </c>
      <c r="W8" s="1745">
        <f>V8/U8</f>
        <v>0.82981223164505591</v>
      </c>
      <c r="X8" s="1763" t="s">
        <v>269</v>
      </c>
      <c r="Y8" s="237"/>
      <c r="Z8" s="1348">
        <v>0.95</v>
      </c>
      <c r="AA8" s="1427">
        <v>15668801</v>
      </c>
      <c r="AB8" s="1427">
        <v>82082080</v>
      </c>
      <c r="AC8" s="1348">
        <f>AB8/AA8</f>
        <v>5.2385680308276301</v>
      </c>
      <c r="AD8" s="1344" t="s">
        <v>269</v>
      </c>
      <c r="AF8" s="1345">
        <v>0.95</v>
      </c>
      <c r="AG8" s="1431">
        <v>43718000</v>
      </c>
      <c r="AH8" s="1431">
        <v>43014000</v>
      </c>
      <c r="AI8" s="1345">
        <f>AF8-((AH8/AG8)-AF8)</f>
        <v>0.91610320691705927</v>
      </c>
      <c r="AJ8" s="1340" t="s">
        <v>269</v>
      </c>
    </row>
    <row r="9" spans="1:36" x14ac:dyDescent="0.3">
      <c r="A9" s="1316"/>
      <c r="B9" s="1335"/>
      <c r="C9" s="1321"/>
      <c r="D9" s="1335"/>
      <c r="E9" s="1334"/>
      <c r="F9" s="1338"/>
      <c r="G9" s="179" t="s">
        <v>270</v>
      </c>
      <c r="H9" s="1759"/>
      <c r="I9" s="1748"/>
      <c r="J9" s="1740"/>
      <c r="K9" s="1735"/>
      <c r="L9" s="1743"/>
      <c r="M9" s="1748"/>
      <c r="N9" s="1740"/>
      <c r="O9" s="1735"/>
      <c r="P9" s="1687"/>
      <c r="Q9" s="1732"/>
      <c r="R9" s="1767"/>
      <c r="S9" s="1684"/>
      <c r="T9" s="1687"/>
      <c r="U9" s="1762"/>
      <c r="V9" s="1740"/>
      <c r="W9" s="1684"/>
      <c r="X9" s="1628"/>
      <c r="Y9" s="237"/>
      <c r="Z9" s="1348"/>
      <c r="AA9" s="1427"/>
      <c r="AB9" s="1427"/>
      <c r="AC9" s="1348"/>
      <c r="AD9" s="1344"/>
      <c r="AF9" s="1345"/>
      <c r="AG9" s="1431"/>
      <c r="AH9" s="1431"/>
      <c r="AI9" s="1345"/>
      <c r="AJ9" s="1340"/>
    </row>
    <row r="10" spans="1:36" ht="15" thickBot="1" x14ac:dyDescent="0.35">
      <c r="A10" s="1316"/>
      <c r="B10" s="1335"/>
      <c r="C10" s="1321"/>
      <c r="D10" s="1335"/>
      <c r="E10" s="1334"/>
      <c r="F10" s="1338"/>
      <c r="G10" s="179" t="s">
        <v>271</v>
      </c>
      <c r="H10" s="1760"/>
      <c r="I10" s="1749"/>
      <c r="J10" s="1741"/>
      <c r="K10" s="1736"/>
      <c r="L10" s="1744"/>
      <c r="M10" s="1749"/>
      <c r="N10" s="1741"/>
      <c r="O10" s="1736"/>
      <c r="P10" s="1687"/>
      <c r="Q10" s="1732"/>
      <c r="R10" s="1767"/>
      <c r="S10" s="1684"/>
      <c r="T10" s="1687"/>
      <c r="U10" s="1762"/>
      <c r="V10" s="1740"/>
      <c r="W10" s="1684"/>
      <c r="X10" s="1628"/>
      <c r="Y10" s="237"/>
      <c r="Z10" s="1348"/>
      <c r="AA10" s="1427"/>
      <c r="AB10" s="1427"/>
      <c r="AC10" s="1348"/>
      <c r="AD10" s="1344"/>
      <c r="AF10" s="1345"/>
      <c r="AG10" s="1431"/>
      <c r="AH10" s="1431"/>
      <c r="AI10" s="1345"/>
      <c r="AJ10" s="1340"/>
    </row>
    <row r="11" spans="1:36" ht="15" hidden="1" thickBot="1" x14ac:dyDescent="0.35">
      <c r="A11" s="1316"/>
      <c r="B11" s="181"/>
      <c r="C11" s="180"/>
      <c r="D11" s="181"/>
      <c r="E11" s="182"/>
      <c r="F11" s="183"/>
      <c r="G11" s="179"/>
      <c r="H11" s="207" t="s">
        <v>272</v>
      </c>
      <c r="I11" s="208" t="s">
        <v>261</v>
      </c>
      <c r="J11" s="208" t="s">
        <v>262</v>
      </c>
      <c r="K11" s="209" t="s">
        <v>263</v>
      </c>
      <c r="L11" s="210" t="s">
        <v>272</v>
      </c>
      <c r="M11" s="208" t="s">
        <v>261</v>
      </c>
      <c r="N11" s="208" t="s">
        <v>262</v>
      </c>
      <c r="O11" s="209" t="s">
        <v>263</v>
      </c>
      <c r="P11" s="211" t="s">
        <v>272</v>
      </c>
      <c r="Q11" s="212" t="s">
        <v>261</v>
      </c>
      <c r="R11" s="212" t="s">
        <v>262</v>
      </c>
      <c r="S11" s="213" t="s">
        <v>263</v>
      </c>
      <c r="T11" s="211" t="s">
        <v>272</v>
      </c>
      <c r="U11" s="212" t="s">
        <v>261</v>
      </c>
      <c r="V11" s="212" t="s">
        <v>262</v>
      </c>
      <c r="W11" s="213" t="s">
        <v>263</v>
      </c>
      <c r="X11" s="128"/>
      <c r="Z11" s="199" t="s">
        <v>272</v>
      </c>
      <c r="AA11" s="199" t="s">
        <v>261</v>
      </c>
      <c r="AB11" s="199" t="s">
        <v>262</v>
      </c>
      <c r="AC11" s="199" t="s">
        <v>263</v>
      </c>
      <c r="AD11" s="179"/>
      <c r="AF11" s="178"/>
      <c r="AG11" s="242"/>
      <c r="AH11" s="178"/>
      <c r="AI11" s="178"/>
      <c r="AJ11" s="127"/>
    </row>
    <row r="12" spans="1:36" x14ac:dyDescent="0.3">
      <c r="A12" s="1316"/>
      <c r="B12" s="1335" t="s">
        <v>273</v>
      </c>
      <c r="C12" s="1321" t="s">
        <v>266</v>
      </c>
      <c r="D12" s="1335" t="s">
        <v>274</v>
      </c>
      <c r="E12" s="1334">
        <v>0.1</v>
      </c>
      <c r="F12" s="1370">
        <v>0.95</v>
      </c>
      <c r="G12" s="184" t="s">
        <v>275</v>
      </c>
      <c r="H12" s="1764">
        <v>0.95</v>
      </c>
      <c r="I12" s="1739">
        <v>144491000</v>
      </c>
      <c r="J12" s="1739">
        <v>93294400</v>
      </c>
      <c r="K12" s="1734">
        <f>J12/I12</f>
        <v>0.6456762012858932</v>
      </c>
      <c r="L12" s="1742">
        <v>0.95</v>
      </c>
      <c r="M12" s="1739">
        <v>106108000</v>
      </c>
      <c r="N12" s="1739">
        <v>138541350</v>
      </c>
      <c r="O12" s="1734">
        <f>N12/M12</f>
        <v>1.3056635691936518</v>
      </c>
      <c r="P12" s="1657">
        <v>0.95</v>
      </c>
      <c r="Q12" s="1738">
        <v>105948000</v>
      </c>
      <c r="R12" s="1732">
        <v>124427550</v>
      </c>
      <c r="S12" s="1684">
        <f>R12/Q12</f>
        <v>1.174420942349077</v>
      </c>
      <c r="T12" s="1657">
        <v>0.95</v>
      </c>
      <c r="U12" s="1738">
        <v>100135000</v>
      </c>
      <c r="V12" s="1732">
        <v>61965500</v>
      </c>
      <c r="W12" s="1684">
        <f>V12/U12</f>
        <v>0.61881959354870919</v>
      </c>
      <c r="X12" s="1628" t="s">
        <v>276</v>
      </c>
      <c r="Y12" s="237"/>
      <c r="Z12" s="1348">
        <v>0.95</v>
      </c>
      <c r="AA12" s="1427">
        <v>47740000</v>
      </c>
      <c r="AB12" s="1427">
        <v>76572080</v>
      </c>
      <c r="AC12" s="1348">
        <f>AB12/AA12</f>
        <v>1.6039396732299958</v>
      </c>
      <c r="AD12" s="1344" t="s">
        <v>276</v>
      </c>
      <c r="AF12" s="1345">
        <v>0.95</v>
      </c>
      <c r="AG12" s="1434">
        <v>100826000</v>
      </c>
      <c r="AH12" s="1431">
        <v>97293000</v>
      </c>
      <c r="AI12" s="1345">
        <f>AF12-((AH12/AG12)-AF12)</f>
        <v>0.93504056493364796</v>
      </c>
      <c r="AJ12" s="1340" t="s">
        <v>276</v>
      </c>
    </row>
    <row r="13" spans="1:36" ht="15.6" customHeight="1" x14ac:dyDescent="0.3">
      <c r="A13" s="1316"/>
      <c r="B13" s="1335"/>
      <c r="C13" s="1321"/>
      <c r="D13" s="1335"/>
      <c r="E13" s="1334"/>
      <c r="F13" s="1370"/>
      <c r="G13" s="179" t="s">
        <v>277</v>
      </c>
      <c r="H13" s="1759"/>
      <c r="I13" s="1740"/>
      <c r="J13" s="1740"/>
      <c r="K13" s="1735"/>
      <c r="L13" s="1743"/>
      <c r="M13" s="1740"/>
      <c r="N13" s="1740"/>
      <c r="O13" s="1735"/>
      <c r="P13" s="1687"/>
      <c r="Q13" s="1738"/>
      <c r="R13" s="1732"/>
      <c r="S13" s="1684"/>
      <c r="T13" s="1687"/>
      <c r="U13" s="1738"/>
      <c r="V13" s="1732"/>
      <c r="W13" s="1684"/>
      <c r="X13" s="1628"/>
      <c r="Y13" s="237"/>
      <c r="Z13" s="1348"/>
      <c r="AA13" s="1427"/>
      <c r="AB13" s="1427"/>
      <c r="AC13" s="1348"/>
      <c r="AD13" s="1344"/>
      <c r="AF13" s="1345"/>
      <c r="AG13" s="1434"/>
      <c r="AH13" s="1431"/>
      <c r="AI13" s="1345"/>
      <c r="AJ13" s="1340"/>
    </row>
    <row r="14" spans="1:36" ht="16.2" customHeight="1" thickBot="1" x14ac:dyDescent="0.35">
      <c r="A14" s="1316"/>
      <c r="B14" s="1335"/>
      <c r="C14" s="1321"/>
      <c r="D14" s="1335"/>
      <c r="E14" s="1334"/>
      <c r="F14" s="1370"/>
      <c r="G14" s="179" t="s">
        <v>278</v>
      </c>
      <c r="H14" s="1760"/>
      <c r="I14" s="1741"/>
      <c r="J14" s="1741"/>
      <c r="K14" s="1736"/>
      <c r="L14" s="1744"/>
      <c r="M14" s="1741"/>
      <c r="N14" s="1741"/>
      <c r="O14" s="1736"/>
      <c r="P14" s="1737"/>
      <c r="Q14" s="1738"/>
      <c r="R14" s="1732"/>
      <c r="S14" s="1684"/>
      <c r="T14" s="1737"/>
      <c r="U14" s="1738"/>
      <c r="V14" s="1732"/>
      <c r="W14" s="1684"/>
      <c r="X14" s="1628"/>
      <c r="Y14" s="237"/>
      <c r="Z14" s="1348"/>
      <c r="AA14" s="1427"/>
      <c r="AB14" s="1427"/>
      <c r="AC14" s="1348"/>
      <c r="AD14" s="1344"/>
      <c r="AF14" s="1345"/>
      <c r="AG14" s="1434"/>
      <c r="AH14" s="1431"/>
      <c r="AI14" s="1345"/>
      <c r="AJ14" s="1340"/>
    </row>
    <row r="15" spans="1:36" hidden="1" x14ac:dyDescent="0.3">
      <c r="A15" s="1311" t="s">
        <v>279</v>
      </c>
      <c r="B15" s="181"/>
      <c r="C15" s="180"/>
      <c r="D15" s="181"/>
      <c r="E15" s="182"/>
      <c r="F15" s="185"/>
      <c r="G15" s="179"/>
      <c r="H15" s="1601" t="s">
        <v>280</v>
      </c>
      <c r="I15" s="1733"/>
      <c r="J15" s="1601" t="s">
        <v>281</v>
      </c>
      <c r="K15" s="1597"/>
      <c r="L15" s="1600" t="s">
        <v>280</v>
      </c>
      <c r="M15" s="1733"/>
      <c r="N15" s="1601" t="s">
        <v>281</v>
      </c>
      <c r="O15" s="1597"/>
      <c r="P15" s="1600" t="s">
        <v>280</v>
      </c>
      <c r="Q15" s="1601"/>
      <c r="R15" s="1596" t="s">
        <v>281</v>
      </c>
      <c r="S15" s="1597"/>
      <c r="T15" s="1600" t="s">
        <v>280</v>
      </c>
      <c r="U15" s="1601"/>
      <c r="V15" s="1596" t="s">
        <v>281</v>
      </c>
      <c r="W15" s="1597"/>
      <c r="X15" s="128"/>
      <c r="Z15" s="1325" t="s">
        <v>280</v>
      </c>
      <c r="AA15" s="1325"/>
      <c r="AB15" s="1325">
        <v>0.64</v>
      </c>
      <c r="AC15" s="1325"/>
      <c r="AD15" s="179"/>
      <c r="AF15" s="1324" t="s">
        <v>280</v>
      </c>
      <c r="AG15" s="1324"/>
      <c r="AH15" s="1324" t="s">
        <v>281</v>
      </c>
      <c r="AI15" s="1324"/>
      <c r="AJ15" s="127"/>
    </row>
    <row r="16" spans="1:36" ht="18" customHeight="1" x14ac:dyDescent="0.3">
      <c r="A16" s="1311"/>
      <c r="B16" s="1335" t="s">
        <v>282</v>
      </c>
      <c r="C16" s="1426" t="s">
        <v>283</v>
      </c>
      <c r="D16" s="1335" t="s">
        <v>284</v>
      </c>
      <c r="E16" s="1334">
        <v>0.05</v>
      </c>
      <c r="F16" s="1425">
        <v>0</v>
      </c>
      <c r="G16" s="184" t="s">
        <v>285</v>
      </c>
      <c r="H16" s="1614">
        <v>0</v>
      </c>
      <c r="I16" s="1722"/>
      <c r="J16" s="1723">
        <v>1</v>
      </c>
      <c r="K16" s="1724"/>
      <c r="L16" s="1714" t="s">
        <v>286</v>
      </c>
      <c r="M16" s="1715"/>
      <c r="N16" s="1614">
        <v>1</v>
      </c>
      <c r="O16" s="1617"/>
      <c r="P16" s="1620" t="s">
        <v>286</v>
      </c>
      <c r="Q16" s="1614"/>
      <c r="R16" s="1721" t="s">
        <v>287</v>
      </c>
      <c r="S16" s="1720"/>
      <c r="T16" s="1620" t="s">
        <v>286</v>
      </c>
      <c r="U16" s="1614"/>
      <c r="V16" s="1721" t="s">
        <v>288</v>
      </c>
      <c r="W16" s="1720"/>
      <c r="X16" s="1599" t="s">
        <v>289</v>
      </c>
      <c r="Y16" s="238"/>
      <c r="Z16" s="1311" t="s">
        <v>286</v>
      </c>
      <c r="AA16" s="1311"/>
      <c r="AB16" s="1311" t="s">
        <v>466</v>
      </c>
      <c r="AC16" s="1311"/>
      <c r="AD16" s="1321" t="s">
        <v>467</v>
      </c>
      <c r="AF16" s="1311" t="s">
        <v>286</v>
      </c>
      <c r="AG16" s="1311"/>
      <c r="AH16" s="1313" t="s">
        <v>478</v>
      </c>
      <c r="AI16" s="1313"/>
      <c r="AJ16" s="1319" t="s">
        <v>479</v>
      </c>
    </row>
    <row r="17" spans="1:36" ht="18" customHeight="1" x14ac:dyDescent="0.3">
      <c r="A17" s="1311"/>
      <c r="B17" s="1335"/>
      <c r="C17" s="1426"/>
      <c r="D17" s="1335"/>
      <c r="E17" s="1334"/>
      <c r="F17" s="1425"/>
      <c r="G17" s="184" t="s">
        <v>290</v>
      </c>
      <c r="H17" s="1647"/>
      <c r="I17" s="1661"/>
      <c r="J17" s="1725"/>
      <c r="K17" s="1726"/>
      <c r="L17" s="1716"/>
      <c r="M17" s="1717"/>
      <c r="N17" s="1647"/>
      <c r="O17" s="1720"/>
      <c r="P17" s="1646"/>
      <c r="Q17" s="1647"/>
      <c r="R17" s="1721"/>
      <c r="S17" s="1720"/>
      <c r="T17" s="1646"/>
      <c r="U17" s="1647"/>
      <c r="V17" s="1721"/>
      <c r="W17" s="1720"/>
      <c r="X17" s="1599"/>
      <c r="Y17" s="238"/>
      <c r="Z17" s="1311"/>
      <c r="AA17" s="1311"/>
      <c r="AB17" s="1311"/>
      <c r="AC17" s="1311"/>
      <c r="AD17" s="1321"/>
      <c r="AF17" s="1311"/>
      <c r="AG17" s="1311"/>
      <c r="AH17" s="1313"/>
      <c r="AI17" s="1313"/>
      <c r="AJ17" s="1319"/>
    </row>
    <row r="18" spans="1:36" ht="18.600000000000001" customHeight="1" thickBot="1" x14ac:dyDescent="0.35">
      <c r="A18" s="1311"/>
      <c r="B18" s="1335"/>
      <c r="C18" s="1426"/>
      <c r="D18" s="1335"/>
      <c r="E18" s="1334"/>
      <c r="F18" s="1425"/>
      <c r="G18" s="184" t="s">
        <v>291</v>
      </c>
      <c r="H18" s="1615"/>
      <c r="I18" s="1662"/>
      <c r="J18" s="1727"/>
      <c r="K18" s="1728"/>
      <c r="L18" s="1718"/>
      <c r="M18" s="1719"/>
      <c r="N18" s="1615"/>
      <c r="O18" s="1619"/>
      <c r="P18" s="1621"/>
      <c r="Q18" s="1615"/>
      <c r="R18" s="1618"/>
      <c r="S18" s="1619"/>
      <c r="T18" s="1621"/>
      <c r="U18" s="1615"/>
      <c r="V18" s="1618"/>
      <c r="W18" s="1619"/>
      <c r="X18" s="1599"/>
      <c r="Y18" s="238"/>
      <c r="Z18" s="1311"/>
      <c r="AA18" s="1311"/>
      <c r="AB18" s="1311"/>
      <c r="AC18" s="1311"/>
      <c r="AD18" s="1321"/>
      <c r="AF18" s="1311"/>
      <c r="AG18" s="1311"/>
      <c r="AH18" s="1313"/>
      <c r="AI18" s="1313"/>
      <c r="AJ18" s="1319"/>
    </row>
    <row r="19" spans="1:36" ht="16.2" hidden="1" customHeight="1" x14ac:dyDescent="0.3">
      <c r="A19" s="1316" t="s">
        <v>292</v>
      </c>
      <c r="B19" s="181"/>
      <c r="C19" s="186"/>
      <c r="D19" s="215"/>
      <c r="E19" s="216"/>
      <c r="F19" s="187"/>
      <c r="G19" s="188"/>
      <c r="H19" s="1588" t="s">
        <v>293</v>
      </c>
      <c r="I19" s="1595"/>
      <c r="J19" s="1588" t="s">
        <v>263</v>
      </c>
      <c r="K19" s="1590"/>
      <c r="L19" s="1587" t="s">
        <v>293</v>
      </c>
      <c r="M19" s="1595"/>
      <c r="N19" s="1588" t="s">
        <v>263</v>
      </c>
      <c r="O19" s="1590"/>
      <c r="P19" s="1680" t="s">
        <v>293</v>
      </c>
      <c r="Q19" s="1673"/>
      <c r="R19" s="1673" t="s">
        <v>263</v>
      </c>
      <c r="S19" s="1674"/>
      <c r="T19" s="1680" t="s">
        <v>293</v>
      </c>
      <c r="U19" s="1673"/>
      <c r="V19" s="1673" t="s">
        <v>263</v>
      </c>
      <c r="W19" s="1674"/>
      <c r="X19" s="128"/>
      <c r="Z19" s="1311" t="s">
        <v>293</v>
      </c>
      <c r="AA19" s="1311"/>
      <c r="AB19" s="1311" t="s">
        <v>263</v>
      </c>
      <c r="AC19" s="1311"/>
      <c r="AD19" s="179"/>
      <c r="AF19" s="1311" t="s">
        <v>293</v>
      </c>
      <c r="AG19" s="1311"/>
      <c r="AH19" s="1313" t="s">
        <v>263</v>
      </c>
      <c r="AI19" s="1313"/>
      <c r="AJ19" s="127"/>
    </row>
    <row r="20" spans="1:36" ht="15" customHeight="1" x14ac:dyDescent="0.3">
      <c r="A20" s="1316"/>
      <c r="B20" s="1335" t="s">
        <v>294</v>
      </c>
      <c r="C20" s="1321" t="s">
        <v>295</v>
      </c>
      <c r="D20" s="1335" t="s">
        <v>296</v>
      </c>
      <c r="E20" s="1334">
        <v>0.1</v>
      </c>
      <c r="F20" s="1421">
        <v>4.0000000000000001E-3</v>
      </c>
      <c r="G20" s="189" t="s">
        <v>297</v>
      </c>
      <c r="H20" s="1698">
        <v>4.0000000000000001E-3</v>
      </c>
      <c r="I20" s="1729"/>
      <c r="J20" s="1698">
        <v>1.8E-3</v>
      </c>
      <c r="K20" s="1699"/>
      <c r="L20" s="1704">
        <v>4.0000000000000001E-3</v>
      </c>
      <c r="M20" s="1705"/>
      <c r="N20" s="1698">
        <v>2E-3</v>
      </c>
      <c r="O20" s="1699"/>
      <c r="P20" s="1710">
        <v>4.0000000000000001E-3</v>
      </c>
      <c r="Q20" s="1678"/>
      <c r="R20" s="1678">
        <v>2.0999999999999999E-3</v>
      </c>
      <c r="S20" s="1679"/>
      <c r="T20" s="1710">
        <v>4.0000000000000001E-3</v>
      </c>
      <c r="U20" s="1678"/>
      <c r="V20" s="1678">
        <v>1.2999999999999999E-3</v>
      </c>
      <c r="W20" s="1679"/>
      <c r="X20" s="1628" t="s">
        <v>298</v>
      </c>
      <c r="Y20" s="237"/>
      <c r="Z20" s="1418">
        <v>4.0000000000000001E-3</v>
      </c>
      <c r="AA20" s="1418"/>
      <c r="AB20" s="1418">
        <v>3.7000000000000002E-3</v>
      </c>
      <c r="AC20" s="1418"/>
      <c r="AD20" s="1344" t="s">
        <v>468</v>
      </c>
      <c r="AF20" s="1418">
        <v>4.0000000000000001E-3</v>
      </c>
      <c r="AG20" s="1418"/>
      <c r="AH20" s="1413">
        <v>1.9E-3</v>
      </c>
      <c r="AI20" s="1413"/>
      <c r="AJ20" s="1344" t="s">
        <v>468</v>
      </c>
    </row>
    <row r="21" spans="1:36" ht="15" customHeight="1" x14ac:dyDescent="0.3">
      <c r="A21" s="1316"/>
      <c r="B21" s="1335"/>
      <c r="C21" s="1321"/>
      <c r="D21" s="1335"/>
      <c r="E21" s="1334"/>
      <c r="F21" s="1421"/>
      <c r="G21" s="189" t="s">
        <v>299</v>
      </c>
      <c r="H21" s="1700"/>
      <c r="I21" s="1730"/>
      <c r="J21" s="1700"/>
      <c r="K21" s="1701"/>
      <c r="L21" s="1706"/>
      <c r="M21" s="1707"/>
      <c r="N21" s="1700"/>
      <c r="O21" s="1701"/>
      <c r="P21" s="1710"/>
      <c r="Q21" s="1678"/>
      <c r="R21" s="1678"/>
      <c r="S21" s="1679"/>
      <c r="T21" s="1710"/>
      <c r="U21" s="1678"/>
      <c r="V21" s="1678"/>
      <c r="W21" s="1679"/>
      <c r="X21" s="1628"/>
      <c r="Y21" s="237"/>
      <c r="Z21" s="1418"/>
      <c r="AA21" s="1418"/>
      <c r="AB21" s="1418"/>
      <c r="AC21" s="1418"/>
      <c r="AD21" s="1344"/>
      <c r="AF21" s="1418"/>
      <c r="AG21" s="1418"/>
      <c r="AH21" s="1413"/>
      <c r="AI21" s="1413"/>
      <c r="AJ21" s="1344"/>
    </row>
    <row r="22" spans="1:36" ht="15" customHeight="1" x14ac:dyDescent="0.3">
      <c r="A22" s="1316"/>
      <c r="B22" s="1335"/>
      <c r="C22" s="1321" t="s">
        <v>300</v>
      </c>
      <c r="D22" s="1335"/>
      <c r="E22" s="1334"/>
      <c r="F22" s="1421"/>
      <c r="G22" s="184" t="s">
        <v>301</v>
      </c>
      <c r="H22" s="1700"/>
      <c r="I22" s="1730"/>
      <c r="J22" s="1700"/>
      <c r="K22" s="1701"/>
      <c r="L22" s="1706"/>
      <c r="M22" s="1707"/>
      <c r="N22" s="1700"/>
      <c r="O22" s="1701"/>
      <c r="P22" s="1710"/>
      <c r="Q22" s="1678"/>
      <c r="R22" s="1678"/>
      <c r="S22" s="1679"/>
      <c r="T22" s="1710"/>
      <c r="U22" s="1678"/>
      <c r="V22" s="1678"/>
      <c r="W22" s="1679"/>
      <c r="X22" s="1628"/>
      <c r="Y22" s="237"/>
      <c r="Z22" s="1418"/>
      <c r="AA22" s="1418"/>
      <c r="AB22" s="1418"/>
      <c r="AC22" s="1418"/>
      <c r="AD22" s="1344"/>
      <c r="AF22" s="1418"/>
      <c r="AG22" s="1418"/>
      <c r="AH22" s="1413"/>
      <c r="AI22" s="1413"/>
      <c r="AJ22" s="1344"/>
    </row>
    <row r="23" spans="1:36" ht="15" customHeight="1" x14ac:dyDescent="0.3">
      <c r="A23" s="1316"/>
      <c r="B23" s="1335"/>
      <c r="C23" s="1321"/>
      <c r="D23" s="1335"/>
      <c r="E23" s="1334"/>
      <c r="F23" s="1421"/>
      <c r="G23" s="184" t="s">
        <v>302</v>
      </c>
      <c r="H23" s="1700"/>
      <c r="I23" s="1730"/>
      <c r="J23" s="1700"/>
      <c r="K23" s="1701"/>
      <c r="L23" s="1706"/>
      <c r="M23" s="1707"/>
      <c r="N23" s="1700"/>
      <c r="O23" s="1701"/>
      <c r="P23" s="1710"/>
      <c r="Q23" s="1678"/>
      <c r="R23" s="1678"/>
      <c r="S23" s="1679"/>
      <c r="T23" s="1710"/>
      <c r="U23" s="1678"/>
      <c r="V23" s="1678"/>
      <c r="W23" s="1679"/>
      <c r="X23" s="1628"/>
      <c r="Y23" s="237"/>
      <c r="Z23" s="1418"/>
      <c r="AA23" s="1418"/>
      <c r="AB23" s="1418"/>
      <c r="AC23" s="1418"/>
      <c r="AD23" s="1344"/>
      <c r="AF23" s="1418"/>
      <c r="AG23" s="1418"/>
      <c r="AH23" s="1413"/>
      <c r="AI23" s="1413"/>
      <c r="AJ23" s="1344"/>
    </row>
    <row r="24" spans="1:36" ht="15" customHeight="1" thickBot="1" x14ac:dyDescent="0.35">
      <c r="A24" s="1316"/>
      <c r="B24" s="1335"/>
      <c r="C24" s="1321"/>
      <c r="D24" s="1335"/>
      <c r="E24" s="1334"/>
      <c r="F24" s="1421"/>
      <c r="G24" s="190" t="s">
        <v>303</v>
      </c>
      <c r="H24" s="1702"/>
      <c r="I24" s="1731"/>
      <c r="J24" s="1702"/>
      <c r="K24" s="1703"/>
      <c r="L24" s="1708"/>
      <c r="M24" s="1709"/>
      <c r="N24" s="1702"/>
      <c r="O24" s="1703"/>
      <c r="P24" s="1710"/>
      <c r="Q24" s="1678"/>
      <c r="R24" s="1678"/>
      <c r="S24" s="1679"/>
      <c r="T24" s="1710"/>
      <c r="U24" s="1678"/>
      <c r="V24" s="1678"/>
      <c r="W24" s="1679"/>
      <c r="X24" s="1628"/>
      <c r="Y24" s="237"/>
      <c r="Z24" s="1418"/>
      <c r="AA24" s="1418"/>
      <c r="AB24" s="1418"/>
      <c r="AC24" s="1418"/>
      <c r="AD24" s="1344"/>
      <c r="AF24" s="1418"/>
      <c r="AG24" s="1418"/>
      <c r="AH24" s="1413"/>
      <c r="AI24" s="1413"/>
      <c r="AJ24" s="1344"/>
    </row>
    <row r="25" spans="1:36" hidden="1" x14ac:dyDescent="0.3">
      <c r="A25" s="1316"/>
      <c r="B25" s="1335"/>
      <c r="C25" s="180"/>
      <c r="D25" s="215"/>
      <c r="E25" s="216"/>
      <c r="F25" s="191"/>
      <c r="G25" s="192"/>
      <c r="H25" s="1601" t="s">
        <v>304</v>
      </c>
      <c r="I25" s="1601"/>
      <c r="J25" s="1588" t="s">
        <v>263</v>
      </c>
      <c r="K25" s="1590"/>
      <c r="L25" s="1600" t="s">
        <v>304</v>
      </c>
      <c r="M25" s="1601"/>
      <c r="N25" s="1588" t="s">
        <v>263</v>
      </c>
      <c r="O25" s="1590"/>
      <c r="P25" s="1696" t="s">
        <v>304</v>
      </c>
      <c r="Q25" s="1697"/>
      <c r="R25" s="1673" t="s">
        <v>263</v>
      </c>
      <c r="S25" s="1674"/>
      <c r="T25" s="1696" t="s">
        <v>304</v>
      </c>
      <c r="U25" s="1697"/>
      <c r="V25" s="1673" t="s">
        <v>263</v>
      </c>
      <c r="W25" s="1674"/>
      <c r="X25" s="128"/>
      <c r="Z25" s="1325" t="s">
        <v>304</v>
      </c>
      <c r="AA25" s="1325"/>
      <c r="AB25" s="1311" t="s">
        <v>263</v>
      </c>
      <c r="AC25" s="1311"/>
      <c r="AD25" s="179"/>
      <c r="AF25" s="1324" t="s">
        <v>304</v>
      </c>
      <c r="AG25" s="1324"/>
      <c r="AH25" s="1313" t="s">
        <v>263</v>
      </c>
      <c r="AI25" s="1313"/>
      <c r="AJ25" s="127"/>
    </row>
    <row r="26" spans="1:36" ht="16.2" customHeight="1" x14ac:dyDescent="0.3">
      <c r="A26" s="1316"/>
      <c r="B26" s="1312" t="s">
        <v>305</v>
      </c>
      <c r="C26" s="1339" t="s">
        <v>306</v>
      </c>
      <c r="D26" s="1335" t="s">
        <v>307</v>
      </c>
      <c r="E26" s="1334">
        <v>0.2</v>
      </c>
      <c r="F26" s="1347">
        <v>0.05</v>
      </c>
      <c r="G26" s="193" t="s">
        <v>308</v>
      </c>
      <c r="H26" s="1681">
        <v>0.05</v>
      </c>
      <c r="I26" s="1681"/>
      <c r="J26" s="1698">
        <v>3.8E-3</v>
      </c>
      <c r="K26" s="1699"/>
      <c r="L26" s="1711">
        <v>0.05</v>
      </c>
      <c r="M26" s="1681"/>
      <c r="N26" s="1698">
        <v>3.0999999999999999E-3</v>
      </c>
      <c r="O26" s="1699"/>
      <c r="P26" s="1687">
        <v>0.05</v>
      </c>
      <c r="Q26" s="1395"/>
      <c r="R26" s="1678">
        <v>5.4999999999999997E-3</v>
      </c>
      <c r="S26" s="1679"/>
      <c r="T26" s="1687">
        <v>0.05</v>
      </c>
      <c r="U26" s="1395"/>
      <c r="V26" s="1678">
        <v>2E-3</v>
      </c>
      <c r="W26" s="1679"/>
      <c r="X26" s="1599" t="s">
        <v>309</v>
      </c>
      <c r="Y26" s="238"/>
      <c r="Z26" s="1348">
        <v>0.05</v>
      </c>
      <c r="AA26" s="1348"/>
      <c r="AB26" s="1418">
        <v>6.4000000000000003E-3</v>
      </c>
      <c r="AC26" s="1418"/>
      <c r="AD26" s="1321" t="s">
        <v>309</v>
      </c>
      <c r="AF26" s="1345">
        <v>0.05</v>
      </c>
      <c r="AG26" s="1345"/>
      <c r="AH26" s="1420" t="s">
        <v>476</v>
      </c>
      <c r="AI26" s="1413"/>
      <c r="AJ26" s="1319" t="s">
        <v>463</v>
      </c>
    </row>
    <row r="27" spans="1:36" ht="14.4" customHeight="1" x14ac:dyDescent="0.3">
      <c r="A27" s="1316"/>
      <c r="B27" s="1312"/>
      <c r="C27" s="1339"/>
      <c r="D27" s="1335"/>
      <c r="E27" s="1334"/>
      <c r="F27" s="1312"/>
      <c r="G27" s="190" t="s">
        <v>310</v>
      </c>
      <c r="H27" s="1683"/>
      <c r="I27" s="1683"/>
      <c r="J27" s="1700"/>
      <c r="K27" s="1701"/>
      <c r="L27" s="1712"/>
      <c r="M27" s="1683"/>
      <c r="N27" s="1700"/>
      <c r="O27" s="1701"/>
      <c r="P27" s="1687"/>
      <c r="Q27" s="1395"/>
      <c r="R27" s="1678"/>
      <c r="S27" s="1679"/>
      <c r="T27" s="1687"/>
      <c r="U27" s="1395"/>
      <c r="V27" s="1678"/>
      <c r="W27" s="1679"/>
      <c r="X27" s="1599"/>
      <c r="Y27" s="238"/>
      <c r="Z27" s="1348"/>
      <c r="AA27" s="1348"/>
      <c r="AB27" s="1418"/>
      <c r="AC27" s="1418"/>
      <c r="AD27" s="1321"/>
      <c r="AF27" s="1345"/>
      <c r="AG27" s="1345"/>
      <c r="AH27" s="1413"/>
      <c r="AI27" s="1413"/>
      <c r="AJ27" s="1319"/>
    </row>
    <row r="28" spans="1:36" ht="14.4" customHeight="1" x14ac:dyDescent="0.3">
      <c r="A28" s="1316"/>
      <c r="B28" s="1312"/>
      <c r="C28" s="1339"/>
      <c r="D28" s="1335"/>
      <c r="E28" s="1334"/>
      <c r="F28" s="1312"/>
      <c r="G28" s="184" t="s">
        <v>311</v>
      </c>
      <c r="H28" s="1683"/>
      <c r="I28" s="1683"/>
      <c r="J28" s="1700"/>
      <c r="K28" s="1701"/>
      <c r="L28" s="1712"/>
      <c r="M28" s="1683"/>
      <c r="N28" s="1700"/>
      <c r="O28" s="1701"/>
      <c r="P28" s="1687"/>
      <c r="Q28" s="1395"/>
      <c r="R28" s="1678"/>
      <c r="S28" s="1679"/>
      <c r="T28" s="1687"/>
      <c r="U28" s="1395"/>
      <c r="V28" s="1678"/>
      <c r="W28" s="1679"/>
      <c r="X28" s="1599"/>
      <c r="Y28" s="238"/>
      <c r="Z28" s="1348"/>
      <c r="AA28" s="1348"/>
      <c r="AB28" s="1418"/>
      <c r="AC28" s="1418"/>
      <c r="AD28" s="1321"/>
      <c r="AF28" s="1345"/>
      <c r="AG28" s="1345"/>
      <c r="AH28" s="1413"/>
      <c r="AI28" s="1413"/>
      <c r="AJ28" s="1319"/>
    </row>
    <row r="29" spans="1:36" ht="15" customHeight="1" thickBot="1" x14ac:dyDescent="0.35">
      <c r="A29" s="1316"/>
      <c r="B29" s="1312"/>
      <c r="C29" s="1339"/>
      <c r="D29" s="1335"/>
      <c r="E29" s="1334"/>
      <c r="F29" s="1312"/>
      <c r="G29" s="190" t="s">
        <v>312</v>
      </c>
      <c r="H29" s="1685"/>
      <c r="I29" s="1685"/>
      <c r="J29" s="1702"/>
      <c r="K29" s="1703"/>
      <c r="L29" s="1713"/>
      <c r="M29" s="1685"/>
      <c r="N29" s="1702"/>
      <c r="O29" s="1703"/>
      <c r="P29" s="1687"/>
      <c r="Q29" s="1395"/>
      <c r="R29" s="1678"/>
      <c r="S29" s="1679"/>
      <c r="T29" s="1687"/>
      <c r="U29" s="1395"/>
      <c r="V29" s="1678"/>
      <c r="W29" s="1679"/>
      <c r="X29" s="1599"/>
      <c r="Y29" s="238"/>
      <c r="Z29" s="1348"/>
      <c r="AA29" s="1348"/>
      <c r="AB29" s="1418"/>
      <c r="AC29" s="1418"/>
      <c r="AD29" s="1321"/>
      <c r="AF29" s="1345"/>
      <c r="AG29" s="1345"/>
      <c r="AH29" s="1413"/>
      <c r="AI29" s="1413"/>
      <c r="AJ29" s="1319"/>
    </row>
    <row r="30" spans="1:36" hidden="1" x14ac:dyDescent="0.3">
      <c r="A30" s="1316"/>
      <c r="B30" s="1312"/>
      <c r="C30" s="189"/>
      <c r="D30" s="181"/>
      <c r="E30" s="182"/>
      <c r="F30" s="194"/>
      <c r="G30" s="190"/>
      <c r="H30" s="1588" t="s">
        <v>313</v>
      </c>
      <c r="I30" s="1588"/>
      <c r="J30" s="1588" t="s">
        <v>263</v>
      </c>
      <c r="K30" s="1590"/>
      <c r="L30" s="1587" t="s">
        <v>313</v>
      </c>
      <c r="M30" s="1588"/>
      <c r="N30" s="1588" t="s">
        <v>263</v>
      </c>
      <c r="O30" s="1590"/>
      <c r="P30" s="1680" t="s">
        <v>313</v>
      </c>
      <c r="Q30" s="1673"/>
      <c r="R30" s="1673" t="s">
        <v>263</v>
      </c>
      <c r="S30" s="1674"/>
      <c r="T30" s="1680" t="s">
        <v>313</v>
      </c>
      <c r="U30" s="1673"/>
      <c r="V30" s="1673" t="s">
        <v>263</v>
      </c>
      <c r="W30" s="1674"/>
      <c r="X30" s="128"/>
      <c r="Z30" s="1311" t="s">
        <v>313</v>
      </c>
      <c r="AA30" s="1311"/>
      <c r="AB30" s="1311" t="s">
        <v>263</v>
      </c>
      <c r="AC30" s="1311"/>
      <c r="AD30" s="179"/>
      <c r="AF30" s="1313" t="s">
        <v>313</v>
      </c>
      <c r="AG30" s="1313"/>
      <c r="AH30" s="1313" t="s">
        <v>263</v>
      </c>
      <c r="AI30" s="1313"/>
      <c r="AJ30" s="127"/>
    </row>
    <row r="31" spans="1:36" ht="15.6" customHeight="1" x14ac:dyDescent="0.3">
      <c r="A31" s="1316"/>
      <c r="B31" s="1312"/>
      <c r="C31" s="1339" t="s">
        <v>314</v>
      </c>
      <c r="D31" s="1338" t="s">
        <v>315</v>
      </c>
      <c r="E31" s="1351">
        <v>0.1</v>
      </c>
      <c r="F31" s="1322" t="s">
        <v>316</v>
      </c>
      <c r="G31" s="184" t="s">
        <v>317</v>
      </c>
      <c r="H31" s="1614" t="s">
        <v>316</v>
      </c>
      <c r="I31" s="1614"/>
      <c r="J31" s="1681">
        <v>0.99</v>
      </c>
      <c r="K31" s="1682"/>
      <c r="L31" s="1620" t="s">
        <v>316</v>
      </c>
      <c r="M31" s="1614"/>
      <c r="N31" s="1681">
        <v>0.99</v>
      </c>
      <c r="O31" s="1682"/>
      <c r="P31" s="1688" t="s">
        <v>316</v>
      </c>
      <c r="Q31" s="1689"/>
      <c r="R31" s="1692">
        <f>100%-R26</f>
        <v>0.99450000000000005</v>
      </c>
      <c r="S31" s="1693"/>
      <c r="T31" s="1688" t="s">
        <v>316</v>
      </c>
      <c r="U31" s="1689"/>
      <c r="V31" s="1692">
        <v>0.99</v>
      </c>
      <c r="W31" s="1693"/>
      <c r="X31" s="1628" t="s">
        <v>318</v>
      </c>
      <c r="Y31" s="237"/>
      <c r="Z31" s="1311" t="s">
        <v>316</v>
      </c>
      <c r="AA31" s="1311"/>
      <c r="AB31" s="1418">
        <v>0.99</v>
      </c>
      <c r="AC31" s="1418"/>
      <c r="AD31" s="1344" t="s">
        <v>318</v>
      </c>
      <c r="AF31" s="1311" t="s">
        <v>316</v>
      </c>
      <c r="AG31" s="1311"/>
      <c r="AH31" s="1413">
        <f>100%-1.16%</f>
        <v>0.98839999999999995</v>
      </c>
      <c r="AI31" s="1413"/>
      <c r="AJ31" s="1342" t="s">
        <v>477</v>
      </c>
    </row>
    <row r="32" spans="1:36" ht="15.6" customHeight="1" x14ac:dyDescent="0.3">
      <c r="A32" s="1316"/>
      <c r="B32" s="1312"/>
      <c r="C32" s="1339"/>
      <c r="D32" s="1338"/>
      <c r="E32" s="1351"/>
      <c r="F32" s="1322"/>
      <c r="G32" s="190" t="s">
        <v>319</v>
      </c>
      <c r="H32" s="1647"/>
      <c r="I32" s="1647"/>
      <c r="J32" s="1683"/>
      <c r="K32" s="1684"/>
      <c r="L32" s="1646"/>
      <c r="M32" s="1647"/>
      <c r="N32" s="1683"/>
      <c r="O32" s="1684"/>
      <c r="P32" s="1658"/>
      <c r="Q32" s="1690"/>
      <c r="R32" s="1678"/>
      <c r="S32" s="1679"/>
      <c r="T32" s="1658"/>
      <c r="U32" s="1690"/>
      <c r="V32" s="1678"/>
      <c r="W32" s="1679"/>
      <c r="X32" s="1628"/>
      <c r="Y32" s="237"/>
      <c r="Z32" s="1311"/>
      <c r="AA32" s="1311"/>
      <c r="AB32" s="1418"/>
      <c r="AC32" s="1418"/>
      <c r="AD32" s="1344"/>
      <c r="AF32" s="1311"/>
      <c r="AG32" s="1311"/>
      <c r="AH32" s="1413"/>
      <c r="AI32" s="1413"/>
      <c r="AJ32" s="1417"/>
    </row>
    <row r="33" spans="1:36" ht="16.2" customHeight="1" thickBot="1" x14ac:dyDescent="0.35">
      <c r="A33" s="1316"/>
      <c r="B33" s="1312"/>
      <c r="C33" s="1339"/>
      <c r="D33" s="1338"/>
      <c r="E33" s="1351"/>
      <c r="F33" s="1322"/>
      <c r="G33" s="190" t="s">
        <v>320</v>
      </c>
      <c r="H33" s="1615"/>
      <c r="I33" s="1615"/>
      <c r="J33" s="1685"/>
      <c r="K33" s="1686"/>
      <c r="L33" s="1621"/>
      <c r="M33" s="1615"/>
      <c r="N33" s="1685"/>
      <c r="O33" s="1686"/>
      <c r="P33" s="1659"/>
      <c r="Q33" s="1691"/>
      <c r="R33" s="1694"/>
      <c r="S33" s="1695"/>
      <c r="T33" s="1659"/>
      <c r="U33" s="1691"/>
      <c r="V33" s="1694"/>
      <c r="W33" s="1695"/>
      <c r="X33" s="1628"/>
      <c r="Y33" s="237"/>
      <c r="Z33" s="1311"/>
      <c r="AA33" s="1311"/>
      <c r="AB33" s="1418"/>
      <c r="AC33" s="1418"/>
      <c r="AD33" s="1344"/>
      <c r="AF33" s="1311"/>
      <c r="AG33" s="1311"/>
      <c r="AH33" s="1413"/>
      <c r="AI33" s="1413"/>
      <c r="AJ33" s="1343"/>
    </row>
    <row r="34" spans="1:36" ht="16.2" hidden="1" customHeight="1" x14ac:dyDescent="0.3">
      <c r="A34" s="1316"/>
      <c r="B34" s="1335" t="s">
        <v>321</v>
      </c>
      <c r="C34" s="189"/>
      <c r="D34" s="183"/>
      <c r="E34" s="200"/>
      <c r="F34" s="195"/>
      <c r="G34" s="190"/>
      <c r="Z34" s="199" t="s">
        <v>469</v>
      </c>
      <c r="AA34" s="199" t="s">
        <v>470</v>
      </c>
      <c r="AB34" s="199" t="s">
        <v>471</v>
      </c>
      <c r="AC34" s="199" t="s">
        <v>263</v>
      </c>
      <c r="AD34" s="179"/>
      <c r="AF34" s="127"/>
      <c r="AG34" s="127"/>
      <c r="AH34" s="127"/>
      <c r="AI34" s="127"/>
      <c r="AJ34" s="127"/>
    </row>
    <row r="35" spans="1:36" ht="14.4" customHeight="1" x14ac:dyDescent="0.3">
      <c r="A35" s="1316"/>
      <c r="B35" s="1335"/>
      <c r="C35" s="1339" t="s">
        <v>322</v>
      </c>
      <c r="D35" s="1338" t="s">
        <v>323</v>
      </c>
      <c r="E35" s="1351">
        <v>0.1</v>
      </c>
      <c r="F35" s="1390" t="s">
        <v>324</v>
      </c>
      <c r="G35" s="189" t="s">
        <v>325</v>
      </c>
      <c r="H35" s="175">
        <v>0.95</v>
      </c>
      <c r="I35" s="129">
        <v>1.2E-2</v>
      </c>
      <c r="J35" s="129">
        <v>1.55E-2</v>
      </c>
      <c r="K35" s="217">
        <f>J35/I35</f>
        <v>1.2916666666666667</v>
      </c>
      <c r="L35" s="130">
        <v>0.95</v>
      </c>
      <c r="M35" s="129">
        <v>1.2E-2</v>
      </c>
      <c r="N35" s="129">
        <v>1.6469999999999999E-2</v>
      </c>
      <c r="O35" s="217">
        <f>N35/M35</f>
        <v>1.3724999999999998</v>
      </c>
      <c r="P35" s="133">
        <v>0.95</v>
      </c>
      <c r="Q35" s="129">
        <v>1.2E-2</v>
      </c>
      <c r="R35" s="218">
        <v>1.7680000000000001E-2</v>
      </c>
      <c r="S35" s="219">
        <f>R35/Q35</f>
        <v>1.4733333333333334</v>
      </c>
      <c r="T35" s="133">
        <v>0.95</v>
      </c>
      <c r="U35" s="131">
        <v>1.2E-2</v>
      </c>
      <c r="V35" s="220">
        <v>1.975E-2</v>
      </c>
      <c r="W35" s="219">
        <f>V35/U35</f>
        <v>1.6458333333333333</v>
      </c>
      <c r="X35" s="1628" t="s">
        <v>326</v>
      </c>
      <c r="Y35" s="237"/>
      <c r="Z35" s="1348">
        <v>0.95</v>
      </c>
      <c r="AA35" s="1368">
        <v>1.2E-2</v>
      </c>
      <c r="AB35" s="1377">
        <v>1.8339999999999999E-2</v>
      </c>
      <c r="AC35" s="1348">
        <f>AB35/AA35</f>
        <v>1.5283333333333331</v>
      </c>
      <c r="AD35" s="1344" t="s">
        <v>472</v>
      </c>
      <c r="AF35" s="1348">
        <v>0.95</v>
      </c>
      <c r="AG35" s="1368">
        <v>1.2E-2</v>
      </c>
      <c r="AH35" s="1775"/>
      <c r="AI35" s="1775"/>
      <c r="AJ35" s="1770" t="s">
        <v>326</v>
      </c>
    </row>
    <row r="36" spans="1:36" ht="15.6" customHeight="1" x14ac:dyDescent="0.3">
      <c r="A36" s="1316"/>
      <c r="B36" s="1335"/>
      <c r="C36" s="1339"/>
      <c r="D36" s="1338"/>
      <c r="E36" s="1338"/>
      <c r="F36" s="1390"/>
      <c r="G36" s="189" t="s">
        <v>327</v>
      </c>
      <c r="H36" s="176"/>
      <c r="I36" s="132"/>
      <c r="J36" s="132"/>
      <c r="K36" s="219"/>
      <c r="L36" s="133"/>
      <c r="M36" s="132"/>
      <c r="N36" s="132"/>
      <c r="O36" s="219"/>
      <c r="P36" s="133"/>
      <c r="Q36" s="132"/>
      <c r="R36" s="221"/>
      <c r="S36" s="219"/>
      <c r="T36" s="133"/>
      <c r="U36" s="134"/>
      <c r="V36" s="222"/>
      <c r="W36" s="219"/>
      <c r="X36" s="1628"/>
      <c r="Y36" s="237"/>
      <c r="Z36" s="1348"/>
      <c r="AA36" s="1368"/>
      <c r="AB36" s="1377"/>
      <c r="AC36" s="1348"/>
      <c r="AD36" s="1344"/>
      <c r="AF36" s="1348"/>
      <c r="AG36" s="1368"/>
      <c r="AH36" s="1776"/>
      <c r="AI36" s="1776"/>
      <c r="AJ36" s="1770"/>
    </row>
    <row r="37" spans="1:36" ht="15.6" customHeight="1" x14ac:dyDescent="0.3">
      <c r="A37" s="1316"/>
      <c r="B37" s="1335"/>
      <c r="C37" s="1339"/>
      <c r="D37" s="1338"/>
      <c r="E37" s="1338"/>
      <c r="F37" s="1390"/>
      <c r="G37" s="179" t="s">
        <v>328</v>
      </c>
      <c r="H37" s="176"/>
      <c r="I37" s="132"/>
      <c r="J37" s="132"/>
      <c r="K37" s="219"/>
      <c r="L37" s="133"/>
      <c r="M37" s="132"/>
      <c r="N37" s="132"/>
      <c r="O37" s="219"/>
      <c r="P37" s="133"/>
      <c r="Q37" s="132"/>
      <c r="R37" s="221"/>
      <c r="S37" s="219"/>
      <c r="T37" s="133"/>
      <c r="U37" s="134"/>
      <c r="V37" s="222"/>
      <c r="W37" s="219"/>
      <c r="X37" s="1628"/>
      <c r="Y37" s="237"/>
      <c r="Z37" s="1348"/>
      <c r="AA37" s="1368"/>
      <c r="AB37" s="1377"/>
      <c r="AC37" s="1348"/>
      <c r="AD37" s="1344"/>
      <c r="AF37" s="1348"/>
      <c r="AG37" s="1368"/>
      <c r="AH37" s="1776"/>
      <c r="AI37" s="1776"/>
      <c r="AJ37" s="1770"/>
    </row>
    <row r="38" spans="1:36" ht="15.6" customHeight="1" x14ac:dyDescent="0.3">
      <c r="A38" s="1316"/>
      <c r="B38" s="1335"/>
      <c r="C38" s="1339"/>
      <c r="D38" s="1338"/>
      <c r="E38" s="1338"/>
      <c r="F38" s="1390"/>
      <c r="G38" s="189" t="s">
        <v>329</v>
      </c>
      <c r="H38" s="176"/>
      <c r="I38" s="132"/>
      <c r="J38" s="132"/>
      <c r="K38" s="219"/>
      <c r="L38" s="133"/>
      <c r="M38" s="132"/>
      <c r="N38" s="132"/>
      <c r="O38" s="219"/>
      <c r="P38" s="133"/>
      <c r="Q38" s="132"/>
      <c r="R38" s="221"/>
      <c r="S38" s="219"/>
      <c r="T38" s="133"/>
      <c r="U38" s="134"/>
      <c r="V38" s="222"/>
      <c r="W38" s="219"/>
      <c r="X38" s="1628"/>
      <c r="Y38" s="237"/>
      <c r="Z38" s="1348"/>
      <c r="AA38" s="1368"/>
      <c r="AB38" s="1377"/>
      <c r="AC38" s="1348"/>
      <c r="AD38" s="1344"/>
      <c r="AF38" s="1348"/>
      <c r="AG38" s="1368"/>
      <c r="AH38" s="1776"/>
      <c r="AI38" s="1776"/>
      <c r="AJ38" s="1770"/>
    </row>
    <row r="39" spans="1:36" ht="15.6" customHeight="1" x14ac:dyDescent="0.3">
      <c r="A39" s="1316"/>
      <c r="B39" s="1335"/>
      <c r="C39" s="1339"/>
      <c r="D39" s="1338"/>
      <c r="E39" s="1338"/>
      <c r="F39" s="1390"/>
      <c r="G39" s="189" t="s">
        <v>330</v>
      </c>
      <c r="H39" s="176"/>
      <c r="I39" s="132"/>
      <c r="J39" s="132"/>
      <c r="K39" s="219"/>
      <c r="L39" s="133"/>
      <c r="M39" s="132"/>
      <c r="N39" s="132"/>
      <c r="O39" s="219"/>
      <c r="P39" s="133"/>
      <c r="Q39" s="132"/>
      <c r="R39" s="221"/>
      <c r="S39" s="219"/>
      <c r="T39" s="133"/>
      <c r="U39" s="134"/>
      <c r="V39" s="222"/>
      <c r="W39" s="219"/>
      <c r="X39" s="1628"/>
      <c r="Y39" s="237"/>
      <c r="Z39" s="1348"/>
      <c r="AA39" s="1368"/>
      <c r="AB39" s="1377"/>
      <c r="AC39" s="1348"/>
      <c r="AD39" s="1344"/>
      <c r="AF39" s="1348"/>
      <c r="AG39" s="1368"/>
      <c r="AH39" s="1776"/>
      <c r="AI39" s="1776"/>
      <c r="AJ39" s="1770"/>
    </row>
    <row r="40" spans="1:36" ht="15.6" customHeight="1" x14ac:dyDescent="0.3">
      <c r="A40" s="1316"/>
      <c r="B40" s="1335"/>
      <c r="C40" s="1339"/>
      <c r="D40" s="1338"/>
      <c r="E40" s="1338"/>
      <c r="F40" s="1390"/>
      <c r="G40" s="189" t="s">
        <v>331</v>
      </c>
      <c r="H40" s="176"/>
      <c r="I40" s="132"/>
      <c r="J40" s="132"/>
      <c r="K40" s="219"/>
      <c r="L40" s="133"/>
      <c r="M40" s="132"/>
      <c r="N40" s="132"/>
      <c r="O40" s="219"/>
      <c r="P40" s="133"/>
      <c r="Q40" s="132"/>
      <c r="R40" s="221"/>
      <c r="S40" s="219"/>
      <c r="T40" s="133"/>
      <c r="U40" s="134"/>
      <c r="V40" s="222"/>
      <c r="W40" s="219"/>
      <c r="X40" s="1628"/>
      <c r="Y40" s="237"/>
      <c r="Z40" s="1348"/>
      <c r="AA40" s="1368"/>
      <c r="AB40" s="1377"/>
      <c r="AC40" s="1348"/>
      <c r="AD40" s="1344"/>
      <c r="AF40" s="1348"/>
      <c r="AG40" s="1368"/>
      <c r="AH40" s="1776"/>
      <c r="AI40" s="1776"/>
      <c r="AJ40" s="1770"/>
    </row>
    <row r="41" spans="1:36" ht="16.2" customHeight="1" thickBot="1" x14ac:dyDescent="0.35">
      <c r="A41" s="1316"/>
      <c r="B41" s="1335"/>
      <c r="C41" s="1339"/>
      <c r="D41" s="1338"/>
      <c r="E41" s="1338"/>
      <c r="F41" s="1390"/>
      <c r="G41" s="189" t="s">
        <v>332</v>
      </c>
      <c r="H41" s="177"/>
      <c r="I41" s="135"/>
      <c r="J41" s="135"/>
      <c r="K41" s="223"/>
      <c r="L41" s="136"/>
      <c r="M41" s="135"/>
      <c r="N41" s="135"/>
      <c r="O41" s="223"/>
      <c r="P41" s="136"/>
      <c r="Q41" s="135"/>
      <c r="R41" s="224"/>
      <c r="S41" s="223"/>
      <c r="T41" s="136"/>
      <c r="U41" s="137"/>
      <c r="V41" s="225"/>
      <c r="W41" s="223"/>
      <c r="X41" s="1628"/>
      <c r="Y41" s="237"/>
      <c r="Z41" s="1348"/>
      <c r="AA41" s="1368"/>
      <c r="AB41" s="1377"/>
      <c r="AC41" s="1348"/>
      <c r="AD41" s="1344"/>
      <c r="AF41" s="1348"/>
      <c r="AG41" s="1368"/>
      <c r="AH41" s="1777"/>
      <c r="AI41" s="1777"/>
      <c r="AJ41" s="1770"/>
    </row>
    <row r="42" spans="1:36" ht="30" hidden="1" customHeight="1" x14ac:dyDescent="0.3">
      <c r="A42" s="1316"/>
      <c r="B42" s="1335"/>
      <c r="C42" s="189"/>
      <c r="D42" s="183"/>
      <c r="E42" s="1338"/>
      <c r="F42" s="196"/>
      <c r="G42" s="189"/>
      <c r="H42" s="226" t="s">
        <v>333</v>
      </c>
      <c r="I42" s="227" t="s">
        <v>334</v>
      </c>
      <c r="J42" s="138" t="s">
        <v>335</v>
      </c>
      <c r="K42" s="213" t="s">
        <v>263</v>
      </c>
      <c r="L42" s="228" t="s">
        <v>333</v>
      </c>
      <c r="M42" s="227" t="s">
        <v>334</v>
      </c>
      <c r="N42" s="138" t="s">
        <v>335</v>
      </c>
      <c r="O42" s="213" t="s">
        <v>263</v>
      </c>
      <c r="P42" s="228" t="s">
        <v>333</v>
      </c>
      <c r="Q42" s="227" t="s">
        <v>334</v>
      </c>
      <c r="R42" s="138" t="s">
        <v>335</v>
      </c>
      <c r="S42" s="213" t="s">
        <v>263</v>
      </c>
      <c r="T42" s="228" t="s">
        <v>333</v>
      </c>
      <c r="U42" s="227" t="s">
        <v>334</v>
      </c>
      <c r="V42" s="138" t="s">
        <v>335</v>
      </c>
      <c r="W42" s="213" t="s">
        <v>263</v>
      </c>
      <c r="X42" s="128"/>
      <c r="Z42" s="215" t="s">
        <v>333</v>
      </c>
      <c r="AA42" s="215" t="s">
        <v>334</v>
      </c>
      <c r="AB42" s="215" t="s">
        <v>335</v>
      </c>
      <c r="AC42" s="199" t="s">
        <v>263</v>
      </c>
      <c r="AD42" s="179"/>
      <c r="AF42" s="215" t="s">
        <v>333</v>
      </c>
      <c r="AG42" s="215" t="s">
        <v>334</v>
      </c>
      <c r="AH42" s="236" t="s">
        <v>335</v>
      </c>
      <c r="AI42" s="235" t="s">
        <v>263</v>
      </c>
      <c r="AJ42" s="232"/>
    </row>
    <row r="43" spans="1:36" ht="14.4" customHeight="1" x14ac:dyDescent="0.3">
      <c r="A43" s="1316"/>
      <c r="B43" s="1335"/>
      <c r="C43" s="1339" t="s">
        <v>336</v>
      </c>
      <c r="D43" s="1338" t="s">
        <v>337</v>
      </c>
      <c r="E43" s="1338"/>
      <c r="F43" s="1338" t="s">
        <v>338</v>
      </c>
      <c r="G43" s="189" t="s">
        <v>339</v>
      </c>
      <c r="H43" s="1660">
        <v>0.95</v>
      </c>
      <c r="I43" s="1670">
        <v>3.3000000000000002E-2</v>
      </c>
      <c r="J43" s="1400">
        <v>2.8700000000000002E-3</v>
      </c>
      <c r="K43" s="1654">
        <f>J43/I43</f>
        <v>8.6969696969696975E-2</v>
      </c>
      <c r="L43" s="1657">
        <v>0.95</v>
      </c>
      <c r="M43" s="1670">
        <v>3.3000000000000002E-2</v>
      </c>
      <c r="N43" s="1400">
        <v>3.14E-3</v>
      </c>
      <c r="O43" s="1654">
        <f>N43/M43</f>
        <v>9.5151515151515154E-2</v>
      </c>
      <c r="P43" s="1657">
        <v>0.95</v>
      </c>
      <c r="Q43" s="1670">
        <v>3.3000000000000002E-2</v>
      </c>
      <c r="R43" s="1400">
        <v>3.14E-3</v>
      </c>
      <c r="S43" s="1654">
        <f>R43/Q43</f>
        <v>9.5151515151515154E-2</v>
      </c>
      <c r="T43" s="1657">
        <v>0.95</v>
      </c>
      <c r="U43" s="1670">
        <v>3.3000000000000002E-2</v>
      </c>
      <c r="V43" s="1400">
        <v>3.29E-3</v>
      </c>
      <c r="W43" s="1654">
        <f>V43/U43</f>
        <v>9.9696969696969687E-2</v>
      </c>
      <c r="X43" s="1628" t="s">
        <v>340</v>
      </c>
      <c r="Y43" s="237"/>
      <c r="Z43" s="1348">
        <v>0.95</v>
      </c>
      <c r="AA43" s="1376">
        <v>3.3000000000000002E-2</v>
      </c>
      <c r="AB43" s="1377">
        <v>3.13E-3</v>
      </c>
      <c r="AC43" s="1576">
        <f>AB43/AA43</f>
        <v>9.4848484848484849E-2</v>
      </c>
      <c r="AD43" s="1344" t="s">
        <v>473</v>
      </c>
      <c r="AF43" s="1348">
        <v>0.95</v>
      </c>
      <c r="AG43" s="1378">
        <v>3.3000000000000002E-2</v>
      </c>
      <c r="AH43" s="1771"/>
      <c r="AI43" s="1772"/>
      <c r="AJ43" s="1770" t="s">
        <v>340</v>
      </c>
    </row>
    <row r="44" spans="1:36" ht="15.6" customHeight="1" x14ac:dyDescent="0.3">
      <c r="A44" s="1316"/>
      <c r="B44" s="1335"/>
      <c r="C44" s="1339"/>
      <c r="D44" s="1338"/>
      <c r="E44" s="1338"/>
      <c r="F44" s="1338"/>
      <c r="G44" s="189" t="s">
        <v>341</v>
      </c>
      <c r="H44" s="1661"/>
      <c r="I44" s="1671"/>
      <c r="J44" s="1401"/>
      <c r="K44" s="1655"/>
      <c r="L44" s="1658"/>
      <c r="M44" s="1671"/>
      <c r="N44" s="1401"/>
      <c r="O44" s="1655"/>
      <c r="P44" s="1658"/>
      <c r="Q44" s="1671"/>
      <c r="R44" s="1401"/>
      <c r="S44" s="1655"/>
      <c r="T44" s="1658"/>
      <c r="U44" s="1671"/>
      <c r="V44" s="1401"/>
      <c r="W44" s="1655"/>
      <c r="X44" s="1628"/>
      <c r="Y44" s="237"/>
      <c r="Z44" s="1311"/>
      <c r="AA44" s="1376"/>
      <c r="AB44" s="1377"/>
      <c r="AC44" s="1576"/>
      <c r="AD44" s="1344"/>
      <c r="AF44" s="1311"/>
      <c r="AG44" s="1379"/>
      <c r="AH44" s="1771"/>
      <c r="AI44" s="1772"/>
      <c r="AJ44" s="1770"/>
    </row>
    <row r="45" spans="1:36" ht="15.6" customHeight="1" x14ac:dyDescent="0.3">
      <c r="A45" s="1316"/>
      <c r="B45" s="1335"/>
      <c r="C45" s="1339"/>
      <c r="D45" s="1338"/>
      <c r="E45" s="1338"/>
      <c r="F45" s="1338"/>
      <c r="G45" s="189" t="s">
        <v>342</v>
      </c>
      <c r="H45" s="1661"/>
      <c r="I45" s="1671"/>
      <c r="J45" s="1401"/>
      <c r="K45" s="1655"/>
      <c r="L45" s="1658"/>
      <c r="M45" s="1671"/>
      <c r="N45" s="1401"/>
      <c r="O45" s="1655"/>
      <c r="P45" s="1658"/>
      <c r="Q45" s="1671"/>
      <c r="R45" s="1401"/>
      <c r="S45" s="1655"/>
      <c r="T45" s="1658"/>
      <c r="U45" s="1671"/>
      <c r="V45" s="1401"/>
      <c r="W45" s="1655"/>
      <c r="X45" s="1628"/>
      <c r="Y45" s="237"/>
      <c r="Z45" s="1311"/>
      <c r="AA45" s="1376"/>
      <c r="AB45" s="1377"/>
      <c r="AC45" s="1576"/>
      <c r="AD45" s="1344"/>
      <c r="AF45" s="1311"/>
      <c r="AG45" s="1379"/>
      <c r="AH45" s="1771"/>
      <c r="AI45" s="1772"/>
      <c r="AJ45" s="1770"/>
    </row>
    <row r="46" spans="1:36" ht="16.2" customHeight="1" thickBot="1" x14ac:dyDescent="0.35">
      <c r="A46" s="1316"/>
      <c r="B46" s="1335"/>
      <c r="C46" s="1339"/>
      <c r="D46" s="1338"/>
      <c r="E46" s="1338"/>
      <c r="F46" s="1338"/>
      <c r="G46" s="189" t="s">
        <v>343</v>
      </c>
      <c r="H46" s="1662"/>
      <c r="I46" s="1672"/>
      <c r="J46" s="1669"/>
      <c r="K46" s="1656"/>
      <c r="L46" s="1659"/>
      <c r="M46" s="1672"/>
      <c r="N46" s="1669"/>
      <c r="O46" s="1656"/>
      <c r="P46" s="1659"/>
      <c r="Q46" s="1672"/>
      <c r="R46" s="1669"/>
      <c r="S46" s="1656"/>
      <c r="T46" s="1659"/>
      <c r="U46" s="1672"/>
      <c r="V46" s="1669"/>
      <c r="W46" s="1656"/>
      <c r="X46" s="1628"/>
      <c r="Y46" s="237"/>
      <c r="Z46" s="1311"/>
      <c r="AA46" s="1376"/>
      <c r="AB46" s="1377"/>
      <c r="AC46" s="1576"/>
      <c r="AD46" s="1344"/>
      <c r="AF46" s="1311"/>
      <c r="AG46" s="1380"/>
      <c r="AH46" s="1771"/>
      <c r="AI46" s="1772"/>
      <c r="AJ46" s="1770"/>
    </row>
    <row r="47" spans="1:36" ht="16.5" hidden="1" customHeight="1" x14ac:dyDescent="0.3">
      <c r="A47" s="1316"/>
      <c r="B47" s="1335"/>
      <c r="C47" s="189"/>
      <c r="D47" s="183"/>
      <c r="E47" s="1338"/>
      <c r="F47" s="183"/>
      <c r="G47" s="189"/>
      <c r="H47" s="229" t="s">
        <v>344</v>
      </c>
      <c r="I47" s="230" t="s">
        <v>345</v>
      </c>
      <c r="J47" s="231" t="s">
        <v>346</v>
      </c>
      <c r="K47" s="209" t="s">
        <v>263</v>
      </c>
      <c r="L47" s="211" t="s">
        <v>347</v>
      </c>
      <c r="M47" s="230" t="s">
        <v>345</v>
      </c>
      <c r="N47" s="231" t="s">
        <v>346</v>
      </c>
      <c r="O47" s="209" t="s">
        <v>263</v>
      </c>
      <c r="P47" s="211" t="s">
        <v>347</v>
      </c>
      <c r="Q47" s="230" t="s">
        <v>345</v>
      </c>
      <c r="R47" s="231" t="s">
        <v>346</v>
      </c>
      <c r="S47" s="213" t="s">
        <v>263</v>
      </c>
      <c r="T47" s="211" t="s">
        <v>347</v>
      </c>
      <c r="U47" s="230" t="s">
        <v>345</v>
      </c>
      <c r="V47" s="231" t="s">
        <v>346</v>
      </c>
      <c r="W47" s="213" t="s">
        <v>263</v>
      </c>
      <c r="X47" s="128"/>
      <c r="Z47" s="199" t="s">
        <v>347</v>
      </c>
      <c r="AA47" s="199" t="s">
        <v>345</v>
      </c>
      <c r="AB47" s="199" t="s">
        <v>346</v>
      </c>
      <c r="AC47" s="199" t="s">
        <v>263</v>
      </c>
      <c r="AD47" s="179"/>
      <c r="AF47" s="199" t="s">
        <v>347</v>
      </c>
      <c r="AG47" s="199" t="s">
        <v>345</v>
      </c>
      <c r="AH47" s="235"/>
      <c r="AI47" s="235"/>
      <c r="AJ47" s="232"/>
    </row>
    <row r="48" spans="1:36" ht="15.6" customHeight="1" x14ac:dyDescent="0.3">
      <c r="A48" s="1316"/>
      <c r="B48" s="1335"/>
      <c r="C48" s="1339" t="s">
        <v>348</v>
      </c>
      <c r="D48" s="1338" t="s">
        <v>349</v>
      </c>
      <c r="E48" s="1338"/>
      <c r="F48" s="1338" t="s">
        <v>350</v>
      </c>
      <c r="G48" s="189" t="s">
        <v>351</v>
      </c>
      <c r="H48" s="1660">
        <v>0.95</v>
      </c>
      <c r="I48" s="1666">
        <v>0.06</v>
      </c>
      <c r="J48" s="1675">
        <v>4.6899999999999997E-2</v>
      </c>
      <c r="K48" s="1654">
        <f>J48/I48</f>
        <v>0.78166666666666662</v>
      </c>
      <c r="L48" s="1657">
        <v>0.95</v>
      </c>
      <c r="M48" s="1666">
        <v>0.06</v>
      </c>
      <c r="N48" s="1666">
        <v>6.6000000000000003E-2</v>
      </c>
      <c r="O48" s="1654">
        <f>N48/M48</f>
        <v>1.1000000000000001</v>
      </c>
      <c r="P48" s="1657">
        <v>0.95</v>
      </c>
      <c r="Q48" s="1666">
        <v>0.06</v>
      </c>
      <c r="R48" s="1666">
        <v>7.8E-2</v>
      </c>
      <c r="S48" s="1654">
        <f>R48/Q48</f>
        <v>1.3</v>
      </c>
      <c r="T48" s="1657">
        <v>0.95</v>
      </c>
      <c r="U48" s="1666">
        <v>0.06</v>
      </c>
      <c r="V48" s="1666">
        <v>3.6850000000000001E-2</v>
      </c>
      <c r="W48" s="1654">
        <f>V48/U48</f>
        <v>0.61416666666666675</v>
      </c>
      <c r="X48" s="1599" t="s">
        <v>352</v>
      </c>
      <c r="Y48" s="238"/>
      <c r="Z48" s="1348">
        <v>0.95</v>
      </c>
      <c r="AA48" s="1575">
        <v>0.06</v>
      </c>
      <c r="AB48" s="1575">
        <v>4.4970000000000003E-2</v>
      </c>
      <c r="AC48" s="1576">
        <f>AB48/AA48</f>
        <v>0.74950000000000006</v>
      </c>
      <c r="AD48" s="1321" t="s">
        <v>352</v>
      </c>
      <c r="AF48" s="1348">
        <v>0.95</v>
      </c>
      <c r="AG48" s="1368">
        <v>0.06</v>
      </c>
      <c r="AH48" s="1773"/>
      <c r="AI48" s="1772"/>
      <c r="AJ48" s="1774" t="s">
        <v>352</v>
      </c>
    </row>
    <row r="49" spans="1:36" ht="15.6" customHeight="1" x14ac:dyDescent="0.3">
      <c r="A49" s="1316"/>
      <c r="B49" s="1335"/>
      <c r="C49" s="1339"/>
      <c r="D49" s="1338"/>
      <c r="E49" s="1338"/>
      <c r="F49" s="1338"/>
      <c r="G49" s="189" t="s">
        <v>353</v>
      </c>
      <c r="H49" s="1661"/>
      <c r="I49" s="1667"/>
      <c r="J49" s="1676"/>
      <c r="K49" s="1655"/>
      <c r="L49" s="1658"/>
      <c r="M49" s="1667"/>
      <c r="N49" s="1667"/>
      <c r="O49" s="1655"/>
      <c r="P49" s="1658"/>
      <c r="Q49" s="1667"/>
      <c r="R49" s="1667"/>
      <c r="S49" s="1655"/>
      <c r="T49" s="1658"/>
      <c r="U49" s="1667"/>
      <c r="V49" s="1667"/>
      <c r="W49" s="1655"/>
      <c r="X49" s="1599"/>
      <c r="Y49" s="238"/>
      <c r="Z49" s="1311"/>
      <c r="AA49" s="1575"/>
      <c r="AB49" s="1575"/>
      <c r="AC49" s="1576"/>
      <c r="AD49" s="1321"/>
      <c r="AF49" s="1311"/>
      <c r="AG49" s="1368"/>
      <c r="AH49" s="1773"/>
      <c r="AI49" s="1772"/>
      <c r="AJ49" s="1774"/>
    </row>
    <row r="50" spans="1:36" ht="15.6" customHeight="1" x14ac:dyDescent="0.3">
      <c r="A50" s="1316"/>
      <c r="B50" s="1335"/>
      <c r="C50" s="1339"/>
      <c r="D50" s="1338"/>
      <c r="E50" s="1338"/>
      <c r="F50" s="1338"/>
      <c r="G50" s="189" t="s">
        <v>354</v>
      </c>
      <c r="H50" s="1661"/>
      <c r="I50" s="1667"/>
      <c r="J50" s="1676"/>
      <c r="K50" s="1655"/>
      <c r="L50" s="1658"/>
      <c r="M50" s="1667"/>
      <c r="N50" s="1667"/>
      <c r="O50" s="1655"/>
      <c r="P50" s="1658"/>
      <c r="Q50" s="1667"/>
      <c r="R50" s="1667"/>
      <c r="S50" s="1655"/>
      <c r="T50" s="1658"/>
      <c r="U50" s="1667"/>
      <c r="V50" s="1667"/>
      <c r="W50" s="1655"/>
      <c r="X50" s="1599"/>
      <c r="Y50" s="238"/>
      <c r="Z50" s="1311"/>
      <c r="AA50" s="1575"/>
      <c r="AB50" s="1575"/>
      <c r="AC50" s="1576"/>
      <c r="AD50" s="1321"/>
      <c r="AF50" s="1311"/>
      <c r="AG50" s="1368"/>
      <c r="AH50" s="1773"/>
      <c r="AI50" s="1772"/>
      <c r="AJ50" s="1774"/>
    </row>
    <row r="51" spans="1:36" ht="16.2" customHeight="1" thickBot="1" x14ac:dyDescent="0.35">
      <c r="A51" s="1316"/>
      <c r="B51" s="1335"/>
      <c r="C51" s="1339"/>
      <c r="D51" s="1338"/>
      <c r="E51" s="1338"/>
      <c r="F51" s="1338"/>
      <c r="G51" s="189" t="s">
        <v>355</v>
      </c>
      <c r="H51" s="1662"/>
      <c r="I51" s="1668"/>
      <c r="J51" s="1677"/>
      <c r="K51" s="1656"/>
      <c r="L51" s="1659"/>
      <c r="M51" s="1668"/>
      <c r="N51" s="1668"/>
      <c r="O51" s="1656"/>
      <c r="P51" s="1659"/>
      <c r="Q51" s="1668"/>
      <c r="R51" s="1668"/>
      <c r="S51" s="1656"/>
      <c r="T51" s="1659"/>
      <c r="U51" s="1668"/>
      <c r="V51" s="1668"/>
      <c r="W51" s="1656"/>
      <c r="X51" s="1599"/>
      <c r="Y51" s="238"/>
      <c r="Z51" s="1311"/>
      <c r="AA51" s="1575"/>
      <c r="AB51" s="1575"/>
      <c r="AC51" s="1576"/>
      <c r="AD51" s="1321"/>
      <c r="AF51" s="1311"/>
      <c r="AG51" s="1368"/>
      <c r="AH51" s="1773"/>
      <c r="AI51" s="1772"/>
      <c r="AJ51" s="1774"/>
    </row>
    <row r="52" spans="1:36" ht="33" hidden="1" customHeight="1" x14ac:dyDescent="0.3">
      <c r="A52" s="1316"/>
      <c r="B52" s="1335"/>
      <c r="C52" s="189"/>
      <c r="D52" s="183"/>
      <c r="E52" s="1338"/>
      <c r="F52" s="183"/>
      <c r="G52" s="189"/>
      <c r="H52" s="229" t="s">
        <v>356</v>
      </c>
      <c r="I52" s="230" t="s">
        <v>357</v>
      </c>
      <c r="J52" s="231" t="s">
        <v>358</v>
      </c>
      <c r="K52" s="209" t="s">
        <v>281</v>
      </c>
      <c r="L52" s="211" t="s">
        <v>356</v>
      </c>
      <c r="M52" s="230" t="s">
        <v>359</v>
      </c>
      <c r="N52" s="231" t="s">
        <v>358</v>
      </c>
      <c r="O52" s="209" t="s">
        <v>281</v>
      </c>
      <c r="P52" s="211" t="s">
        <v>360</v>
      </c>
      <c r="Q52" s="227" t="s">
        <v>361</v>
      </c>
      <c r="R52" s="231" t="s">
        <v>362</v>
      </c>
      <c r="S52" s="213" t="s">
        <v>281</v>
      </c>
      <c r="T52" s="211" t="s">
        <v>360</v>
      </c>
      <c r="U52" s="227" t="s">
        <v>361</v>
      </c>
      <c r="V52" s="231" t="s">
        <v>362</v>
      </c>
      <c r="W52" s="213" t="s">
        <v>281</v>
      </c>
      <c r="X52" s="128"/>
      <c r="Z52" s="199" t="s">
        <v>360</v>
      </c>
      <c r="AA52" s="215" t="s">
        <v>361</v>
      </c>
      <c r="AB52" s="199" t="s">
        <v>362</v>
      </c>
      <c r="AC52" s="199" t="s">
        <v>281</v>
      </c>
      <c r="AD52" s="179"/>
      <c r="AF52" s="199" t="s">
        <v>360</v>
      </c>
      <c r="AG52" s="215" t="s">
        <v>361</v>
      </c>
      <c r="AH52" s="235"/>
      <c r="AI52" s="235"/>
      <c r="AJ52" s="232"/>
    </row>
    <row r="53" spans="1:36" ht="14.4" customHeight="1" x14ac:dyDescent="0.3">
      <c r="A53" s="1316"/>
      <c r="B53" s="1335"/>
      <c r="C53" s="1339" t="s">
        <v>11</v>
      </c>
      <c r="D53" s="1338" t="s">
        <v>363</v>
      </c>
      <c r="E53" s="1338"/>
      <c r="F53" s="1338" t="s">
        <v>364</v>
      </c>
      <c r="G53" s="189" t="s">
        <v>365</v>
      </c>
      <c r="H53" s="1660">
        <v>0.95</v>
      </c>
      <c r="I53" s="1651">
        <v>5.0000000000000001E-4</v>
      </c>
      <c r="J53" s="1663">
        <v>1.8000000000000001E-4</v>
      </c>
      <c r="K53" s="1654">
        <f>J53/I53</f>
        <v>0.36000000000000004</v>
      </c>
      <c r="L53" s="1657">
        <v>0.95</v>
      </c>
      <c r="M53" s="1648">
        <v>5.0000000000000001E-4</v>
      </c>
      <c r="N53" s="1651">
        <v>1E-4</v>
      </c>
      <c r="O53" s="1654">
        <f>N53/M53</f>
        <v>0.2</v>
      </c>
      <c r="P53" s="1657">
        <v>0.95</v>
      </c>
      <c r="Q53" s="1648">
        <v>5.0000000000000001E-4</v>
      </c>
      <c r="R53" s="1651">
        <v>1.4999999999999999E-4</v>
      </c>
      <c r="S53" s="1654">
        <f>R53/Q53</f>
        <v>0.3</v>
      </c>
      <c r="T53" s="1657">
        <v>0.95</v>
      </c>
      <c r="U53" s="1648">
        <v>5.0000000000000001E-4</v>
      </c>
      <c r="V53" s="1651">
        <v>1.4999999999999999E-4</v>
      </c>
      <c r="W53" s="1654">
        <f>V53/U53</f>
        <v>0.3</v>
      </c>
      <c r="X53" s="1628" t="s">
        <v>366</v>
      </c>
      <c r="Y53" s="237"/>
      <c r="Z53" s="1348">
        <v>0.95</v>
      </c>
      <c r="AA53" s="1577">
        <v>5.0000000000000001E-4</v>
      </c>
      <c r="AB53" s="1578">
        <v>6.9999999999999994E-5</v>
      </c>
      <c r="AC53" s="1576">
        <f>AB53/AA53</f>
        <v>0.13999999999999999</v>
      </c>
      <c r="AD53" s="1344" t="s">
        <v>366</v>
      </c>
      <c r="AF53" s="1348">
        <v>0.95</v>
      </c>
      <c r="AG53" s="1366">
        <v>5.0000000000000001E-4</v>
      </c>
      <c r="AH53" s="1778"/>
      <c r="AI53" s="1772"/>
      <c r="AJ53" s="1770" t="s">
        <v>366</v>
      </c>
    </row>
    <row r="54" spans="1:36" ht="14.4" customHeight="1" x14ac:dyDescent="0.3">
      <c r="A54" s="1316"/>
      <c r="B54" s="1335"/>
      <c r="C54" s="1339"/>
      <c r="D54" s="1338"/>
      <c r="E54" s="1338"/>
      <c r="F54" s="1338"/>
      <c r="G54" s="189" t="s">
        <v>117</v>
      </c>
      <c r="H54" s="1661"/>
      <c r="I54" s="1652"/>
      <c r="J54" s="1664"/>
      <c r="K54" s="1655"/>
      <c r="L54" s="1658"/>
      <c r="M54" s="1649"/>
      <c r="N54" s="1652"/>
      <c r="O54" s="1655"/>
      <c r="P54" s="1658"/>
      <c r="Q54" s="1649"/>
      <c r="R54" s="1652"/>
      <c r="S54" s="1655"/>
      <c r="T54" s="1658"/>
      <c r="U54" s="1649"/>
      <c r="V54" s="1652"/>
      <c r="W54" s="1655"/>
      <c r="X54" s="1628"/>
      <c r="Y54" s="237"/>
      <c r="Z54" s="1311"/>
      <c r="AA54" s="1577"/>
      <c r="AB54" s="1578"/>
      <c r="AC54" s="1576"/>
      <c r="AD54" s="1344"/>
      <c r="AF54" s="1311"/>
      <c r="AG54" s="1366"/>
      <c r="AH54" s="1778"/>
      <c r="AI54" s="1772"/>
      <c r="AJ54" s="1770"/>
    </row>
    <row r="55" spans="1:36" ht="15" customHeight="1" thickBot="1" x14ac:dyDescent="0.35">
      <c r="A55" s="1316"/>
      <c r="B55" s="1335"/>
      <c r="C55" s="1339"/>
      <c r="D55" s="1338"/>
      <c r="E55" s="1338"/>
      <c r="F55" s="1338"/>
      <c r="G55" s="179" t="s">
        <v>118</v>
      </c>
      <c r="H55" s="1662"/>
      <c r="I55" s="1653"/>
      <c r="J55" s="1665"/>
      <c r="K55" s="1656"/>
      <c r="L55" s="1659"/>
      <c r="M55" s="1650"/>
      <c r="N55" s="1653"/>
      <c r="O55" s="1656"/>
      <c r="P55" s="1659"/>
      <c r="Q55" s="1650"/>
      <c r="R55" s="1653"/>
      <c r="S55" s="1656"/>
      <c r="T55" s="1659"/>
      <c r="U55" s="1650"/>
      <c r="V55" s="1653"/>
      <c r="W55" s="1656"/>
      <c r="X55" s="1628"/>
      <c r="Y55" s="237"/>
      <c r="Z55" s="1311"/>
      <c r="AA55" s="1577"/>
      <c r="AB55" s="1578"/>
      <c r="AC55" s="1576"/>
      <c r="AD55" s="1344"/>
      <c r="AF55" s="1311"/>
      <c r="AG55" s="1366"/>
      <c r="AH55" s="1778"/>
      <c r="AI55" s="1772"/>
      <c r="AJ55" s="1770"/>
    </row>
    <row r="56" spans="1:36" ht="16.2" hidden="1" customHeight="1" x14ac:dyDescent="0.3">
      <c r="A56" s="1316"/>
      <c r="B56" s="1335"/>
      <c r="C56" s="189"/>
      <c r="D56" s="183"/>
      <c r="E56" s="1338"/>
      <c r="F56" s="183"/>
      <c r="G56" s="179"/>
      <c r="H56" s="1593" t="s">
        <v>367</v>
      </c>
      <c r="I56" s="1593"/>
      <c r="J56" s="1589" t="s">
        <v>368</v>
      </c>
      <c r="K56" s="1590"/>
      <c r="L56" s="1594" t="s">
        <v>367</v>
      </c>
      <c r="M56" s="1593"/>
      <c r="N56" s="1589" t="s">
        <v>368</v>
      </c>
      <c r="O56" s="1590"/>
      <c r="P56" s="1594" t="s">
        <v>367</v>
      </c>
      <c r="Q56" s="1593"/>
      <c r="R56" s="1589" t="s">
        <v>368</v>
      </c>
      <c r="S56" s="1590"/>
      <c r="T56" s="1594" t="s">
        <v>367</v>
      </c>
      <c r="U56" s="1593"/>
      <c r="V56" s="1589" t="s">
        <v>368</v>
      </c>
      <c r="W56" s="1590"/>
      <c r="X56" s="128"/>
      <c r="Z56" s="1316" t="s">
        <v>367</v>
      </c>
      <c r="AA56" s="1316"/>
      <c r="AB56" s="1311" t="s">
        <v>368</v>
      </c>
      <c r="AC56" s="1311"/>
      <c r="AD56" s="179"/>
      <c r="AF56" s="1318" t="s">
        <v>367</v>
      </c>
      <c r="AG56" s="1318"/>
      <c r="AH56" s="1313" t="s">
        <v>368</v>
      </c>
      <c r="AI56" s="1313"/>
      <c r="AJ56" s="127"/>
    </row>
    <row r="57" spans="1:36" ht="14.4" customHeight="1" x14ac:dyDescent="0.3">
      <c r="A57" s="1316"/>
      <c r="B57" s="1335"/>
      <c r="C57" s="1339" t="s">
        <v>12</v>
      </c>
      <c r="D57" s="1338" t="s">
        <v>369</v>
      </c>
      <c r="E57" s="1338"/>
      <c r="F57" s="1338" t="s">
        <v>370</v>
      </c>
      <c r="G57" s="189" t="s">
        <v>371</v>
      </c>
      <c r="H57" s="1614" t="s">
        <v>372</v>
      </c>
      <c r="I57" s="1614"/>
      <c r="J57" s="1635" t="s">
        <v>372</v>
      </c>
      <c r="K57" s="1605"/>
      <c r="L57" s="1620" t="s">
        <v>370</v>
      </c>
      <c r="M57" s="1614"/>
      <c r="N57" s="1635" t="s">
        <v>370</v>
      </c>
      <c r="O57" s="1605"/>
      <c r="P57" s="1620" t="s">
        <v>370</v>
      </c>
      <c r="Q57" s="1614"/>
      <c r="R57" s="1635" t="s">
        <v>370</v>
      </c>
      <c r="S57" s="1605"/>
      <c r="T57" s="1620" t="s">
        <v>370</v>
      </c>
      <c r="U57" s="1614"/>
      <c r="V57" s="1635" t="s">
        <v>372</v>
      </c>
      <c r="W57" s="1605"/>
      <c r="X57" s="1599" t="s">
        <v>373</v>
      </c>
      <c r="Y57" s="238"/>
      <c r="Z57" s="1311" t="s">
        <v>370</v>
      </c>
      <c r="AA57" s="1311"/>
      <c r="AB57" s="1316" t="s">
        <v>372</v>
      </c>
      <c r="AC57" s="1316"/>
      <c r="AD57" s="1321" t="s">
        <v>373</v>
      </c>
      <c r="AF57" s="1313" t="s">
        <v>370</v>
      </c>
      <c r="AG57" s="1313"/>
      <c r="AH57" s="1318" t="s">
        <v>372</v>
      </c>
      <c r="AI57" s="1318"/>
      <c r="AJ57" s="1319" t="s">
        <v>373</v>
      </c>
    </row>
    <row r="58" spans="1:36" ht="14.4" customHeight="1" x14ac:dyDescent="0.3">
      <c r="A58" s="1316"/>
      <c r="B58" s="1335"/>
      <c r="C58" s="1339"/>
      <c r="D58" s="1338"/>
      <c r="E58" s="1338"/>
      <c r="F58" s="1338"/>
      <c r="G58" s="189" t="s">
        <v>374</v>
      </c>
      <c r="H58" s="1647"/>
      <c r="I58" s="1647"/>
      <c r="J58" s="1636"/>
      <c r="K58" s="1637"/>
      <c r="L58" s="1646"/>
      <c r="M58" s="1647"/>
      <c r="N58" s="1636"/>
      <c r="O58" s="1637"/>
      <c r="P58" s="1646"/>
      <c r="Q58" s="1647"/>
      <c r="R58" s="1636"/>
      <c r="S58" s="1637"/>
      <c r="T58" s="1646"/>
      <c r="U58" s="1647"/>
      <c r="V58" s="1636"/>
      <c r="W58" s="1637"/>
      <c r="X58" s="1599"/>
      <c r="Y58" s="238"/>
      <c r="Z58" s="1311"/>
      <c r="AA58" s="1311"/>
      <c r="AB58" s="1316"/>
      <c r="AC58" s="1316"/>
      <c r="AD58" s="1321"/>
      <c r="AF58" s="1313"/>
      <c r="AG58" s="1313"/>
      <c r="AH58" s="1318"/>
      <c r="AI58" s="1318"/>
      <c r="AJ58" s="1319"/>
    </row>
    <row r="59" spans="1:36" ht="15" customHeight="1" thickBot="1" x14ac:dyDescent="0.35">
      <c r="A59" s="1316"/>
      <c r="B59" s="1335"/>
      <c r="C59" s="1339"/>
      <c r="D59" s="1338"/>
      <c r="E59" s="1338"/>
      <c r="F59" s="1338"/>
      <c r="G59" s="189" t="s">
        <v>375</v>
      </c>
      <c r="H59" s="1615"/>
      <c r="I59" s="1615"/>
      <c r="J59" s="1606"/>
      <c r="K59" s="1607"/>
      <c r="L59" s="1621"/>
      <c r="M59" s="1615"/>
      <c r="N59" s="1606"/>
      <c r="O59" s="1607"/>
      <c r="P59" s="1621"/>
      <c r="Q59" s="1615"/>
      <c r="R59" s="1606"/>
      <c r="S59" s="1607"/>
      <c r="T59" s="1621"/>
      <c r="U59" s="1615"/>
      <c r="V59" s="1606"/>
      <c r="W59" s="1607"/>
      <c r="X59" s="1599"/>
      <c r="Y59" s="238"/>
      <c r="Z59" s="1311"/>
      <c r="AA59" s="1311"/>
      <c r="AB59" s="1316"/>
      <c r="AC59" s="1316"/>
      <c r="AD59" s="1321"/>
      <c r="AF59" s="1313"/>
      <c r="AG59" s="1313"/>
      <c r="AH59" s="1318"/>
      <c r="AI59" s="1318"/>
      <c r="AJ59" s="1319"/>
    </row>
    <row r="60" spans="1:36" ht="16.2" hidden="1" customHeight="1" x14ac:dyDescent="0.3">
      <c r="A60" s="1316"/>
      <c r="B60" s="1335" t="s">
        <v>376</v>
      </c>
      <c r="C60" s="189"/>
      <c r="D60" s="183"/>
      <c r="E60" s="183"/>
      <c r="F60" s="183"/>
      <c r="G60" s="189"/>
      <c r="H60" s="1593" t="s">
        <v>377</v>
      </c>
      <c r="I60" s="1593"/>
      <c r="J60" s="1589" t="s">
        <v>281</v>
      </c>
      <c r="K60" s="1590"/>
      <c r="L60" s="1594" t="s">
        <v>377</v>
      </c>
      <c r="M60" s="1593"/>
      <c r="N60" s="1589" t="s">
        <v>281</v>
      </c>
      <c r="O60" s="1590"/>
      <c r="P60" s="1594" t="s">
        <v>377</v>
      </c>
      <c r="Q60" s="1593"/>
      <c r="R60" s="1589" t="s">
        <v>281</v>
      </c>
      <c r="S60" s="1590"/>
      <c r="T60" s="1594" t="s">
        <v>377</v>
      </c>
      <c r="U60" s="1593"/>
      <c r="V60" s="1589" t="s">
        <v>281</v>
      </c>
      <c r="W60" s="1590"/>
      <c r="X60" s="128"/>
      <c r="Z60" s="1316" t="s">
        <v>377</v>
      </c>
      <c r="AA60" s="1316"/>
      <c r="AB60" s="1311" t="s">
        <v>281</v>
      </c>
      <c r="AC60" s="1311"/>
      <c r="AD60" s="179"/>
      <c r="AF60" s="1318" t="s">
        <v>377</v>
      </c>
      <c r="AG60" s="1318"/>
      <c r="AH60" s="1313" t="s">
        <v>281</v>
      </c>
      <c r="AI60" s="1313"/>
      <c r="AJ60" s="127"/>
    </row>
    <row r="61" spans="1:36" ht="15.6" customHeight="1" x14ac:dyDescent="0.3">
      <c r="A61" s="1316"/>
      <c r="B61" s="1335"/>
      <c r="C61" s="1335" t="s">
        <v>378</v>
      </c>
      <c r="D61" s="1335" t="s">
        <v>379</v>
      </c>
      <c r="E61" s="1334">
        <v>0.1</v>
      </c>
      <c r="F61" s="1356" t="s">
        <v>380</v>
      </c>
      <c r="G61" s="189" t="s">
        <v>381</v>
      </c>
      <c r="H61" s="1640" t="s">
        <v>380</v>
      </c>
      <c r="I61" s="1640"/>
      <c r="J61" s="1635" t="s">
        <v>382</v>
      </c>
      <c r="K61" s="1605"/>
      <c r="L61" s="1643" t="s">
        <v>380</v>
      </c>
      <c r="M61" s="1640"/>
      <c r="N61" s="1635" t="s">
        <v>382</v>
      </c>
      <c r="O61" s="1605"/>
      <c r="P61" s="1643" t="s">
        <v>380</v>
      </c>
      <c r="Q61" s="1640"/>
      <c r="R61" s="1635" t="s">
        <v>382</v>
      </c>
      <c r="S61" s="1605"/>
      <c r="T61" s="1643" t="s">
        <v>380</v>
      </c>
      <c r="U61" s="1640"/>
      <c r="V61" s="1635" t="s">
        <v>382</v>
      </c>
      <c r="W61" s="1605"/>
      <c r="X61" s="1599" t="s">
        <v>383</v>
      </c>
      <c r="Y61" s="238"/>
      <c r="Z61" s="1316" t="s">
        <v>380</v>
      </c>
      <c r="AA61" s="1316"/>
      <c r="AB61" s="1316" t="s">
        <v>382</v>
      </c>
      <c r="AC61" s="1316"/>
      <c r="AD61" s="1321" t="s">
        <v>383</v>
      </c>
      <c r="AF61" s="1318" t="s">
        <v>380</v>
      </c>
      <c r="AG61" s="1318"/>
      <c r="AH61" s="1318" t="s">
        <v>382</v>
      </c>
      <c r="AI61" s="1318"/>
      <c r="AJ61" s="1319" t="s">
        <v>383</v>
      </c>
    </row>
    <row r="62" spans="1:36" ht="15.6" customHeight="1" x14ac:dyDescent="0.3">
      <c r="A62" s="1316"/>
      <c r="B62" s="1335"/>
      <c r="C62" s="1335"/>
      <c r="D62" s="1335"/>
      <c r="E62" s="1334"/>
      <c r="F62" s="1356"/>
      <c r="G62" s="189" t="s">
        <v>384</v>
      </c>
      <c r="H62" s="1641"/>
      <c r="I62" s="1641"/>
      <c r="J62" s="1636"/>
      <c r="K62" s="1637"/>
      <c r="L62" s="1644"/>
      <c r="M62" s="1641"/>
      <c r="N62" s="1636"/>
      <c r="O62" s="1637"/>
      <c r="P62" s="1644"/>
      <c r="Q62" s="1641"/>
      <c r="R62" s="1636"/>
      <c r="S62" s="1637"/>
      <c r="T62" s="1644"/>
      <c r="U62" s="1641"/>
      <c r="V62" s="1636"/>
      <c r="W62" s="1637"/>
      <c r="X62" s="1599"/>
      <c r="Y62" s="238"/>
      <c r="Z62" s="1316"/>
      <c r="AA62" s="1316"/>
      <c r="AB62" s="1316"/>
      <c r="AC62" s="1316"/>
      <c r="AD62" s="1321"/>
      <c r="AF62" s="1318"/>
      <c r="AG62" s="1318"/>
      <c r="AH62" s="1318"/>
      <c r="AI62" s="1318"/>
      <c r="AJ62" s="1319"/>
    </row>
    <row r="63" spans="1:36" ht="16.2" customHeight="1" thickBot="1" x14ac:dyDescent="0.35">
      <c r="A63" s="1316"/>
      <c r="B63" s="1335"/>
      <c r="C63" s="1335"/>
      <c r="D63" s="1335"/>
      <c r="E63" s="1334"/>
      <c r="F63" s="1356"/>
      <c r="G63" s="184" t="s">
        <v>385</v>
      </c>
      <c r="H63" s="1642"/>
      <c r="I63" s="1642"/>
      <c r="J63" s="1606"/>
      <c r="K63" s="1607"/>
      <c r="L63" s="1645"/>
      <c r="M63" s="1642"/>
      <c r="N63" s="1606"/>
      <c r="O63" s="1607"/>
      <c r="P63" s="1645"/>
      <c r="Q63" s="1642"/>
      <c r="R63" s="1606"/>
      <c r="S63" s="1607"/>
      <c r="T63" s="1645"/>
      <c r="U63" s="1642"/>
      <c r="V63" s="1606"/>
      <c r="W63" s="1607"/>
      <c r="X63" s="1599"/>
      <c r="Y63" s="238"/>
      <c r="Z63" s="1316"/>
      <c r="AA63" s="1316"/>
      <c r="AB63" s="1316"/>
      <c r="AC63" s="1316"/>
      <c r="AD63" s="1321"/>
      <c r="AF63" s="1318"/>
      <c r="AG63" s="1318"/>
      <c r="AH63" s="1318"/>
      <c r="AI63" s="1318"/>
      <c r="AJ63" s="1319"/>
    </row>
    <row r="64" spans="1:36" hidden="1" x14ac:dyDescent="0.3">
      <c r="A64" s="1316"/>
      <c r="B64" s="1335"/>
      <c r="C64" s="181"/>
      <c r="D64" s="181"/>
      <c r="E64" s="1334"/>
      <c r="F64" s="197"/>
      <c r="G64" s="184"/>
      <c r="H64" s="1588" t="s">
        <v>386</v>
      </c>
      <c r="I64" s="1588"/>
      <c r="J64" s="1589" t="s">
        <v>387</v>
      </c>
      <c r="K64" s="1590"/>
      <c r="L64" s="1587" t="s">
        <v>386</v>
      </c>
      <c r="M64" s="1588"/>
      <c r="N64" s="1589" t="s">
        <v>387</v>
      </c>
      <c r="O64" s="1590"/>
      <c r="P64" s="1587" t="s">
        <v>386</v>
      </c>
      <c r="Q64" s="1588"/>
      <c r="R64" s="1589" t="s">
        <v>387</v>
      </c>
      <c r="S64" s="1590"/>
      <c r="T64" s="1587" t="s">
        <v>386</v>
      </c>
      <c r="U64" s="1588"/>
      <c r="V64" s="1589" t="s">
        <v>387</v>
      </c>
      <c r="W64" s="1590"/>
      <c r="X64" s="128"/>
      <c r="Z64" s="1311" t="s">
        <v>386</v>
      </c>
      <c r="AA64" s="1311"/>
      <c r="AB64" s="1311" t="s">
        <v>387</v>
      </c>
      <c r="AC64" s="1311"/>
      <c r="AD64" s="179"/>
      <c r="AF64" s="1313" t="s">
        <v>386</v>
      </c>
      <c r="AG64" s="1313"/>
      <c r="AH64" s="1313" t="s">
        <v>387</v>
      </c>
      <c r="AI64" s="1313"/>
      <c r="AJ64" s="127"/>
    </row>
    <row r="65" spans="1:36" ht="28.2" thickBot="1" x14ac:dyDescent="0.35">
      <c r="A65" s="1316"/>
      <c r="B65" s="1335"/>
      <c r="C65" s="180" t="s">
        <v>388</v>
      </c>
      <c r="D65" s="181" t="s">
        <v>389</v>
      </c>
      <c r="E65" s="1334"/>
      <c r="F65" s="197" t="s">
        <v>390</v>
      </c>
      <c r="G65" s="184" t="s">
        <v>391</v>
      </c>
      <c r="H65" s="1638" t="s">
        <v>392</v>
      </c>
      <c r="I65" s="1638"/>
      <c r="J65" s="1580" t="s">
        <v>393</v>
      </c>
      <c r="K65" s="1581"/>
      <c r="L65" s="1639" t="s">
        <v>392</v>
      </c>
      <c r="M65" s="1638"/>
      <c r="N65" s="1580">
        <v>27</v>
      </c>
      <c r="O65" s="1581"/>
      <c r="P65" s="1639" t="s">
        <v>392</v>
      </c>
      <c r="Q65" s="1638"/>
      <c r="R65" s="1580" t="s">
        <v>394</v>
      </c>
      <c r="S65" s="1581"/>
      <c r="T65" s="1639" t="s">
        <v>392</v>
      </c>
      <c r="U65" s="1638"/>
      <c r="V65" s="1580" t="s">
        <v>395</v>
      </c>
      <c r="W65" s="1581"/>
      <c r="X65" s="139" t="s">
        <v>396</v>
      </c>
      <c r="Y65" s="239"/>
      <c r="Z65" s="1311" t="s">
        <v>392</v>
      </c>
      <c r="AA65" s="1311"/>
      <c r="AB65" s="1311" t="s">
        <v>395</v>
      </c>
      <c r="AC65" s="1311"/>
      <c r="AD65" s="198" t="s">
        <v>396</v>
      </c>
      <c r="AF65" s="1313" t="s">
        <v>392</v>
      </c>
      <c r="AG65" s="1313"/>
      <c r="AH65" s="1313" t="s">
        <v>395</v>
      </c>
      <c r="AI65" s="1313"/>
      <c r="AJ65" s="174" t="s">
        <v>396</v>
      </c>
    </row>
    <row r="66" spans="1:36" hidden="1" x14ac:dyDescent="0.3">
      <c r="A66" s="1316"/>
      <c r="B66" s="1335"/>
      <c r="C66" s="180"/>
      <c r="D66" s="181"/>
      <c r="E66" s="1334"/>
      <c r="F66" s="197"/>
      <c r="G66" s="190"/>
      <c r="H66" s="1588" t="s">
        <v>397</v>
      </c>
      <c r="I66" s="1588"/>
      <c r="J66" s="1589" t="s">
        <v>398</v>
      </c>
      <c r="K66" s="1590"/>
      <c r="L66" s="1587" t="s">
        <v>397</v>
      </c>
      <c r="M66" s="1588"/>
      <c r="N66" s="1589" t="s">
        <v>398</v>
      </c>
      <c r="O66" s="1590"/>
      <c r="P66" s="1587" t="s">
        <v>397</v>
      </c>
      <c r="Q66" s="1588"/>
      <c r="R66" s="1589" t="s">
        <v>398</v>
      </c>
      <c r="S66" s="1590"/>
      <c r="T66" s="1587" t="s">
        <v>397</v>
      </c>
      <c r="U66" s="1588"/>
      <c r="V66" s="1589" t="s">
        <v>398</v>
      </c>
      <c r="W66" s="1590"/>
      <c r="X66" s="128"/>
      <c r="Z66" s="1311" t="s">
        <v>397</v>
      </c>
      <c r="AA66" s="1311"/>
      <c r="AB66" s="1311" t="s">
        <v>398</v>
      </c>
      <c r="AC66" s="1311"/>
      <c r="AD66" s="179"/>
      <c r="AF66" s="1313" t="s">
        <v>397</v>
      </c>
      <c r="AG66" s="1313"/>
      <c r="AH66" s="1313" t="s">
        <v>398</v>
      </c>
      <c r="AI66" s="1313"/>
      <c r="AJ66" s="127"/>
    </row>
    <row r="67" spans="1:36" ht="28.2" thickBot="1" x14ac:dyDescent="0.35">
      <c r="A67" s="1316"/>
      <c r="B67" s="1335"/>
      <c r="C67" s="186" t="s">
        <v>399</v>
      </c>
      <c r="D67" s="181" t="s">
        <v>400</v>
      </c>
      <c r="E67" s="1334"/>
      <c r="F67" s="197" t="s">
        <v>69</v>
      </c>
      <c r="G67" s="198" t="s">
        <v>401</v>
      </c>
      <c r="H67" s="1631">
        <v>44927</v>
      </c>
      <c r="I67" s="1631"/>
      <c r="J67" s="1632" t="s">
        <v>382</v>
      </c>
      <c r="K67" s="1633"/>
      <c r="L67" s="1634">
        <v>44927</v>
      </c>
      <c r="M67" s="1631"/>
      <c r="N67" s="1632" t="s">
        <v>382</v>
      </c>
      <c r="O67" s="1633"/>
      <c r="P67" s="1634">
        <v>44927</v>
      </c>
      <c r="Q67" s="1631"/>
      <c r="R67" s="1632" t="s">
        <v>382</v>
      </c>
      <c r="S67" s="1633"/>
      <c r="T67" s="1634">
        <v>44927</v>
      </c>
      <c r="U67" s="1631"/>
      <c r="V67" s="1632" t="s">
        <v>402</v>
      </c>
      <c r="W67" s="1633"/>
      <c r="X67" s="139" t="s">
        <v>403</v>
      </c>
      <c r="Y67" s="239"/>
      <c r="Z67" s="1353">
        <v>44927</v>
      </c>
      <c r="AA67" s="1353"/>
      <c r="AB67" s="1354" t="s">
        <v>402</v>
      </c>
      <c r="AC67" s="1354"/>
      <c r="AD67" s="198" t="s">
        <v>403</v>
      </c>
      <c r="AF67" s="1350">
        <v>44927</v>
      </c>
      <c r="AG67" s="1350"/>
      <c r="AH67" s="1349" t="s">
        <v>402</v>
      </c>
      <c r="AI67" s="1349"/>
      <c r="AJ67" s="174" t="s">
        <v>403</v>
      </c>
    </row>
    <row r="68" spans="1:36" hidden="1" x14ac:dyDescent="0.3">
      <c r="A68" s="199"/>
      <c r="B68" s="1320" t="s">
        <v>404</v>
      </c>
      <c r="C68" s="186"/>
      <c r="D68" s="181"/>
      <c r="E68" s="182"/>
      <c r="F68" s="197"/>
      <c r="G68" s="198"/>
      <c r="H68" s="1588" t="s">
        <v>405</v>
      </c>
      <c r="I68" s="1588"/>
      <c r="J68" s="1589" t="s">
        <v>281</v>
      </c>
      <c r="K68" s="1590"/>
      <c r="L68" s="1587" t="s">
        <v>405</v>
      </c>
      <c r="M68" s="1588"/>
      <c r="N68" s="1589" t="s">
        <v>281</v>
      </c>
      <c r="O68" s="1590"/>
      <c r="P68" s="1587" t="s">
        <v>405</v>
      </c>
      <c r="Q68" s="1588"/>
      <c r="R68" s="1589" t="s">
        <v>281</v>
      </c>
      <c r="S68" s="1590"/>
      <c r="T68" s="1587" t="s">
        <v>405</v>
      </c>
      <c r="U68" s="1588"/>
      <c r="V68" s="1589" t="s">
        <v>281</v>
      </c>
      <c r="W68" s="1590"/>
      <c r="X68" s="128"/>
      <c r="Z68" s="1311" t="s">
        <v>405</v>
      </c>
      <c r="AA68" s="1311"/>
      <c r="AB68" s="1311" t="s">
        <v>281</v>
      </c>
      <c r="AC68" s="1311"/>
      <c r="AD68" s="179"/>
      <c r="AF68" s="1313" t="s">
        <v>405</v>
      </c>
      <c r="AG68" s="1313"/>
      <c r="AH68" s="1313" t="s">
        <v>281</v>
      </c>
      <c r="AI68" s="1313"/>
      <c r="AJ68" s="127"/>
    </row>
    <row r="69" spans="1:36" x14ac:dyDescent="0.3">
      <c r="A69" s="1316" t="s">
        <v>406</v>
      </c>
      <c r="B69" s="1320"/>
      <c r="C69" s="1339" t="s">
        <v>46</v>
      </c>
      <c r="D69" s="189" t="s">
        <v>13</v>
      </c>
      <c r="E69" s="200">
        <v>0.05</v>
      </c>
      <c r="F69" s="182" t="s">
        <v>14</v>
      </c>
      <c r="G69" s="198" t="s">
        <v>131</v>
      </c>
      <c r="H69" s="1610" t="s">
        <v>407</v>
      </c>
      <c r="I69" s="1610"/>
      <c r="J69" s="1629">
        <v>1</v>
      </c>
      <c r="K69" s="1630"/>
      <c r="L69" s="1613" t="s">
        <v>407</v>
      </c>
      <c r="M69" s="1610"/>
      <c r="N69" s="1629">
        <v>1</v>
      </c>
      <c r="O69" s="1630"/>
      <c r="P69" s="1613" t="s">
        <v>407</v>
      </c>
      <c r="Q69" s="1610"/>
      <c r="R69" s="1629">
        <v>3</v>
      </c>
      <c r="S69" s="1630"/>
      <c r="T69" s="1613" t="s">
        <v>407</v>
      </c>
      <c r="U69" s="1610"/>
      <c r="V69" s="1629">
        <v>3</v>
      </c>
      <c r="W69" s="1630"/>
      <c r="X69" s="1599" t="s">
        <v>408</v>
      </c>
      <c r="Y69" s="238"/>
      <c r="Z69" s="1312" t="s">
        <v>407</v>
      </c>
      <c r="AA69" s="1312"/>
      <c r="AB69" s="1311">
        <v>3</v>
      </c>
      <c r="AC69" s="1311"/>
      <c r="AD69" s="1321" t="s">
        <v>408</v>
      </c>
      <c r="AF69" s="1315" t="s">
        <v>407</v>
      </c>
      <c r="AG69" s="1315"/>
      <c r="AH69" s="1313">
        <v>3</v>
      </c>
      <c r="AI69" s="1313"/>
      <c r="AJ69" s="1319" t="s">
        <v>408</v>
      </c>
    </row>
    <row r="70" spans="1:36" ht="15" thickBot="1" x14ac:dyDescent="0.35">
      <c r="A70" s="1316"/>
      <c r="B70" s="1320"/>
      <c r="C70" s="1339"/>
      <c r="D70" s="189" t="s">
        <v>15</v>
      </c>
      <c r="E70" s="1351">
        <v>0.05</v>
      </c>
      <c r="F70" s="182">
        <v>0.75</v>
      </c>
      <c r="G70" s="198" t="s">
        <v>132</v>
      </c>
      <c r="H70" s="1622">
        <v>0.75</v>
      </c>
      <c r="I70" s="1622"/>
      <c r="J70" s="1623"/>
      <c r="K70" s="1624"/>
      <c r="L70" s="1625">
        <v>0.75</v>
      </c>
      <c r="M70" s="1622"/>
      <c r="N70" s="1623"/>
      <c r="O70" s="1624"/>
      <c r="P70" s="1625">
        <v>0.75</v>
      </c>
      <c r="Q70" s="1622"/>
      <c r="R70" s="1626">
        <v>0.75</v>
      </c>
      <c r="S70" s="1627"/>
      <c r="T70" s="1625">
        <v>0.75</v>
      </c>
      <c r="U70" s="1622"/>
      <c r="V70" s="1626">
        <v>0.75</v>
      </c>
      <c r="W70" s="1627"/>
      <c r="X70" s="1599"/>
      <c r="Y70" s="238"/>
      <c r="Z70" s="1347">
        <v>0.75</v>
      </c>
      <c r="AA70" s="1347"/>
      <c r="AB70" s="1348">
        <v>0.75</v>
      </c>
      <c r="AC70" s="1348"/>
      <c r="AD70" s="1321"/>
      <c r="AF70" s="1346">
        <v>0.75</v>
      </c>
      <c r="AG70" s="1346"/>
      <c r="AH70" s="1345">
        <v>0.75</v>
      </c>
      <c r="AI70" s="1345"/>
      <c r="AJ70" s="1319"/>
    </row>
    <row r="71" spans="1:36" hidden="1" x14ac:dyDescent="0.3">
      <c r="A71" s="1316"/>
      <c r="B71" s="1320"/>
      <c r="C71" s="189"/>
      <c r="D71" s="189"/>
      <c r="E71" s="1351"/>
      <c r="F71" s="182"/>
      <c r="G71" s="198"/>
      <c r="H71" s="1601" t="s">
        <v>409</v>
      </c>
      <c r="I71" s="1601"/>
      <c r="J71" s="1589" t="s">
        <v>281</v>
      </c>
      <c r="K71" s="1590"/>
      <c r="L71" s="1600" t="s">
        <v>409</v>
      </c>
      <c r="M71" s="1601"/>
      <c r="N71" s="1589" t="s">
        <v>281</v>
      </c>
      <c r="O71" s="1590"/>
      <c r="P71" s="1600" t="s">
        <v>409</v>
      </c>
      <c r="Q71" s="1601"/>
      <c r="R71" s="1589" t="s">
        <v>281</v>
      </c>
      <c r="S71" s="1590"/>
      <c r="T71" s="1600" t="s">
        <v>409</v>
      </c>
      <c r="U71" s="1601"/>
      <c r="V71" s="1589" t="s">
        <v>281</v>
      </c>
      <c r="W71" s="1590"/>
      <c r="X71" s="128"/>
      <c r="Z71" s="1325" t="s">
        <v>409</v>
      </c>
      <c r="AA71" s="1325"/>
      <c r="AB71" s="1311" t="s">
        <v>281</v>
      </c>
      <c r="AC71" s="1311"/>
      <c r="AD71" s="179"/>
      <c r="AF71" s="1324" t="s">
        <v>409</v>
      </c>
      <c r="AG71" s="1324"/>
      <c r="AH71" s="1313" t="s">
        <v>281</v>
      </c>
      <c r="AI71" s="1313"/>
      <c r="AJ71" s="127"/>
    </row>
    <row r="72" spans="1:36" ht="14.4" customHeight="1" x14ac:dyDescent="0.3">
      <c r="A72" s="1316"/>
      <c r="B72" s="1320"/>
      <c r="C72" s="1339" t="s">
        <v>48</v>
      </c>
      <c r="D72" s="1339" t="s">
        <v>16</v>
      </c>
      <c r="E72" s="1338"/>
      <c r="F72" s="1334" t="s">
        <v>17</v>
      </c>
      <c r="G72" s="198" t="s">
        <v>410</v>
      </c>
      <c r="H72" s="1614" t="s">
        <v>411</v>
      </c>
      <c r="I72" s="1614"/>
      <c r="J72" s="1616" t="s">
        <v>411</v>
      </c>
      <c r="K72" s="1617"/>
      <c r="L72" s="1620" t="s">
        <v>411</v>
      </c>
      <c r="M72" s="1614"/>
      <c r="N72" s="1616" t="s">
        <v>411</v>
      </c>
      <c r="O72" s="1617"/>
      <c r="P72" s="1620" t="s">
        <v>411</v>
      </c>
      <c r="Q72" s="1614"/>
      <c r="R72" s="1616" t="s">
        <v>411</v>
      </c>
      <c r="S72" s="1617"/>
      <c r="T72" s="1620" t="s">
        <v>411</v>
      </c>
      <c r="U72" s="1614"/>
      <c r="V72" s="1616" t="s">
        <v>411</v>
      </c>
      <c r="W72" s="1617"/>
      <c r="X72" s="1628" t="s">
        <v>412</v>
      </c>
      <c r="Y72" s="237"/>
      <c r="Z72" s="1311" t="s">
        <v>411</v>
      </c>
      <c r="AA72" s="1311"/>
      <c r="AB72" s="1311" t="s">
        <v>411</v>
      </c>
      <c r="AC72" s="1311"/>
      <c r="AD72" s="1344" t="s">
        <v>412</v>
      </c>
      <c r="AF72" s="1313" t="s">
        <v>411</v>
      </c>
      <c r="AG72" s="1313"/>
      <c r="AH72" s="1313" t="s">
        <v>459</v>
      </c>
      <c r="AI72" s="1313"/>
      <c r="AJ72" s="1342" t="s">
        <v>460</v>
      </c>
    </row>
    <row r="73" spans="1:36" ht="15" customHeight="1" thickBot="1" x14ac:dyDescent="0.35">
      <c r="A73" s="1316"/>
      <c r="B73" s="1320"/>
      <c r="C73" s="1339"/>
      <c r="D73" s="1339"/>
      <c r="E73" s="1338"/>
      <c r="F73" s="1334"/>
      <c r="G73" s="198" t="s">
        <v>413</v>
      </c>
      <c r="H73" s="1615"/>
      <c r="I73" s="1615"/>
      <c r="J73" s="1618"/>
      <c r="K73" s="1619"/>
      <c r="L73" s="1621"/>
      <c r="M73" s="1615"/>
      <c r="N73" s="1618"/>
      <c r="O73" s="1619"/>
      <c r="P73" s="1621"/>
      <c r="Q73" s="1615"/>
      <c r="R73" s="1618"/>
      <c r="S73" s="1619"/>
      <c r="T73" s="1621"/>
      <c r="U73" s="1615"/>
      <c r="V73" s="1618"/>
      <c r="W73" s="1619"/>
      <c r="X73" s="1628"/>
      <c r="Y73" s="237"/>
      <c r="Z73" s="1311"/>
      <c r="AA73" s="1311"/>
      <c r="AB73" s="1311"/>
      <c r="AC73" s="1311"/>
      <c r="AD73" s="1344"/>
      <c r="AF73" s="1313"/>
      <c r="AG73" s="1313"/>
      <c r="AH73" s="1313"/>
      <c r="AI73" s="1313"/>
      <c r="AJ73" s="1343"/>
    </row>
    <row r="74" spans="1:36" hidden="1" x14ac:dyDescent="0.3">
      <c r="A74" s="1316"/>
      <c r="B74" s="1320"/>
      <c r="C74" s="189"/>
      <c r="D74" s="189"/>
      <c r="E74" s="1338"/>
      <c r="F74" s="182"/>
      <c r="G74" s="198"/>
      <c r="H74" s="1601" t="s">
        <v>414</v>
      </c>
      <c r="I74" s="1601"/>
      <c r="J74" s="1596" t="s">
        <v>281</v>
      </c>
      <c r="K74" s="1597"/>
      <c r="L74" s="1600" t="s">
        <v>414</v>
      </c>
      <c r="M74" s="1601"/>
      <c r="N74" s="1596" t="s">
        <v>281</v>
      </c>
      <c r="O74" s="1597"/>
      <c r="P74" s="1600" t="s">
        <v>414</v>
      </c>
      <c r="Q74" s="1601"/>
      <c r="R74" s="1596" t="s">
        <v>281</v>
      </c>
      <c r="S74" s="1597"/>
      <c r="T74" s="1600" t="s">
        <v>414</v>
      </c>
      <c r="U74" s="1601"/>
      <c r="V74" s="1596" t="s">
        <v>281</v>
      </c>
      <c r="W74" s="1597"/>
      <c r="X74" s="128"/>
      <c r="Z74" s="1325" t="s">
        <v>414</v>
      </c>
      <c r="AA74" s="1325"/>
      <c r="AB74" s="1325" t="s">
        <v>281</v>
      </c>
      <c r="AC74" s="1325"/>
      <c r="AD74" s="179"/>
      <c r="AF74" s="1324" t="s">
        <v>414</v>
      </c>
      <c r="AG74" s="1324"/>
      <c r="AH74" s="1324" t="s">
        <v>281</v>
      </c>
      <c r="AI74" s="1324"/>
      <c r="AJ74" s="127"/>
    </row>
    <row r="75" spans="1:36" ht="19.95" customHeight="1" x14ac:dyDescent="0.3">
      <c r="A75" s="1316"/>
      <c r="B75" s="1320"/>
      <c r="C75" s="1338" t="s">
        <v>49</v>
      </c>
      <c r="D75" s="1339" t="s">
        <v>50</v>
      </c>
      <c r="E75" s="1338"/>
      <c r="F75" s="1334" t="s">
        <v>415</v>
      </c>
      <c r="G75" s="201" t="s">
        <v>416</v>
      </c>
      <c r="H75" s="1602" t="s">
        <v>417</v>
      </c>
      <c r="I75" s="1602"/>
      <c r="J75" s="1604">
        <v>0.86</v>
      </c>
      <c r="K75" s="1605"/>
      <c r="L75" s="1608" t="s">
        <v>417</v>
      </c>
      <c r="M75" s="1602"/>
      <c r="N75" s="1604">
        <v>0.86</v>
      </c>
      <c r="O75" s="1605"/>
      <c r="P75" s="1608" t="s">
        <v>417</v>
      </c>
      <c r="Q75" s="1602"/>
      <c r="R75" s="1604">
        <v>0.86</v>
      </c>
      <c r="S75" s="1605"/>
      <c r="T75" s="1608" t="s">
        <v>417</v>
      </c>
      <c r="U75" s="1602"/>
      <c r="V75" s="1604">
        <v>0.86</v>
      </c>
      <c r="W75" s="1605"/>
      <c r="X75" s="1599" t="s">
        <v>418</v>
      </c>
      <c r="Y75" s="238"/>
      <c r="Z75" s="1335" t="s">
        <v>417</v>
      </c>
      <c r="AA75" s="1335"/>
      <c r="AB75" s="1337">
        <v>0.86</v>
      </c>
      <c r="AC75" s="1316"/>
      <c r="AD75" s="1321" t="s">
        <v>418</v>
      </c>
      <c r="AF75" s="1335" t="s">
        <v>417</v>
      </c>
      <c r="AG75" s="1335"/>
      <c r="AH75" s="1779"/>
      <c r="AI75" s="1780"/>
      <c r="AJ75" s="1774" t="s">
        <v>461</v>
      </c>
    </row>
    <row r="76" spans="1:36" ht="19.95" customHeight="1" thickBot="1" x14ac:dyDescent="0.35">
      <c r="A76" s="1316"/>
      <c r="B76" s="1320"/>
      <c r="C76" s="1338"/>
      <c r="D76" s="1339"/>
      <c r="E76" s="1338"/>
      <c r="F76" s="1334"/>
      <c r="G76" s="180" t="s">
        <v>419</v>
      </c>
      <c r="H76" s="1603"/>
      <c r="I76" s="1603"/>
      <c r="J76" s="1606"/>
      <c r="K76" s="1607"/>
      <c r="L76" s="1609"/>
      <c r="M76" s="1603"/>
      <c r="N76" s="1606"/>
      <c r="O76" s="1607"/>
      <c r="P76" s="1609"/>
      <c r="Q76" s="1603"/>
      <c r="R76" s="1606"/>
      <c r="S76" s="1607"/>
      <c r="T76" s="1609"/>
      <c r="U76" s="1603"/>
      <c r="V76" s="1606"/>
      <c r="W76" s="1607"/>
      <c r="X76" s="1599"/>
      <c r="Y76" s="238"/>
      <c r="Z76" s="1335"/>
      <c r="AA76" s="1335"/>
      <c r="AB76" s="1316"/>
      <c r="AC76" s="1316"/>
      <c r="AD76" s="1321"/>
      <c r="AF76" s="1335"/>
      <c r="AG76" s="1335"/>
      <c r="AH76" s="1780"/>
      <c r="AI76" s="1780"/>
      <c r="AJ76" s="1774"/>
    </row>
    <row r="77" spans="1:36" ht="16.5" hidden="1" customHeight="1" x14ac:dyDescent="0.3">
      <c r="A77" s="1316"/>
      <c r="B77" s="1320"/>
      <c r="C77" s="1338"/>
      <c r="D77" s="189"/>
      <c r="E77" s="1338"/>
      <c r="F77" s="182"/>
      <c r="G77" s="180"/>
      <c r="H77" s="1588" t="s">
        <v>420</v>
      </c>
      <c r="I77" s="1588"/>
      <c r="J77" s="1589" t="s">
        <v>281</v>
      </c>
      <c r="K77" s="1590"/>
      <c r="L77" s="1587" t="s">
        <v>420</v>
      </c>
      <c r="M77" s="1588"/>
      <c r="N77" s="1589" t="s">
        <v>281</v>
      </c>
      <c r="O77" s="1590"/>
      <c r="P77" s="1587" t="s">
        <v>420</v>
      </c>
      <c r="Q77" s="1588"/>
      <c r="R77" s="1589" t="s">
        <v>281</v>
      </c>
      <c r="S77" s="1590"/>
      <c r="T77" s="1587" t="s">
        <v>420</v>
      </c>
      <c r="U77" s="1588"/>
      <c r="V77" s="1589" t="s">
        <v>281</v>
      </c>
      <c r="W77" s="1590"/>
      <c r="X77" s="128"/>
      <c r="Z77" s="1311" t="s">
        <v>420</v>
      </c>
      <c r="AA77" s="1311"/>
      <c r="AB77" s="1311" t="s">
        <v>281</v>
      </c>
      <c r="AC77" s="1311"/>
      <c r="AD77" s="179"/>
      <c r="AF77" s="1311" t="s">
        <v>420</v>
      </c>
      <c r="AG77" s="1311"/>
      <c r="AH77" s="1313" t="s">
        <v>281</v>
      </c>
      <c r="AI77" s="1313"/>
      <c r="AJ77" s="127"/>
    </row>
    <row r="78" spans="1:36" x14ac:dyDescent="0.3">
      <c r="A78" s="1316"/>
      <c r="B78" s="1320"/>
      <c r="C78" s="1338"/>
      <c r="D78" s="1339" t="s">
        <v>51</v>
      </c>
      <c r="E78" s="1338"/>
      <c r="F78" s="194" t="s">
        <v>52</v>
      </c>
      <c r="G78" s="201" t="s">
        <v>421</v>
      </c>
      <c r="H78" s="1610" t="s">
        <v>422</v>
      </c>
      <c r="I78" s="1610"/>
      <c r="J78" s="1611"/>
      <c r="K78" s="1612"/>
      <c r="L78" s="1613" t="s">
        <v>422</v>
      </c>
      <c r="M78" s="1610"/>
      <c r="N78" s="1611"/>
      <c r="O78" s="1612"/>
      <c r="P78" s="1613" t="s">
        <v>422</v>
      </c>
      <c r="Q78" s="1610"/>
      <c r="R78" s="1611" t="s">
        <v>382</v>
      </c>
      <c r="S78" s="1612"/>
      <c r="T78" s="1613" t="s">
        <v>422</v>
      </c>
      <c r="U78" s="1610"/>
      <c r="V78" s="1611" t="s">
        <v>382</v>
      </c>
      <c r="W78" s="1612"/>
      <c r="X78" s="140" t="s">
        <v>423</v>
      </c>
      <c r="Z78" s="1312" t="s">
        <v>422</v>
      </c>
      <c r="AA78" s="1312"/>
      <c r="AB78" s="1312" t="s">
        <v>474</v>
      </c>
      <c r="AC78" s="1312"/>
      <c r="AD78" s="179" t="s">
        <v>475</v>
      </c>
      <c r="AF78" s="1312" t="s">
        <v>422</v>
      </c>
      <c r="AG78" s="1312"/>
      <c r="AH78" s="1781"/>
      <c r="AI78" s="1781"/>
      <c r="AJ78" s="232" t="s">
        <v>462</v>
      </c>
    </row>
    <row r="79" spans="1:36" ht="15" thickBot="1" x14ac:dyDescent="0.35">
      <c r="A79" s="1316"/>
      <c r="B79" s="1320"/>
      <c r="C79" s="1338"/>
      <c r="D79" s="1339"/>
      <c r="E79" s="1338"/>
      <c r="F79" s="194" t="s">
        <v>53</v>
      </c>
      <c r="G79" s="201" t="s">
        <v>424</v>
      </c>
      <c r="H79" s="1579" t="s">
        <v>425</v>
      </c>
      <c r="I79" s="1579"/>
      <c r="J79" s="1591"/>
      <c r="K79" s="1592"/>
      <c r="L79" s="1582" t="s">
        <v>425</v>
      </c>
      <c r="M79" s="1579"/>
      <c r="N79" s="1591"/>
      <c r="O79" s="1592"/>
      <c r="P79" s="1582" t="s">
        <v>425</v>
      </c>
      <c r="Q79" s="1579"/>
      <c r="R79" s="1591"/>
      <c r="S79" s="1592"/>
      <c r="T79" s="1582" t="s">
        <v>425</v>
      </c>
      <c r="U79" s="1579"/>
      <c r="V79" s="1591"/>
      <c r="W79" s="1592"/>
      <c r="X79" s="140"/>
      <c r="Z79" s="1312" t="s">
        <v>425</v>
      </c>
      <c r="AA79" s="1312"/>
      <c r="AB79" s="1312"/>
      <c r="AC79" s="1312"/>
      <c r="AD79" s="179"/>
      <c r="AF79" s="1312" t="s">
        <v>425</v>
      </c>
      <c r="AG79" s="1312"/>
      <c r="AH79" s="1781"/>
      <c r="AI79" s="1781"/>
      <c r="AJ79" s="232" t="s">
        <v>462</v>
      </c>
    </row>
    <row r="80" spans="1:36" ht="16.5" hidden="1" customHeight="1" x14ac:dyDescent="0.3">
      <c r="A80" s="1316"/>
      <c r="B80" s="1320"/>
      <c r="C80" s="202"/>
      <c r="D80" s="189"/>
      <c r="E80" s="1338"/>
      <c r="F80" s="194"/>
      <c r="G80" s="201"/>
      <c r="H80" s="1588" t="s">
        <v>426</v>
      </c>
      <c r="I80" s="1595"/>
      <c r="J80" s="1596" t="s">
        <v>281</v>
      </c>
      <c r="K80" s="1597"/>
      <c r="L80" s="1594" t="s">
        <v>426</v>
      </c>
      <c r="M80" s="1598"/>
      <c r="N80" s="1596" t="s">
        <v>281</v>
      </c>
      <c r="O80" s="1597"/>
      <c r="P80" s="1594" t="s">
        <v>426</v>
      </c>
      <c r="Q80" s="1598"/>
      <c r="R80" s="1596" t="s">
        <v>281</v>
      </c>
      <c r="S80" s="1597"/>
      <c r="T80" s="1594" t="s">
        <v>426</v>
      </c>
      <c r="U80" s="1598"/>
      <c r="V80" s="1596" t="s">
        <v>281</v>
      </c>
      <c r="W80" s="1597"/>
      <c r="X80" s="128"/>
      <c r="Z80" s="1316" t="s">
        <v>426</v>
      </c>
      <c r="AA80" s="1316"/>
      <c r="AB80" s="1325" t="s">
        <v>281</v>
      </c>
      <c r="AC80" s="1325"/>
      <c r="AD80" s="179"/>
      <c r="AF80" s="1316" t="s">
        <v>426</v>
      </c>
      <c r="AG80" s="1316"/>
      <c r="AH80" s="1324" t="s">
        <v>281</v>
      </c>
      <c r="AI80" s="1324"/>
      <c r="AJ80" s="127"/>
    </row>
    <row r="81" spans="1:36" ht="28.2" thickBot="1" x14ac:dyDescent="0.35">
      <c r="A81" s="1316"/>
      <c r="B81" s="1320"/>
      <c r="C81" s="202" t="s">
        <v>54</v>
      </c>
      <c r="D81" s="189" t="s">
        <v>18</v>
      </c>
      <c r="E81" s="1338"/>
      <c r="F81" s="182" t="s">
        <v>427</v>
      </c>
      <c r="G81" s="198" t="s">
        <v>141</v>
      </c>
      <c r="H81" s="1579" t="s">
        <v>428</v>
      </c>
      <c r="I81" s="1579"/>
      <c r="J81" s="1591"/>
      <c r="K81" s="1592"/>
      <c r="L81" s="1582" t="s">
        <v>428</v>
      </c>
      <c r="M81" s="1579"/>
      <c r="N81" s="1591"/>
      <c r="O81" s="1592"/>
      <c r="P81" s="1582" t="s">
        <v>428</v>
      </c>
      <c r="Q81" s="1579"/>
      <c r="R81" s="1591"/>
      <c r="S81" s="1592"/>
      <c r="T81" s="1582" t="s">
        <v>428</v>
      </c>
      <c r="U81" s="1579"/>
      <c r="V81" s="1591"/>
      <c r="W81" s="1592"/>
      <c r="X81" s="140"/>
      <c r="Z81" s="1312" t="s">
        <v>428</v>
      </c>
      <c r="AA81" s="1312"/>
      <c r="AB81" s="1312"/>
      <c r="AC81" s="1312"/>
      <c r="AD81" s="179"/>
      <c r="AF81" s="1312" t="s">
        <v>428</v>
      </c>
      <c r="AG81" s="1312"/>
      <c r="AH81" s="1781"/>
      <c r="AI81" s="1781"/>
      <c r="AJ81" s="1774" t="s">
        <v>461</v>
      </c>
    </row>
    <row r="82" spans="1:36" ht="16.5" hidden="1" customHeight="1" x14ac:dyDescent="0.3">
      <c r="A82" s="1316"/>
      <c r="B82" s="1320" t="s">
        <v>429</v>
      </c>
      <c r="C82" s="183"/>
      <c r="D82" s="183"/>
      <c r="E82" s="183"/>
      <c r="F82" s="182"/>
      <c r="G82" s="194"/>
      <c r="H82" s="1588" t="s">
        <v>430</v>
      </c>
      <c r="I82" s="1588"/>
      <c r="J82" s="1589" t="s">
        <v>281</v>
      </c>
      <c r="K82" s="1590"/>
      <c r="L82" s="1587" t="s">
        <v>430</v>
      </c>
      <c r="M82" s="1588"/>
      <c r="N82" s="1589" t="s">
        <v>281</v>
      </c>
      <c r="O82" s="1590"/>
      <c r="P82" s="1587" t="s">
        <v>430</v>
      </c>
      <c r="Q82" s="1588"/>
      <c r="R82" s="1589" t="s">
        <v>281</v>
      </c>
      <c r="S82" s="1590"/>
      <c r="T82" s="1587" t="s">
        <v>430</v>
      </c>
      <c r="U82" s="1588"/>
      <c r="V82" s="1589" t="s">
        <v>281</v>
      </c>
      <c r="W82" s="1590"/>
      <c r="X82" s="128"/>
      <c r="Z82" s="1311" t="s">
        <v>430</v>
      </c>
      <c r="AA82" s="1311"/>
      <c r="AB82" s="1311" t="s">
        <v>281</v>
      </c>
      <c r="AC82" s="1311"/>
      <c r="AD82" s="179"/>
      <c r="AF82" s="1311" t="s">
        <v>430</v>
      </c>
      <c r="AG82" s="1311"/>
      <c r="AH82" s="1313" t="s">
        <v>281</v>
      </c>
      <c r="AI82" s="1313"/>
      <c r="AJ82" s="1774"/>
    </row>
    <row r="83" spans="1:36" ht="25.2" customHeight="1" thickBot="1" x14ac:dyDescent="0.35">
      <c r="A83" s="1316"/>
      <c r="B83" s="1320"/>
      <c r="C83" s="1321" t="s">
        <v>55</v>
      </c>
      <c r="D83" s="189" t="s">
        <v>56</v>
      </c>
      <c r="E83" s="1322">
        <v>0.05</v>
      </c>
      <c r="F83" s="197" t="s">
        <v>57</v>
      </c>
      <c r="G83" s="198" t="s">
        <v>142</v>
      </c>
      <c r="H83" s="1579">
        <v>0</v>
      </c>
      <c r="I83" s="1579"/>
      <c r="J83" s="1591" t="s">
        <v>431</v>
      </c>
      <c r="K83" s="1592"/>
      <c r="L83" s="1582">
        <v>0</v>
      </c>
      <c r="M83" s="1579"/>
      <c r="N83" s="1591"/>
      <c r="O83" s="1592"/>
      <c r="P83" s="1582">
        <v>0</v>
      </c>
      <c r="Q83" s="1579"/>
      <c r="R83" s="1591"/>
      <c r="S83" s="1592"/>
      <c r="T83" s="1582">
        <v>0</v>
      </c>
      <c r="U83" s="1579"/>
      <c r="V83" s="1591"/>
      <c r="W83" s="1592"/>
      <c r="X83" s="140"/>
      <c r="Z83" s="1312">
        <v>0</v>
      </c>
      <c r="AA83" s="1312"/>
      <c r="AB83" s="1312"/>
      <c r="AC83" s="1312"/>
      <c r="AD83" s="179"/>
      <c r="AF83" s="1312">
        <v>0</v>
      </c>
      <c r="AG83" s="1312"/>
      <c r="AH83" s="1315"/>
      <c r="AI83" s="1315"/>
      <c r="AJ83" s="174" t="s">
        <v>464</v>
      </c>
    </row>
    <row r="84" spans="1:36" ht="16.2" hidden="1" customHeight="1" x14ac:dyDescent="0.3">
      <c r="A84" s="1316"/>
      <c r="B84" s="1320"/>
      <c r="C84" s="1321"/>
      <c r="D84" s="189"/>
      <c r="E84" s="1322"/>
      <c r="F84" s="197"/>
      <c r="G84" s="198"/>
      <c r="H84" s="1593" t="s">
        <v>432</v>
      </c>
      <c r="I84" s="1593"/>
      <c r="J84" s="1589" t="s">
        <v>281</v>
      </c>
      <c r="K84" s="1590"/>
      <c r="L84" s="1594" t="s">
        <v>432</v>
      </c>
      <c r="M84" s="1593"/>
      <c r="N84" s="1589" t="s">
        <v>281</v>
      </c>
      <c r="O84" s="1590"/>
      <c r="P84" s="1594" t="s">
        <v>432</v>
      </c>
      <c r="Q84" s="1593"/>
      <c r="R84" s="1589" t="s">
        <v>281</v>
      </c>
      <c r="S84" s="1590"/>
      <c r="T84" s="1594" t="s">
        <v>432</v>
      </c>
      <c r="U84" s="1593"/>
      <c r="V84" s="1589" t="s">
        <v>281</v>
      </c>
      <c r="W84" s="1590"/>
      <c r="X84" s="128"/>
      <c r="Z84" s="1316" t="s">
        <v>432</v>
      </c>
      <c r="AA84" s="1316"/>
      <c r="AB84" s="1311" t="s">
        <v>281</v>
      </c>
      <c r="AC84" s="1311"/>
      <c r="AD84" s="179"/>
      <c r="AF84" s="1316" t="s">
        <v>432</v>
      </c>
      <c r="AG84" s="1316"/>
      <c r="AH84" s="1313" t="s">
        <v>281</v>
      </c>
      <c r="AI84" s="1313"/>
      <c r="AJ84" s="127"/>
    </row>
    <row r="85" spans="1:36" ht="25.2" customHeight="1" thickBot="1" x14ac:dyDescent="0.35">
      <c r="A85" s="1316"/>
      <c r="B85" s="1320"/>
      <c r="C85" s="1321"/>
      <c r="D85" s="189" t="s">
        <v>58</v>
      </c>
      <c r="E85" s="1322"/>
      <c r="F85" s="197" t="s">
        <v>59</v>
      </c>
      <c r="G85" s="198" t="s">
        <v>143</v>
      </c>
      <c r="H85" s="1579" t="s">
        <v>433</v>
      </c>
      <c r="I85" s="1579"/>
      <c r="J85" s="1580" t="s">
        <v>434</v>
      </c>
      <c r="K85" s="1581"/>
      <c r="L85" s="1582" t="s">
        <v>433</v>
      </c>
      <c r="M85" s="1579"/>
      <c r="N85" s="1580" t="s">
        <v>434</v>
      </c>
      <c r="O85" s="1581"/>
      <c r="P85" s="1582" t="s">
        <v>433</v>
      </c>
      <c r="Q85" s="1579"/>
      <c r="R85" s="1580" t="s">
        <v>434</v>
      </c>
      <c r="S85" s="1581"/>
      <c r="T85" s="1582" t="s">
        <v>433</v>
      </c>
      <c r="U85" s="1579"/>
      <c r="V85" s="1580" t="s">
        <v>434</v>
      </c>
      <c r="W85" s="1581"/>
      <c r="X85" s="140"/>
      <c r="Z85" s="1312" t="s">
        <v>433</v>
      </c>
      <c r="AA85" s="1312"/>
      <c r="AB85" s="1311" t="s">
        <v>434</v>
      </c>
      <c r="AC85" s="1311"/>
      <c r="AD85" s="179"/>
      <c r="AF85" s="1312" t="s">
        <v>433</v>
      </c>
      <c r="AG85" s="1312"/>
      <c r="AH85" s="1313"/>
      <c r="AI85" s="1313"/>
      <c r="AJ85" s="174" t="s">
        <v>464</v>
      </c>
    </row>
    <row r="86" spans="1:36" ht="16.2" hidden="1" customHeight="1" x14ac:dyDescent="0.3">
      <c r="A86" s="1316"/>
      <c r="B86" s="1320"/>
      <c r="C86" s="180"/>
      <c r="D86" s="189"/>
      <c r="E86" s="1322"/>
      <c r="F86" s="197"/>
      <c r="G86" s="198"/>
      <c r="H86" s="1588" t="s">
        <v>435</v>
      </c>
      <c r="I86" s="1588"/>
      <c r="J86" s="1589" t="s">
        <v>281</v>
      </c>
      <c r="K86" s="1590"/>
      <c r="L86" s="1587" t="s">
        <v>435</v>
      </c>
      <c r="M86" s="1588"/>
      <c r="N86" s="1589" t="s">
        <v>281</v>
      </c>
      <c r="O86" s="1590"/>
      <c r="P86" s="1587" t="s">
        <v>435</v>
      </c>
      <c r="Q86" s="1588"/>
      <c r="R86" s="1589" t="s">
        <v>281</v>
      </c>
      <c r="S86" s="1590"/>
      <c r="T86" s="1587" t="s">
        <v>435</v>
      </c>
      <c r="U86" s="1588"/>
      <c r="V86" s="1589" t="s">
        <v>281</v>
      </c>
      <c r="W86" s="1590"/>
      <c r="X86" s="128"/>
      <c r="Z86" s="1311" t="s">
        <v>435</v>
      </c>
      <c r="AA86" s="1311"/>
      <c r="AB86" s="1311" t="s">
        <v>281</v>
      </c>
      <c r="AC86" s="1311"/>
      <c r="AD86" s="179"/>
      <c r="AF86" s="1311" t="s">
        <v>435</v>
      </c>
      <c r="AG86" s="1311"/>
      <c r="AH86" s="1313"/>
      <c r="AI86" s="1313"/>
      <c r="AJ86" s="174" t="s">
        <v>464</v>
      </c>
    </row>
    <row r="87" spans="1:36" ht="30" customHeight="1" thickBot="1" x14ac:dyDescent="0.35">
      <c r="A87" s="1316"/>
      <c r="B87" s="1320"/>
      <c r="C87" s="203" t="s">
        <v>60</v>
      </c>
      <c r="D87" s="189" t="s">
        <v>19</v>
      </c>
      <c r="E87" s="1322"/>
      <c r="F87" s="197" t="s">
        <v>20</v>
      </c>
      <c r="G87" s="198" t="s">
        <v>144</v>
      </c>
      <c r="H87" s="1584" t="s">
        <v>20</v>
      </c>
      <c r="I87" s="1584"/>
      <c r="J87" s="1585" t="s">
        <v>382</v>
      </c>
      <c r="K87" s="1586"/>
      <c r="L87" s="1583" t="s">
        <v>20</v>
      </c>
      <c r="M87" s="1584"/>
      <c r="N87" s="1585" t="s">
        <v>382</v>
      </c>
      <c r="O87" s="1586"/>
      <c r="P87" s="1583" t="s">
        <v>20</v>
      </c>
      <c r="Q87" s="1584"/>
      <c r="R87" s="1585" t="s">
        <v>382</v>
      </c>
      <c r="S87" s="1586"/>
      <c r="T87" s="1583" t="s">
        <v>20</v>
      </c>
      <c r="U87" s="1584"/>
      <c r="V87" s="1585" t="s">
        <v>382</v>
      </c>
      <c r="W87" s="1586"/>
      <c r="X87" s="142"/>
      <c r="Z87" s="1312" t="s">
        <v>20</v>
      </c>
      <c r="AA87" s="1312"/>
      <c r="AB87" s="1311" t="s">
        <v>382</v>
      </c>
      <c r="AC87" s="1311"/>
      <c r="AD87" s="179"/>
      <c r="AF87" s="1312" t="s">
        <v>20</v>
      </c>
      <c r="AG87" s="1312"/>
      <c r="AH87" s="1313"/>
      <c r="AI87" s="1313"/>
      <c r="AJ87" s="174" t="s">
        <v>464</v>
      </c>
    </row>
    <row r="88" spans="1:36" ht="15" thickTop="1" x14ac:dyDescent="0.3"/>
    <row r="91" spans="1:36" x14ac:dyDescent="0.3">
      <c r="I91" s="4"/>
    </row>
  </sheetData>
  <mergeCells count="667">
    <mergeCell ref="AF87:AG87"/>
    <mergeCell ref="AH87:AI87"/>
    <mergeCell ref="AJ81:AJ82"/>
    <mergeCell ref="AF82:AG82"/>
    <mergeCell ref="AH82:AI82"/>
    <mergeCell ref="AF83:AG83"/>
    <mergeCell ref="AH83:AI83"/>
    <mergeCell ref="AF84:AG84"/>
    <mergeCell ref="AH84:AI84"/>
    <mergeCell ref="AF85:AG85"/>
    <mergeCell ref="AH85:AI85"/>
    <mergeCell ref="AF86:AG86"/>
    <mergeCell ref="AH86:AI86"/>
    <mergeCell ref="AF77:AG77"/>
    <mergeCell ref="AH77:AI77"/>
    <mergeCell ref="AF78:AG78"/>
    <mergeCell ref="AH78:AI78"/>
    <mergeCell ref="AF79:AG79"/>
    <mergeCell ref="AH79:AI79"/>
    <mergeCell ref="AF80:AG80"/>
    <mergeCell ref="AH80:AI80"/>
    <mergeCell ref="AF81:AG81"/>
    <mergeCell ref="AH81:AI81"/>
    <mergeCell ref="AF71:AG71"/>
    <mergeCell ref="AH71:AI71"/>
    <mergeCell ref="AF72:AG73"/>
    <mergeCell ref="AH72:AI73"/>
    <mergeCell ref="AJ72:AJ73"/>
    <mergeCell ref="AF74:AG74"/>
    <mergeCell ref="AH74:AI74"/>
    <mergeCell ref="AF75:AG76"/>
    <mergeCell ref="AH75:AI76"/>
    <mergeCell ref="AJ75:AJ76"/>
    <mergeCell ref="AF66:AG66"/>
    <mergeCell ref="AH66:AI66"/>
    <mergeCell ref="AF67:AG67"/>
    <mergeCell ref="AH67:AI67"/>
    <mergeCell ref="AF68:AG68"/>
    <mergeCell ref="AH68:AI68"/>
    <mergeCell ref="AF69:AG69"/>
    <mergeCell ref="AH69:AI69"/>
    <mergeCell ref="AJ69:AJ70"/>
    <mergeCell ref="AF70:AG70"/>
    <mergeCell ref="AH70:AI70"/>
    <mergeCell ref="AF60:AG60"/>
    <mergeCell ref="AH60:AI60"/>
    <mergeCell ref="AF61:AG63"/>
    <mergeCell ref="AH61:AI63"/>
    <mergeCell ref="AJ61:AJ63"/>
    <mergeCell ref="AF64:AG64"/>
    <mergeCell ref="AH64:AI64"/>
    <mergeCell ref="AF65:AG65"/>
    <mergeCell ref="AH65:AI65"/>
    <mergeCell ref="AF53:AF55"/>
    <mergeCell ref="AG53:AG55"/>
    <mergeCell ref="AH53:AH55"/>
    <mergeCell ref="AI53:AI55"/>
    <mergeCell ref="AJ53:AJ55"/>
    <mergeCell ref="AF56:AG56"/>
    <mergeCell ref="AH56:AI56"/>
    <mergeCell ref="AF57:AG59"/>
    <mergeCell ref="AH57:AI59"/>
    <mergeCell ref="AJ57:AJ59"/>
    <mergeCell ref="AJ35:AJ41"/>
    <mergeCell ref="AF43:AF46"/>
    <mergeCell ref="AG43:AG46"/>
    <mergeCell ref="AH43:AH46"/>
    <mergeCell ref="AI43:AI46"/>
    <mergeCell ref="AJ43:AJ46"/>
    <mergeCell ref="AF48:AF51"/>
    <mergeCell ref="AG48:AG51"/>
    <mergeCell ref="AH48:AH51"/>
    <mergeCell ref="AI48:AI51"/>
    <mergeCell ref="AJ48:AJ51"/>
    <mergeCell ref="AF35:AF41"/>
    <mergeCell ref="AG35:AG41"/>
    <mergeCell ref="AH35:AH41"/>
    <mergeCell ref="AI35:AI41"/>
    <mergeCell ref="AF25:AG25"/>
    <mergeCell ref="AH25:AI25"/>
    <mergeCell ref="AF26:AG29"/>
    <mergeCell ref="AH26:AI29"/>
    <mergeCell ref="AJ26:AJ29"/>
    <mergeCell ref="AF30:AG30"/>
    <mergeCell ref="AH30:AI30"/>
    <mergeCell ref="AF31:AG33"/>
    <mergeCell ref="AH31:AI33"/>
    <mergeCell ref="AJ31:AJ33"/>
    <mergeCell ref="AF15:AG15"/>
    <mergeCell ref="AH15:AI15"/>
    <mergeCell ref="AF16:AG18"/>
    <mergeCell ref="AH16:AI18"/>
    <mergeCell ref="AJ16:AJ18"/>
    <mergeCell ref="AF19:AG19"/>
    <mergeCell ref="AH19:AI19"/>
    <mergeCell ref="AF20:AG24"/>
    <mergeCell ref="AH20:AI24"/>
    <mergeCell ref="AJ20:AJ24"/>
    <mergeCell ref="AF6:AI6"/>
    <mergeCell ref="AJ6:AJ7"/>
    <mergeCell ref="AF8:AF10"/>
    <mergeCell ref="AG8:AG10"/>
    <mergeCell ref="AH8:AH10"/>
    <mergeCell ref="AI8:AI10"/>
    <mergeCell ref="AJ8:AJ10"/>
    <mergeCell ref="AF12:AF14"/>
    <mergeCell ref="AG12:AG14"/>
    <mergeCell ref="AH12:AH14"/>
    <mergeCell ref="AI12:AI14"/>
    <mergeCell ref="AJ12:AJ14"/>
    <mergeCell ref="H5:O5"/>
    <mergeCell ref="A6:A7"/>
    <mergeCell ref="B6:C7"/>
    <mergeCell ref="D6:D7"/>
    <mergeCell ref="E6:E7"/>
    <mergeCell ref="F6:F7"/>
    <mergeCell ref="G6:G7"/>
    <mergeCell ref="H6:K6"/>
    <mergeCell ref="L6:O6"/>
    <mergeCell ref="P6:S6"/>
    <mergeCell ref="T6:W6"/>
    <mergeCell ref="X6:X7"/>
    <mergeCell ref="A8:A14"/>
    <mergeCell ref="B8:B10"/>
    <mergeCell ref="C8:C10"/>
    <mergeCell ref="D8:D10"/>
    <mergeCell ref="E8:E10"/>
    <mergeCell ref="F8:F10"/>
    <mergeCell ref="H8:H10"/>
    <mergeCell ref="U8:U10"/>
    <mergeCell ref="V8:V10"/>
    <mergeCell ref="W8:W10"/>
    <mergeCell ref="X8:X10"/>
    <mergeCell ref="B12:B14"/>
    <mergeCell ref="C12:C14"/>
    <mergeCell ref="D12:D14"/>
    <mergeCell ref="E12:E14"/>
    <mergeCell ref="F12:F14"/>
    <mergeCell ref="H12:H14"/>
    <mergeCell ref="O8:O10"/>
    <mergeCell ref="P8:P10"/>
    <mergeCell ref="Q8:Q10"/>
    <mergeCell ref="R8:R10"/>
    <mergeCell ref="S8:S10"/>
    <mergeCell ref="T8:T10"/>
    <mergeCell ref="I8:I10"/>
    <mergeCell ref="J8:J10"/>
    <mergeCell ref="K8:K10"/>
    <mergeCell ref="L8:L10"/>
    <mergeCell ref="M8:M10"/>
    <mergeCell ref="N8:N10"/>
    <mergeCell ref="U12:U14"/>
    <mergeCell ref="V12:V14"/>
    <mergeCell ref="W12:W14"/>
    <mergeCell ref="X12:X14"/>
    <mergeCell ref="A15:A18"/>
    <mergeCell ref="H15:I15"/>
    <mergeCell ref="J15:K15"/>
    <mergeCell ref="L15:M15"/>
    <mergeCell ref="N15:O15"/>
    <mergeCell ref="P15:Q15"/>
    <mergeCell ref="O12:O14"/>
    <mergeCell ref="P12:P14"/>
    <mergeCell ref="Q12:Q14"/>
    <mergeCell ref="R12:R14"/>
    <mergeCell ref="S12:S14"/>
    <mergeCell ref="T12:T14"/>
    <mergeCell ref="I12:I14"/>
    <mergeCell ref="J12:J14"/>
    <mergeCell ref="K12:K14"/>
    <mergeCell ref="L12:L14"/>
    <mergeCell ref="M12:M14"/>
    <mergeCell ref="N12:N14"/>
    <mergeCell ref="R15:S15"/>
    <mergeCell ref="T15:U15"/>
    <mergeCell ref="V15:W15"/>
    <mergeCell ref="B16:B18"/>
    <mergeCell ref="C16:C18"/>
    <mergeCell ref="D16:D18"/>
    <mergeCell ref="E16:E18"/>
    <mergeCell ref="F16:F18"/>
    <mergeCell ref="H16:I18"/>
    <mergeCell ref="J16:K18"/>
    <mergeCell ref="B20:B25"/>
    <mergeCell ref="C20:C21"/>
    <mergeCell ref="D20:D24"/>
    <mergeCell ref="E20:E24"/>
    <mergeCell ref="F20:F24"/>
    <mergeCell ref="H20:I24"/>
    <mergeCell ref="X16:X18"/>
    <mergeCell ref="A19:A67"/>
    <mergeCell ref="H19:I19"/>
    <mergeCell ref="J19:K19"/>
    <mergeCell ref="L19:M19"/>
    <mergeCell ref="N19:O19"/>
    <mergeCell ref="P19:Q19"/>
    <mergeCell ref="R19:S19"/>
    <mergeCell ref="T19:U19"/>
    <mergeCell ref="V19:W19"/>
    <mergeCell ref="L16:M18"/>
    <mergeCell ref="N16:O18"/>
    <mergeCell ref="P16:Q18"/>
    <mergeCell ref="R16:S18"/>
    <mergeCell ref="T16:U18"/>
    <mergeCell ref="V16:W18"/>
    <mergeCell ref="V20:W24"/>
    <mergeCell ref="X20:X24"/>
    <mergeCell ref="C22:C24"/>
    <mergeCell ref="H25:I25"/>
    <mergeCell ref="J25:K25"/>
    <mergeCell ref="L25:M25"/>
    <mergeCell ref="N25:O25"/>
    <mergeCell ref="P25:Q25"/>
    <mergeCell ref="R25:S25"/>
    <mergeCell ref="T25:U25"/>
    <mergeCell ref="J20:K24"/>
    <mergeCell ref="L20:M24"/>
    <mergeCell ref="N20:O24"/>
    <mergeCell ref="P20:Q24"/>
    <mergeCell ref="R20:S24"/>
    <mergeCell ref="T20:U24"/>
    <mergeCell ref="B26:B33"/>
    <mergeCell ref="C26:C29"/>
    <mergeCell ref="D26:D29"/>
    <mergeCell ref="E26:E29"/>
    <mergeCell ref="F26:F29"/>
    <mergeCell ref="H26:I29"/>
    <mergeCell ref="J26:K29"/>
    <mergeCell ref="L26:M29"/>
    <mergeCell ref="N26:O29"/>
    <mergeCell ref="T26:U29"/>
    <mergeCell ref="T30:U30"/>
    <mergeCell ref="V26:W29"/>
    <mergeCell ref="X26:X29"/>
    <mergeCell ref="H30:I30"/>
    <mergeCell ref="J30:K30"/>
    <mergeCell ref="L30:M30"/>
    <mergeCell ref="N30:O30"/>
    <mergeCell ref="P30:Q30"/>
    <mergeCell ref="V25:W25"/>
    <mergeCell ref="C31:C33"/>
    <mergeCell ref="D31:D33"/>
    <mergeCell ref="E31:E33"/>
    <mergeCell ref="F31:F33"/>
    <mergeCell ref="H31:I33"/>
    <mergeCell ref="J31:K33"/>
    <mergeCell ref="L31:M33"/>
    <mergeCell ref="P26:Q29"/>
    <mergeCell ref="R26:S29"/>
    <mergeCell ref="N31:O33"/>
    <mergeCell ref="P31:Q33"/>
    <mergeCell ref="R31:S33"/>
    <mergeCell ref="T31:U33"/>
    <mergeCell ref="V31:W33"/>
    <mergeCell ref="X31:X33"/>
    <mergeCell ref="R30:S30"/>
    <mergeCell ref="V30:W30"/>
    <mergeCell ref="B34:B59"/>
    <mergeCell ref="C35:C41"/>
    <mergeCell ref="D35:D41"/>
    <mergeCell ref="E35:E59"/>
    <mergeCell ref="F35:F41"/>
    <mergeCell ref="X35:X41"/>
    <mergeCell ref="C43:C46"/>
    <mergeCell ref="D43:D46"/>
    <mergeCell ref="F43:F46"/>
    <mergeCell ref="H43:H46"/>
    <mergeCell ref="U43:U46"/>
    <mergeCell ref="V43:V46"/>
    <mergeCell ref="W43:W46"/>
    <mergeCell ref="X43:X46"/>
    <mergeCell ref="C48:C51"/>
    <mergeCell ref="D48:D51"/>
    <mergeCell ref="F48:F51"/>
    <mergeCell ref="H48:H51"/>
    <mergeCell ref="I48:I51"/>
    <mergeCell ref="J48:J51"/>
    <mergeCell ref="O43:O46"/>
    <mergeCell ref="P43:P46"/>
    <mergeCell ref="Q43:Q46"/>
    <mergeCell ref="R43:R46"/>
    <mergeCell ref="S43:S46"/>
    <mergeCell ref="T43:T46"/>
    <mergeCell ref="I43:I46"/>
    <mergeCell ref="J43:J46"/>
    <mergeCell ref="K43:K46"/>
    <mergeCell ref="L43:L46"/>
    <mergeCell ref="M43:M46"/>
    <mergeCell ref="N43:N46"/>
    <mergeCell ref="W48:W51"/>
    <mergeCell ref="X48:X51"/>
    <mergeCell ref="C53:C55"/>
    <mergeCell ref="D53:D55"/>
    <mergeCell ref="F53:F55"/>
    <mergeCell ref="H53:H55"/>
    <mergeCell ref="I53:I55"/>
    <mergeCell ref="J53:J55"/>
    <mergeCell ref="K53:K55"/>
    <mergeCell ref="L53:L55"/>
    <mergeCell ref="Q48:Q51"/>
    <mergeCell ref="R48:R51"/>
    <mergeCell ref="S48:S51"/>
    <mergeCell ref="T48:T51"/>
    <mergeCell ref="U48:U51"/>
    <mergeCell ref="V48:V51"/>
    <mergeCell ref="K48:K51"/>
    <mergeCell ref="L48:L51"/>
    <mergeCell ref="M48:M51"/>
    <mergeCell ref="N48:N51"/>
    <mergeCell ref="O48:O51"/>
    <mergeCell ref="P48:P51"/>
    <mergeCell ref="S53:S55"/>
    <mergeCell ref="T53:T55"/>
    <mergeCell ref="U53:U55"/>
    <mergeCell ref="V53:V55"/>
    <mergeCell ref="W53:W55"/>
    <mergeCell ref="X53:X55"/>
    <mergeCell ref="M53:M55"/>
    <mergeCell ref="N53:N55"/>
    <mergeCell ref="O53:O55"/>
    <mergeCell ref="P53:P55"/>
    <mergeCell ref="Q53:Q55"/>
    <mergeCell ref="R53:R55"/>
    <mergeCell ref="V57:W59"/>
    <mergeCell ref="X57:X59"/>
    <mergeCell ref="B60:B67"/>
    <mergeCell ref="H60:I60"/>
    <mergeCell ref="J60:K60"/>
    <mergeCell ref="L60:M60"/>
    <mergeCell ref="N60:O60"/>
    <mergeCell ref="P60:Q60"/>
    <mergeCell ref="T56:U56"/>
    <mergeCell ref="V56:W56"/>
    <mergeCell ref="C57:C59"/>
    <mergeCell ref="D57:D59"/>
    <mergeCell ref="F57:F59"/>
    <mergeCell ref="H57:I59"/>
    <mergeCell ref="J57:K59"/>
    <mergeCell ref="L57:M59"/>
    <mergeCell ref="N57:O59"/>
    <mergeCell ref="P57:Q59"/>
    <mergeCell ref="H56:I56"/>
    <mergeCell ref="J56:K56"/>
    <mergeCell ref="L56:M56"/>
    <mergeCell ref="N56:O56"/>
    <mergeCell ref="P56:Q56"/>
    <mergeCell ref="R56:S56"/>
    <mergeCell ref="C61:C63"/>
    <mergeCell ref="D61:D63"/>
    <mergeCell ref="E61:E67"/>
    <mergeCell ref="F61:F63"/>
    <mergeCell ref="H61:I63"/>
    <mergeCell ref="J61:K63"/>
    <mergeCell ref="L61:M63"/>
    <mergeCell ref="R57:S59"/>
    <mergeCell ref="T57:U59"/>
    <mergeCell ref="N61:O63"/>
    <mergeCell ref="P61:Q63"/>
    <mergeCell ref="R61:S63"/>
    <mergeCell ref="T61:U63"/>
    <mergeCell ref="T66:U66"/>
    <mergeCell ref="V61:W63"/>
    <mergeCell ref="X61:X63"/>
    <mergeCell ref="R60:S60"/>
    <mergeCell ref="T60:U60"/>
    <mergeCell ref="V60:W60"/>
    <mergeCell ref="T64:U64"/>
    <mergeCell ref="V64:W64"/>
    <mergeCell ref="H65:I65"/>
    <mergeCell ref="J65:K65"/>
    <mergeCell ref="L65:M65"/>
    <mergeCell ref="N65:O65"/>
    <mergeCell ref="P65:Q65"/>
    <mergeCell ref="R65:S65"/>
    <mergeCell ref="T65:U65"/>
    <mergeCell ref="V65:W65"/>
    <mergeCell ref="H64:I64"/>
    <mergeCell ref="J64:K64"/>
    <mergeCell ref="L64:M64"/>
    <mergeCell ref="N64:O64"/>
    <mergeCell ref="P64:Q64"/>
    <mergeCell ref="R64:S64"/>
    <mergeCell ref="V66:W66"/>
    <mergeCell ref="H67:I67"/>
    <mergeCell ref="J67:K67"/>
    <mergeCell ref="L67:M67"/>
    <mergeCell ref="N67:O67"/>
    <mergeCell ref="P67:Q67"/>
    <mergeCell ref="R67:S67"/>
    <mergeCell ref="T67:U67"/>
    <mergeCell ref="V67:W67"/>
    <mergeCell ref="H66:I66"/>
    <mergeCell ref="J66:K66"/>
    <mergeCell ref="L66:M66"/>
    <mergeCell ref="N66:O66"/>
    <mergeCell ref="P66:Q66"/>
    <mergeCell ref="R66:S66"/>
    <mergeCell ref="R68:S68"/>
    <mergeCell ref="T68:U68"/>
    <mergeCell ref="V68:W68"/>
    <mergeCell ref="A69:A87"/>
    <mergeCell ref="C69:C70"/>
    <mergeCell ref="H69:I69"/>
    <mergeCell ref="J69:K69"/>
    <mergeCell ref="L69:M69"/>
    <mergeCell ref="N69:O69"/>
    <mergeCell ref="P69:Q69"/>
    <mergeCell ref="B68:B81"/>
    <mergeCell ref="H68:I68"/>
    <mergeCell ref="J68:K68"/>
    <mergeCell ref="L68:M68"/>
    <mergeCell ref="N68:O68"/>
    <mergeCell ref="P68:Q68"/>
    <mergeCell ref="H79:I79"/>
    <mergeCell ref="J79:K79"/>
    <mergeCell ref="L79:M79"/>
    <mergeCell ref="N79:O79"/>
    <mergeCell ref="R69:S69"/>
    <mergeCell ref="T69:U69"/>
    <mergeCell ref="V69:W69"/>
    <mergeCell ref="C72:C73"/>
    <mergeCell ref="X69:X70"/>
    <mergeCell ref="E70:E81"/>
    <mergeCell ref="H70:I70"/>
    <mergeCell ref="J70:K70"/>
    <mergeCell ref="L70:M70"/>
    <mergeCell ref="N70:O70"/>
    <mergeCell ref="P70:Q70"/>
    <mergeCell ref="R70:S70"/>
    <mergeCell ref="T70:U70"/>
    <mergeCell ref="V70:W70"/>
    <mergeCell ref="H71:I71"/>
    <mergeCell ref="J71:K71"/>
    <mergeCell ref="L71:M71"/>
    <mergeCell ref="N71:O71"/>
    <mergeCell ref="P71:Q71"/>
    <mergeCell ref="R71:S71"/>
    <mergeCell ref="T71:U71"/>
    <mergeCell ref="V71:W71"/>
    <mergeCell ref="V72:W73"/>
    <mergeCell ref="X72:X73"/>
    <mergeCell ref="H74:I74"/>
    <mergeCell ref="J74:K74"/>
    <mergeCell ref="L74:M74"/>
    <mergeCell ref="N74:O74"/>
    <mergeCell ref="D72:D73"/>
    <mergeCell ref="F72:F73"/>
    <mergeCell ref="H72:I73"/>
    <mergeCell ref="J72:K73"/>
    <mergeCell ref="L72:M73"/>
    <mergeCell ref="N72:O73"/>
    <mergeCell ref="P72:Q73"/>
    <mergeCell ref="R72:S73"/>
    <mergeCell ref="T72:U73"/>
    <mergeCell ref="P74:Q74"/>
    <mergeCell ref="R74:S74"/>
    <mergeCell ref="T74:U74"/>
    <mergeCell ref="V74:W74"/>
    <mergeCell ref="C75:C79"/>
    <mergeCell ref="D75:D76"/>
    <mergeCell ref="F75:F76"/>
    <mergeCell ref="H75:I76"/>
    <mergeCell ref="J75:K76"/>
    <mergeCell ref="L75:M76"/>
    <mergeCell ref="N75:O76"/>
    <mergeCell ref="P75:Q76"/>
    <mergeCell ref="R75:S76"/>
    <mergeCell ref="T75:U76"/>
    <mergeCell ref="V75:W76"/>
    <mergeCell ref="D78:D79"/>
    <mergeCell ref="H78:I78"/>
    <mergeCell ref="J78:K78"/>
    <mergeCell ref="L78:M78"/>
    <mergeCell ref="N78:O78"/>
    <mergeCell ref="P78:Q78"/>
    <mergeCell ref="R78:S78"/>
    <mergeCell ref="T78:U78"/>
    <mergeCell ref="V78:W78"/>
    <mergeCell ref="X75:X76"/>
    <mergeCell ref="H77:I77"/>
    <mergeCell ref="J77:K77"/>
    <mergeCell ref="L77:M77"/>
    <mergeCell ref="N77:O77"/>
    <mergeCell ref="P77:Q77"/>
    <mergeCell ref="R77:S77"/>
    <mergeCell ref="T77:U77"/>
    <mergeCell ref="V77:W77"/>
    <mergeCell ref="P79:Q79"/>
    <mergeCell ref="R79:S79"/>
    <mergeCell ref="T79:U79"/>
    <mergeCell ref="V79:W79"/>
    <mergeCell ref="H80:I80"/>
    <mergeCell ref="J80:K80"/>
    <mergeCell ref="L80:M80"/>
    <mergeCell ref="N80:O80"/>
    <mergeCell ref="P80:Q80"/>
    <mergeCell ref="R80:S80"/>
    <mergeCell ref="T80:U80"/>
    <mergeCell ref="V80:W80"/>
    <mergeCell ref="H81:I81"/>
    <mergeCell ref="J81:K81"/>
    <mergeCell ref="L81:M81"/>
    <mergeCell ref="N81:O81"/>
    <mergeCell ref="P81:Q81"/>
    <mergeCell ref="R81:S81"/>
    <mergeCell ref="T81:U81"/>
    <mergeCell ref="V81:W81"/>
    <mergeCell ref="B82:B87"/>
    <mergeCell ref="H82:I82"/>
    <mergeCell ref="J82:K82"/>
    <mergeCell ref="L82:M82"/>
    <mergeCell ref="N82:O82"/>
    <mergeCell ref="P82:Q82"/>
    <mergeCell ref="H86:I86"/>
    <mergeCell ref="J86:K86"/>
    <mergeCell ref="L86:M86"/>
    <mergeCell ref="N86:O86"/>
    <mergeCell ref="R82:S82"/>
    <mergeCell ref="T82:U82"/>
    <mergeCell ref="V82:W82"/>
    <mergeCell ref="C83:C85"/>
    <mergeCell ref="E83:E87"/>
    <mergeCell ref="H83:I83"/>
    <mergeCell ref="J83:K83"/>
    <mergeCell ref="L83:M83"/>
    <mergeCell ref="N83:O83"/>
    <mergeCell ref="P83:Q83"/>
    <mergeCell ref="R83:S83"/>
    <mergeCell ref="T83:U83"/>
    <mergeCell ref="V83:W83"/>
    <mergeCell ref="H84:I84"/>
    <mergeCell ref="J84:K84"/>
    <mergeCell ref="L84:M84"/>
    <mergeCell ref="N84:O84"/>
    <mergeCell ref="P84:Q84"/>
    <mergeCell ref="R84:S84"/>
    <mergeCell ref="T84:U84"/>
    <mergeCell ref="V84:W84"/>
    <mergeCell ref="H85:I85"/>
    <mergeCell ref="J85:K85"/>
    <mergeCell ref="L85:M85"/>
    <mergeCell ref="N85:O85"/>
    <mergeCell ref="P85:Q85"/>
    <mergeCell ref="R85:S85"/>
    <mergeCell ref="T85:U85"/>
    <mergeCell ref="V85:W85"/>
    <mergeCell ref="T87:U87"/>
    <mergeCell ref="V87:W87"/>
    <mergeCell ref="P86:Q86"/>
    <mergeCell ref="R86:S86"/>
    <mergeCell ref="T86:U86"/>
    <mergeCell ref="V86:W86"/>
    <mergeCell ref="H87:I87"/>
    <mergeCell ref="J87:K87"/>
    <mergeCell ref="L87:M87"/>
    <mergeCell ref="N87:O87"/>
    <mergeCell ref="P87:Q87"/>
    <mergeCell ref="R87:S87"/>
    <mergeCell ref="Z6:AC6"/>
    <mergeCell ref="AD6:AD7"/>
    <mergeCell ref="Z8:Z10"/>
    <mergeCell ref="AA8:AA10"/>
    <mergeCell ref="AB8:AB10"/>
    <mergeCell ref="AC8:AC10"/>
    <mergeCell ref="AD8:AD10"/>
    <mergeCell ref="Z12:Z14"/>
    <mergeCell ref="AA12:AA14"/>
    <mergeCell ref="AB12:AB14"/>
    <mergeCell ref="AC12:AC14"/>
    <mergeCell ref="AD12:AD14"/>
    <mergeCell ref="Z15:AA15"/>
    <mergeCell ref="AB15:AC15"/>
    <mergeCell ref="Z16:AA18"/>
    <mergeCell ref="AB16:AC18"/>
    <mergeCell ref="AD16:AD18"/>
    <mergeCell ref="Z19:AA19"/>
    <mergeCell ref="AB19:AC19"/>
    <mergeCell ref="Z20:AA24"/>
    <mergeCell ref="AB20:AC24"/>
    <mergeCell ref="AD20:AD24"/>
    <mergeCell ref="Z25:AA25"/>
    <mergeCell ref="AB25:AC25"/>
    <mergeCell ref="Z26:AA29"/>
    <mergeCell ref="AB26:AC29"/>
    <mergeCell ref="AD26:AD29"/>
    <mergeCell ref="Z30:AA30"/>
    <mergeCell ref="AB30:AC30"/>
    <mergeCell ref="Z31:AA33"/>
    <mergeCell ref="AB31:AC33"/>
    <mergeCell ref="AD31:AD33"/>
    <mergeCell ref="Z35:Z41"/>
    <mergeCell ref="AA35:AA41"/>
    <mergeCell ref="AB35:AB41"/>
    <mergeCell ref="AC35:AC41"/>
    <mergeCell ref="AD35:AD41"/>
    <mergeCell ref="Z43:Z46"/>
    <mergeCell ref="AA43:AA46"/>
    <mergeCell ref="AB43:AB46"/>
    <mergeCell ref="AC43:AC46"/>
    <mergeCell ref="AD43:AD46"/>
    <mergeCell ref="Z48:Z51"/>
    <mergeCell ref="AA48:AA51"/>
    <mergeCell ref="AB48:AB51"/>
    <mergeCell ref="AC48:AC51"/>
    <mergeCell ref="AD48:AD51"/>
    <mergeCell ref="Z53:Z55"/>
    <mergeCell ref="AA53:AA55"/>
    <mergeCell ref="AB53:AB55"/>
    <mergeCell ref="AC53:AC55"/>
    <mergeCell ref="AD53:AD55"/>
    <mergeCell ref="Z56:AA56"/>
    <mergeCell ref="AB56:AC56"/>
    <mergeCell ref="Z57:AA59"/>
    <mergeCell ref="AB57:AC59"/>
    <mergeCell ref="AD57:AD59"/>
    <mergeCell ref="Z60:AA60"/>
    <mergeCell ref="AB60:AC60"/>
    <mergeCell ref="Z61:AA63"/>
    <mergeCell ref="AB61:AC63"/>
    <mergeCell ref="AD61:AD63"/>
    <mergeCell ref="Z64:AA64"/>
    <mergeCell ref="AB64:AC64"/>
    <mergeCell ref="Z65:AA65"/>
    <mergeCell ref="AB65:AC65"/>
    <mergeCell ref="Z66:AA66"/>
    <mergeCell ref="AB66:AC66"/>
    <mergeCell ref="Z67:AA67"/>
    <mergeCell ref="AB67:AC67"/>
    <mergeCell ref="Z68:AA68"/>
    <mergeCell ref="AB68:AC68"/>
    <mergeCell ref="Z69:AA69"/>
    <mergeCell ref="AB69:AC69"/>
    <mergeCell ref="AD69:AD70"/>
    <mergeCell ref="Z70:AA70"/>
    <mergeCell ref="AB70:AC70"/>
    <mergeCell ref="Z71:AA71"/>
    <mergeCell ref="AB71:AC71"/>
    <mergeCell ref="Z72:AA73"/>
    <mergeCell ref="AB72:AC73"/>
    <mergeCell ref="AD72:AD73"/>
    <mergeCell ref="Z74:AA74"/>
    <mergeCell ref="AB74:AC74"/>
    <mergeCell ref="Z75:AA76"/>
    <mergeCell ref="AB75:AC76"/>
    <mergeCell ref="AD75:AD76"/>
    <mergeCell ref="Z77:AA77"/>
    <mergeCell ref="AB77:AC77"/>
    <mergeCell ref="Z78:AA78"/>
    <mergeCell ref="AB78:AC78"/>
    <mergeCell ref="Z84:AA84"/>
    <mergeCell ref="AB84:AC84"/>
    <mergeCell ref="Z85:AA85"/>
    <mergeCell ref="AB85:AC85"/>
    <mergeCell ref="Z86:AA86"/>
    <mergeCell ref="AB86:AC86"/>
    <mergeCell ref="Z87:AA87"/>
    <mergeCell ref="AB87:AC87"/>
    <mergeCell ref="Z79:AA79"/>
    <mergeCell ref="AB79:AC79"/>
    <mergeCell ref="Z80:AA80"/>
    <mergeCell ref="AB80:AC80"/>
    <mergeCell ref="Z81:AA81"/>
    <mergeCell ref="AB81:AC81"/>
    <mergeCell ref="Z82:AA82"/>
    <mergeCell ref="AB82:AC82"/>
    <mergeCell ref="Z83:AA83"/>
    <mergeCell ref="AB83:AC83"/>
  </mergeCells>
  <printOptions horizontalCentered="1"/>
  <pageMargins left="0" right="0" top="0" bottom="0" header="0.31496062992125984" footer="0.31496062992125984"/>
  <pageSetup paperSize="8" scale="57"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3"/>
  <sheetViews>
    <sheetView zoomScale="85" zoomScaleNormal="85" workbookViewId="0">
      <pane xSplit="2" ySplit="5" topLeftCell="I24" activePane="bottomRight" state="frozen"/>
      <selection pane="topRight" activeCell="C1" sqref="C1"/>
      <selection pane="bottomLeft" activeCell="A6" sqref="A6"/>
      <selection pane="bottomRight" activeCell="A28" sqref="A28:XFD28"/>
    </sheetView>
  </sheetViews>
  <sheetFormatPr defaultRowHeight="15" customHeight="1" x14ac:dyDescent="0.25"/>
  <cols>
    <col min="1" max="1" width="4.33203125" style="642" customWidth="1"/>
    <col min="2" max="2" width="31.109375" style="621" customWidth="1"/>
    <col min="3" max="3" width="18.109375" style="621" customWidth="1"/>
    <col min="4" max="5" width="17.109375" style="621" bestFit="1" customWidth="1"/>
    <col min="6" max="7" width="16.109375" style="621" bestFit="1" customWidth="1"/>
    <col min="8" max="9" width="17.109375" style="621" bestFit="1" customWidth="1"/>
    <col min="10" max="10" width="16.109375" style="621" bestFit="1" customWidth="1"/>
    <col min="11" max="13" width="17.109375" style="621" bestFit="1" customWidth="1"/>
    <col min="14" max="14" width="19.6640625" style="621" customWidth="1"/>
    <col min="15" max="15" width="20.44140625" style="621" bestFit="1" customWidth="1"/>
    <col min="16" max="16" width="21.44140625" style="621" customWidth="1"/>
    <col min="17" max="17" width="10.109375" style="621" bestFit="1" customWidth="1"/>
    <col min="18" max="18" width="9.5546875" style="621" bestFit="1" customWidth="1"/>
    <col min="19" max="19" width="9.109375" style="621"/>
    <col min="20" max="20" width="9.33203125" style="621" bestFit="1" customWidth="1"/>
    <col min="21" max="21" width="9.109375" style="621"/>
    <col min="22" max="22" width="9.33203125" style="621" bestFit="1" customWidth="1"/>
    <col min="23" max="23" width="9.109375" style="621"/>
    <col min="24" max="24" width="9.5546875" style="621" bestFit="1" customWidth="1"/>
    <col min="25" max="25" width="9.109375" style="621"/>
    <col min="26" max="26" width="9.33203125" style="621" bestFit="1" customWidth="1"/>
    <col min="27" max="27" width="9.109375" style="621"/>
    <col min="28" max="28" width="9.33203125" style="621" bestFit="1" customWidth="1"/>
    <col min="29" max="29" width="9.109375" style="621"/>
    <col min="30" max="30" width="11.109375" style="621" bestFit="1" customWidth="1"/>
    <col min="31" max="31" width="9.109375" style="621"/>
    <col min="32" max="32" width="9.33203125" style="621" bestFit="1" customWidth="1"/>
    <col min="33" max="256" width="9.109375" style="621"/>
    <col min="257" max="257" width="4.33203125" style="621" customWidth="1"/>
    <col min="258" max="258" width="31.109375" style="621" customWidth="1"/>
    <col min="259" max="270" width="9.6640625" style="621" customWidth="1"/>
    <col min="271" max="271" width="10.6640625" style="621" customWidth="1"/>
    <col min="272" max="272" width="11.109375" style="621" customWidth="1"/>
    <col min="273" max="273" width="10.109375" style="621" bestFit="1" customWidth="1"/>
    <col min="274" max="274" width="9.5546875" style="621" bestFit="1" customWidth="1"/>
    <col min="275" max="275" width="9.109375" style="621"/>
    <col min="276" max="276" width="9.33203125" style="621" bestFit="1" customWidth="1"/>
    <col min="277" max="277" width="9.109375" style="621"/>
    <col min="278" max="278" width="9.33203125" style="621" bestFit="1" customWidth="1"/>
    <col min="279" max="279" width="9.109375" style="621"/>
    <col min="280" max="280" width="9.5546875" style="621" bestFit="1" customWidth="1"/>
    <col min="281" max="281" width="9.109375" style="621"/>
    <col min="282" max="282" width="9.33203125" style="621" bestFit="1" customWidth="1"/>
    <col min="283" max="283" width="9.109375" style="621"/>
    <col min="284" max="284" width="9.33203125" style="621" bestFit="1" customWidth="1"/>
    <col min="285" max="285" width="9.109375" style="621"/>
    <col min="286" max="286" width="11.109375" style="621" bestFit="1" customWidth="1"/>
    <col min="287" max="287" width="9.109375" style="621"/>
    <col min="288" max="288" width="9.33203125" style="621" bestFit="1" customWidth="1"/>
    <col min="289" max="512" width="9.109375" style="621"/>
    <col min="513" max="513" width="4.33203125" style="621" customWidth="1"/>
    <col min="514" max="514" width="31.109375" style="621" customWidth="1"/>
    <col min="515" max="526" width="9.6640625" style="621" customWidth="1"/>
    <col min="527" max="527" width="10.6640625" style="621" customWidth="1"/>
    <col min="528" max="528" width="11.109375" style="621" customWidth="1"/>
    <col min="529" max="529" width="10.109375" style="621" bestFit="1" customWidth="1"/>
    <col min="530" max="530" width="9.5546875" style="621" bestFit="1" customWidth="1"/>
    <col min="531" max="531" width="9.109375" style="621"/>
    <col min="532" max="532" width="9.33203125" style="621" bestFit="1" customWidth="1"/>
    <col min="533" max="533" width="9.109375" style="621"/>
    <col min="534" max="534" width="9.33203125" style="621" bestFit="1" customWidth="1"/>
    <col min="535" max="535" width="9.109375" style="621"/>
    <col min="536" max="536" width="9.5546875" style="621" bestFit="1" customWidth="1"/>
    <col min="537" max="537" width="9.109375" style="621"/>
    <col min="538" max="538" width="9.33203125" style="621" bestFit="1" customWidth="1"/>
    <col min="539" max="539" width="9.109375" style="621"/>
    <col min="540" max="540" width="9.33203125" style="621" bestFit="1" customWidth="1"/>
    <col min="541" max="541" width="9.109375" style="621"/>
    <col min="542" max="542" width="11.109375" style="621" bestFit="1" customWidth="1"/>
    <col min="543" max="543" width="9.109375" style="621"/>
    <col min="544" max="544" width="9.33203125" style="621" bestFit="1" customWidth="1"/>
    <col min="545" max="768" width="9.109375" style="621"/>
    <col min="769" max="769" width="4.33203125" style="621" customWidth="1"/>
    <col min="770" max="770" width="31.109375" style="621" customWidth="1"/>
    <col min="771" max="782" width="9.6640625" style="621" customWidth="1"/>
    <col min="783" max="783" width="10.6640625" style="621" customWidth="1"/>
    <col min="784" max="784" width="11.109375" style="621" customWidth="1"/>
    <col min="785" max="785" width="10.109375" style="621" bestFit="1" customWidth="1"/>
    <col min="786" max="786" width="9.5546875" style="621" bestFit="1" customWidth="1"/>
    <col min="787" max="787" width="9.109375" style="621"/>
    <col min="788" max="788" width="9.33203125" style="621" bestFit="1" customWidth="1"/>
    <col min="789" max="789" width="9.109375" style="621"/>
    <col min="790" max="790" width="9.33203125" style="621" bestFit="1" customWidth="1"/>
    <col min="791" max="791" width="9.109375" style="621"/>
    <col min="792" max="792" width="9.5546875" style="621" bestFit="1" customWidth="1"/>
    <col min="793" max="793" width="9.109375" style="621"/>
    <col min="794" max="794" width="9.33203125" style="621" bestFit="1" customWidth="1"/>
    <col min="795" max="795" width="9.109375" style="621"/>
    <col min="796" max="796" width="9.33203125" style="621" bestFit="1" customWidth="1"/>
    <col min="797" max="797" width="9.109375" style="621"/>
    <col min="798" max="798" width="11.109375" style="621" bestFit="1" customWidth="1"/>
    <col min="799" max="799" width="9.109375" style="621"/>
    <col min="800" max="800" width="9.33203125" style="621" bestFit="1" customWidth="1"/>
    <col min="801" max="1024" width="9.109375" style="621"/>
    <col min="1025" max="1025" width="4.33203125" style="621" customWidth="1"/>
    <col min="1026" max="1026" width="31.109375" style="621" customWidth="1"/>
    <col min="1027" max="1038" width="9.6640625" style="621" customWidth="1"/>
    <col min="1039" max="1039" width="10.6640625" style="621" customWidth="1"/>
    <col min="1040" max="1040" width="11.109375" style="621" customWidth="1"/>
    <col min="1041" max="1041" width="10.109375" style="621" bestFit="1" customWidth="1"/>
    <col min="1042" max="1042" width="9.5546875" style="621" bestFit="1" customWidth="1"/>
    <col min="1043" max="1043" width="9.109375" style="621"/>
    <col min="1044" max="1044" width="9.33203125" style="621" bestFit="1" customWidth="1"/>
    <col min="1045" max="1045" width="9.109375" style="621"/>
    <col min="1046" max="1046" width="9.33203125" style="621" bestFit="1" customWidth="1"/>
    <col min="1047" max="1047" width="9.109375" style="621"/>
    <col min="1048" max="1048" width="9.5546875" style="621" bestFit="1" customWidth="1"/>
    <col min="1049" max="1049" width="9.109375" style="621"/>
    <col min="1050" max="1050" width="9.33203125" style="621" bestFit="1" customWidth="1"/>
    <col min="1051" max="1051" width="9.109375" style="621"/>
    <col min="1052" max="1052" width="9.33203125" style="621" bestFit="1" customWidth="1"/>
    <col min="1053" max="1053" width="9.109375" style="621"/>
    <col min="1054" max="1054" width="11.109375" style="621" bestFit="1" customWidth="1"/>
    <col min="1055" max="1055" width="9.109375" style="621"/>
    <col min="1056" max="1056" width="9.33203125" style="621" bestFit="1" customWidth="1"/>
    <col min="1057" max="1280" width="9.109375" style="621"/>
    <col min="1281" max="1281" width="4.33203125" style="621" customWidth="1"/>
    <col min="1282" max="1282" width="31.109375" style="621" customWidth="1"/>
    <col min="1283" max="1294" width="9.6640625" style="621" customWidth="1"/>
    <col min="1295" max="1295" width="10.6640625" style="621" customWidth="1"/>
    <col min="1296" max="1296" width="11.109375" style="621" customWidth="1"/>
    <col min="1297" max="1297" width="10.109375" style="621" bestFit="1" customWidth="1"/>
    <col min="1298" max="1298" width="9.5546875" style="621" bestFit="1" customWidth="1"/>
    <col min="1299" max="1299" width="9.109375" style="621"/>
    <col min="1300" max="1300" width="9.33203125" style="621" bestFit="1" customWidth="1"/>
    <col min="1301" max="1301" width="9.109375" style="621"/>
    <col min="1302" max="1302" width="9.33203125" style="621" bestFit="1" customWidth="1"/>
    <col min="1303" max="1303" width="9.109375" style="621"/>
    <col min="1304" max="1304" width="9.5546875" style="621" bestFit="1" customWidth="1"/>
    <col min="1305" max="1305" width="9.109375" style="621"/>
    <col min="1306" max="1306" width="9.33203125" style="621" bestFit="1" customWidth="1"/>
    <col min="1307" max="1307" width="9.109375" style="621"/>
    <col min="1308" max="1308" width="9.33203125" style="621" bestFit="1" customWidth="1"/>
    <col min="1309" max="1309" width="9.109375" style="621"/>
    <col min="1310" max="1310" width="11.109375" style="621" bestFit="1" customWidth="1"/>
    <col min="1311" max="1311" width="9.109375" style="621"/>
    <col min="1312" max="1312" width="9.33203125" style="621" bestFit="1" customWidth="1"/>
    <col min="1313" max="1536" width="9.109375" style="621"/>
    <col min="1537" max="1537" width="4.33203125" style="621" customWidth="1"/>
    <col min="1538" max="1538" width="31.109375" style="621" customWidth="1"/>
    <col min="1539" max="1550" width="9.6640625" style="621" customWidth="1"/>
    <col min="1551" max="1551" width="10.6640625" style="621" customWidth="1"/>
    <col min="1552" max="1552" width="11.109375" style="621" customWidth="1"/>
    <col min="1553" max="1553" width="10.109375" style="621" bestFit="1" customWidth="1"/>
    <col min="1554" max="1554" width="9.5546875" style="621" bestFit="1" customWidth="1"/>
    <col min="1555" max="1555" width="9.109375" style="621"/>
    <col min="1556" max="1556" width="9.33203125" style="621" bestFit="1" customWidth="1"/>
    <col min="1557" max="1557" width="9.109375" style="621"/>
    <col min="1558" max="1558" width="9.33203125" style="621" bestFit="1" customWidth="1"/>
    <col min="1559" max="1559" width="9.109375" style="621"/>
    <col min="1560" max="1560" width="9.5546875" style="621" bestFit="1" customWidth="1"/>
    <col min="1561" max="1561" width="9.109375" style="621"/>
    <col min="1562" max="1562" width="9.33203125" style="621" bestFit="1" customWidth="1"/>
    <col min="1563" max="1563" width="9.109375" style="621"/>
    <col min="1564" max="1564" width="9.33203125" style="621" bestFit="1" customWidth="1"/>
    <col min="1565" max="1565" width="9.109375" style="621"/>
    <col min="1566" max="1566" width="11.109375" style="621" bestFit="1" customWidth="1"/>
    <col min="1567" max="1567" width="9.109375" style="621"/>
    <col min="1568" max="1568" width="9.33203125" style="621" bestFit="1" customWidth="1"/>
    <col min="1569" max="1792" width="9.109375" style="621"/>
    <col min="1793" max="1793" width="4.33203125" style="621" customWidth="1"/>
    <col min="1794" max="1794" width="31.109375" style="621" customWidth="1"/>
    <col min="1795" max="1806" width="9.6640625" style="621" customWidth="1"/>
    <col min="1807" max="1807" width="10.6640625" style="621" customWidth="1"/>
    <col min="1808" max="1808" width="11.109375" style="621" customWidth="1"/>
    <col min="1809" max="1809" width="10.109375" style="621" bestFit="1" customWidth="1"/>
    <col min="1810" max="1810" width="9.5546875" style="621" bestFit="1" customWidth="1"/>
    <col min="1811" max="1811" width="9.109375" style="621"/>
    <col min="1812" max="1812" width="9.33203125" style="621" bestFit="1" customWidth="1"/>
    <col min="1813" max="1813" width="9.109375" style="621"/>
    <col min="1814" max="1814" width="9.33203125" style="621" bestFit="1" customWidth="1"/>
    <col min="1815" max="1815" width="9.109375" style="621"/>
    <col min="1816" max="1816" width="9.5546875" style="621" bestFit="1" customWidth="1"/>
    <col min="1817" max="1817" width="9.109375" style="621"/>
    <col min="1818" max="1818" width="9.33203125" style="621" bestFit="1" customWidth="1"/>
    <col min="1819" max="1819" width="9.109375" style="621"/>
    <col min="1820" max="1820" width="9.33203125" style="621" bestFit="1" customWidth="1"/>
    <col min="1821" max="1821" width="9.109375" style="621"/>
    <col min="1822" max="1822" width="11.109375" style="621" bestFit="1" customWidth="1"/>
    <col min="1823" max="1823" width="9.109375" style="621"/>
    <col min="1824" max="1824" width="9.33203125" style="621" bestFit="1" customWidth="1"/>
    <col min="1825" max="2048" width="9.109375" style="621"/>
    <col min="2049" max="2049" width="4.33203125" style="621" customWidth="1"/>
    <col min="2050" max="2050" width="31.109375" style="621" customWidth="1"/>
    <col min="2051" max="2062" width="9.6640625" style="621" customWidth="1"/>
    <col min="2063" max="2063" width="10.6640625" style="621" customWidth="1"/>
    <col min="2064" max="2064" width="11.109375" style="621" customWidth="1"/>
    <col min="2065" max="2065" width="10.109375" style="621" bestFit="1" customWidth="1"/>
    <col min="2066" max="2066" width="9.5546875" style="621" bestFit="1" customWidth="1"/>
    <col min="2067" max="2067" width="9.109375" style="621"/>
    <col min="2068" max="2068" width="9.33203125" style="621" bestFit="1" customWidth="1"/>
    <col min="2069" max="2069" width="9.109375" style="621"/>
    <col min="2070" max="2070" width="9.33203125" style="621" bestFit="1" customWidth="1"/>
    <col min="2071" max="2071" width="9.109375" style="621"/>
    <col min="2072" max="2072" width="9.5546875" style="621" bestFit="1" customWidth="1"/>
    <col min="2073" max="2073" width="9.109375" style="621"/>
    <col min="2074" max="2074" width="9.33203125" style="621" bestFit="1" customWidth="1"/>
    <col min="2075" max="2075" width="9.109375" style="621"/>
    <col min="2076" max="2076" width="9.33203125" style="621" bestFit="1" customWidth="1"/>
    <col min="2077" max="2077" width="9.109375" style="621"/>
    <col min="2078" max="2078" width="11.109375" style="621" bestFit="1" customWidth="1"/>
    <col min="2079" max="2079" width="9.109375" style="621"/>
    <col min="2080" max="2080" width="9.33203125" style="621" bestFit="1" customWidth="1"/>
    <col min="2081" max="2304" width="9.109375" style="621"/>
    <col min="2305" max="2305" width="4.33203125" style="621" customWidth="1"/>
    <col min="2306" max="2306" width="31.109375" style="621" customWidth="1"/>
    <col min="2307" max="2318" width="9.6640625" style="621" customWidth="1"/>
    <col min="2319" max="2319" width="10.6640625" style="621" customWidth="1"/>
    <col min="2320" max="2320" width="11.109375" style="621" customWidth="1"/>
    <col min="2321" max="2321" width="10.109375" style="621" bestFit="1" customWidth="1"/>
    <col min="2322" max="2322" width="9.5546875" style="621" bestFit="1" customWidth="1"/>
    <col min="2323" max="2323" width="9.109375" style="621"/>
    <col min="2324" max="2324" width="9.33203125" style="621" bestFit="1" customWidth="1"/>
    <col min="2325" max="2325" width="9.109375" style="621"/>
    <col min="2326" max="2326" width="9.33203125" style="621" bestFit="1" customWidth="1"/>
    <col min="2327" max="2327" width="9.109375" style="621"/>
    <col min="2328" max="2328" width="9.5546875" style="621" bestFit="1" customWidth="1"/>
    <col min="2329" max="2329" width="9.109375" style="621"/>
    <col min="2330" max="2330" width="9.33203125" style="621" bestFit="1" customWidth="1"/>
    <col min="2331" max="2331" width="9.109375" style="621"/>
    <col min="2332" max="2332" width="9.33203125" style="621" bestFit="1" customWidth="1"/>
    <col min="2333" max="2333" width="9.109375" style="621"/>
    <col min="2334" max="2334" width="11.109375" style="621" bestFit="1" customWidth="1"/>
    <col min="2335" max="2335" width="9.109375" style="621"/>
    <col min="2336" max="2336" width="9.33203125" style="621" bestFit="1" customWidth="1"/>
    <col min="2337" max="2560" width="9.109375" style="621"/>
    <col min="2561" max="2561" width="4.33203125" style="621" customWidth="1"/>
    <col min="2562" max="2562" width="31.109375" style="621" customWidth="1"/>
    <col min="2563" max="2574" width="9.6640625" style="621" customWidth="1"/>
    <col min="2575" max="2575" width="10.6640625" style="621" customWidth="1"/>
    <col min="2576" max="2576" width="11.109375" style="621" customWidth="1"/>
    <col min="2577" max="2577" width="10.109375" style="621" bestFit="1" customWidth="1"/>
    <col min="2578" max="2578" width="9.5546875" style="621" bestFit="1" customWidth="1"/>
    <col min="2579" max="2579" width="9.109375" style="621"/>
    <col min="2580" max="2580" width="9.33203125" style="621" bestFit="1" customWidth="1"/>
    <col min="2581" max="2581" width="9.109375" style="621"/>
    <col min="2582" max="2582" width="9.33203125" style="621" bestFit="1" customWidth="1"/>
    <col min="2583" max="2583" width="9.109375" style="621"/>
    <col min="2584" max="2584" width="9.5546875" style="621" bestFit="1" customWidth="1"/>
    <col min="2585" max="2585" width="9.109375" style="621"/>
    <col min="2586" max="2586" width="9.33203125" style="621" bestFit="1" customWidth="1"/>
    <col min="2587" max="2587" width="9.109375" style="621"/>
    <col min="2588" max="2588" width="9.33203125" style="621" bestFit="1" customWidth="1"/>
    <col min="2589" max="2589" width="9.109375" style="621"/>
    <col min="2590" max="2590" width="11.109375" style="621" bestFit="1" customWidth="1"/>
    <col min="2591" max="2591" width="9.109375" style="621"/>
    <col min="2592" max="2592" width="9.33203125" style="621" bestFit="1" customWidth="1"/>
    <col min="2593" max="2816" width="9.109375" style="621"/>
    <col min="2817" max="2817" width="4.33203125" style="621" customWidth="1"/>
    <col min="2818" max="2818" width="31.109375" style="621" customWidth="1"/>
    <col min="2819" max="2830" width="9.6640625" style="621" customWidth="1"/>
    <col min="2831" max="2831" width="10.6640625" style="621" customWidth="1"/>
    <col min="2832" max="2832" width="11.109375" style="621" customWidth="1"/>
    <col min="2833" max="2833" width="10.109375" style="621" bestFit="1" customWidth="1"/>
    <col min="2834" max="2834" width="9.5546875" style="621" bestFit="1" customWidth="1"/>
    <col min="2835" max="2835" width="9.109375" style="621"/>
    <col min="2836" max="2836" width="9.33203125" style="621" bestFit="1" customWidth="1"/>
    <col min="2837" max="2837" width="9.109375" style="621"/>
    <col min="2838" max="2838" width="9.33203125" style="621" bestFit="1" customWidth="1"/>
    <col min="2839" max="2839" width="9.109375" style="621"/>
    <col min="2840" max="2840" width="9.5546875" style="621" bestFit="1" customWidth="1"/>
    <col min="2841" max="2841" width="9.109375" style="621"/>
    <col min="2842" max="2842" width="9.33203125" style="621" bestFit="1" customWidth="1"/>
    <col min="2843" max="2843" width="9.109375" style="621"/>
    <col min="2844" max="2844" width="9.33203125" style="621" bestFit="1" customWidth="1"/>
    <col min="2845" max="2845" width="9.109375" style="621"/>
    <col min="2846" max="2846" width="11.109375" style="621" bestFit="1" customWidth="1"/>
    <col min="2847" max="2847" width="9.109375" style="621"/>
    <col min="2848" max="2848" width="9.33203125" style="621" bestFit="1" customWidth="1"/>
    <col min="2849" max="3072" width="9.109375" style="621"/>
    <col min="3073" max="3073" width="4.33203125" style="621" customWidth="1"/>
    <col min="3074" max="3074" width="31.109375" style="621" customWidth="1"/>
    <col min="3075" max="3086" width="9.6640625" style="621" customWidth="1"/>
    <col min="3087" max="3087" width="10.6640625" style="621" customWidth="1"/>
    <col min="3088" max="3088" width="11.109375" style="621" customWidth="1"/>
    <col min="3089" max="3089" width="10.109375" style="621" bestFit="1" customWidth="1"/>
    <col min="3090" max="3090" width="9.5546875" style="621" bestFit="1" customWidth="1"/>
    <col min="3091" max="3091" width="9.109375" style="621"/>
    <col min="3092" max="3092" width="9.33203125" style="621" bestFit="1" customWidth="1"/>
    <col min="3093" max="3093" width="9.109375" style="621"/>
    <col min="3094" max="3094" width="9.33203125" style="621" bestFit="1" customWidth="1"/>
    <col min="3095" max="3095" width="9.109375" style="621"/>
    <col min="3096" max="3096" width="9.5546875" style="621" bestFit="1" customWidth="1"/>
    <col min="3097" max="3097" width="9.109375" style="621"/>
    <col min="3098" max="3098" width="9.33203125" style="621" bestFit="1" customWidth="1"/>
    <col min="3099" max="3099" width="9.109375" style="621"/>
    <col min="3100" max="3100" width="9.33203125" style="621" bestFit="1" customWidth="1"/>
    <col min="3101" max="3101" width="9.109375" style="621"/>
    <col min="3102" max="3102" width="11.109375" style="621" bestFit="1" customWidth="1"/>
    <col min="3103" max="3103" width="9.109375" style="621"/>
    <col min="3104" max="3104" width="9.33203125" style="621" bestFit="1" customWidth="1"/>
    <col min="3105" max="3328" width="9.109375" style="621"/>
    <col min="3329" max="3329" width="4.33203125" style="621" customWidth="1"/>
    <col min="3330" max="3330" width="31.109375" style="621" customWidth="1"/>
    <col min="3331" max="3342" width="9.6640625" style="621" customWidth="1"/>
    <col min="3343" max="3343" width="10.6640625" style="621" customWidth="1"/>
    <col min="3344" max="3344" width="11.109375" style="621" customWidth="1"/>
    <col min="3345" max="3345" width="10.109375" style="621" bestFit="1" customWidth="1"/>
    <col min="3346" max="3346" width="9.5546875" style="621" bestFit="1" customWidth="1"/>
    <col min="3347" max="3347" width="9.109375" style="621"/>
    <col min="3348" max="3348" width="9.33203125" style="621" bestFit="1" customWidth="1"/>
    <col min="3349" max="3349" width="9.109375" style="621"/>
    <col min="3350" max="3350" width="9.33203125" style="621" bestFit="1" customWidth="1"/>
    <col min="3351" max="3351" width="9.109375" style="621"/>
    <col min="3352" max="3352" width="9.5546875" style="621" bestFit="1" customWidth="1"/>
    <col min="3353" max="3353" width="9.109375" style="621"/>
    <col min="3354" max="3354" width="9.33203125" style="621" bestFit="1" customWidth="1"/>
    <col min="3355" max="3355" width="9.109375" style="621"/>
    <col min="3356" max="3356" width="9.33203125" style="621" bestFit="1" customWidth="1"/>
    <col min="3357" max="3357" width="9.109375" style="621"/>
    <col min="3358" max="3358" width="11.109375" style="621" bestFit="1" customWidth="1"/>
    <col min="3359" max="3359" width="9.109375" style="621"/>
    <col min="3360" max="3360" width="9.33203125" style="621" bestFit="1" customWidth="1"/>
    <col min="3361" max="3584" width="9.109375" style="621"/>
    <col min="3585" max="3585" width="4.33203125" style="621" customWidth="1"/>
    <col min="3586" max="3586" width="31.109375" style="621" customWidth="1"/>
    <col min="3587" max="3598" width="9.6640625" style="621" customWidth="1"/>
    <col min="3599" max="3599" width="10.6640625" style="621" customWidth="1"/>
    <col min="3600" max="3600" width="11.109375" style="621" customWidth="1"/>
    <col min="3601" max="3601" width="10.109375" style="621" bestFit="1" customWidth="1"/>
    <col min="3602" max="3602" width="9.5546875" style="621" bestFit="1" customWidth="1"/>
    <col min="3603" max="3603" width="9.109375" style="621"/>
    <col min="3604" max="3604" width="9.33203125" style="621" bestFit="1" customWidth="1"/>
    <col min="3605" max="3605" width="9.109375" style="621"/>
    <col min="3606" max="3606" width="9.33203125" style="621" bestFit="1" customWidth="1"/>
    <col min="3607" max="3607" width="9.109375" style="621"/>
    <col min="3608" max="3608" width="9.5546875" style="621" bestFit="1" customWidth="1"/>
    <col min="3609" max="3609" width="9.109375" style="621"/>
    <col min="3610" max="3610" width="9.33203125" style="621" bestFit="1" customWidth="1"/>
    <col min="3611" max="3611" width="9.109375" style="621"/>
    <col min="3612" max="3612" width="9.33203125" style="621" bestFit="1" customWidth="1"/>
    <col min="3613" max="3613" width="9.109375" style="621"/>
    <col min="3614" max="3614" width="11.109375" style="621" bestFit="1" customWidth="1"/>
    <col min="3615" max="3615" width="9.109375" style="621"/>
    <col min="3616" max="3616" width="9.33203125" style="621" bestFit="1" customWidth="1"/>
    <col min="3617" max="3840" width="9.109375" style="621"/>
    <col min="3841" max="3841" width="4.33203125" style="621" customWidth="1"/>
    <col min="3842" max="3842" width="31.109375" style="621" customWidth="1"/>
    <col min="3843" max="3854" width="9.6640625" style="621" customWidth="1"/>
    <col min="3855" max="3855" width="10.6640625" style="621" customWidth="1"/>
    <col min="3856" max="3856" width="11.109375" style="621" customWidth="1"/>
    <col min="3857" max="3857" width="10.109375" style="621" bestFit="1" customWidth="1"/>
    <col min="3858" max="3858" width="9.5546875" style="621" bestFit="1" customWidth="1"/>
    <col min="3859" max="3859" width="9.109375" style="621"/>
    <col min="3860" max="3860" width="9.33203125" style="621" bestFit="1" customWidth="1"/>
    <col min="3861" max="3861" width="9.109375" style="621"/>
    <col min="3862" max="3862" width="9.33203125" style="621" bestFit="1" customWidth="1"/>
    <col min="3863" max="3863" width="9.109375" style="621"/>
    <col min="3864" max="3864" width="9.5546875" style="621" bestFit="1" customWidth="1"/>
    <col min="3865" max="3865" width="9.109375" style="621"/>
    <col min="3866" max="3866" width="9.33203125" style="621" bestFit="1" customWidth="1"/>
    <col min="3867" max="3867" width="9.109375" style="621"/>
    <col min="3868" max="3868" width="9.33203125" style="621" bestFit="1" customWidth="1"/>
    <col min="3869" max="3869" width="9.109375" style="621"/>
    <col min="3870" max="3870" width="11.109375" style="621" bestFit="1" customWidth="1"/>
    <col min="3871" max="3871" width="9.109375" style="621"/>
    <col min="3872" max="3872" width="9.33203125" style="621" bestFit="1" customWidth="1"/>
    <col min="3873" max="4096" width="9.109375" style="621"/>
    <col min="4097" max="4097" width="4.33203125" style="621" customWidth="1"/>
    <col min="4098" max="4098" width="31.109375" style="621" customWidth="1"/>
    <col min="4099" max="4110" width="9.6640625" style="621" customWidth="1"/>
    <col min="4111" max="4111" width="10.6640625" style="621" customWidth="1"/>
    <col min="4112" max="4112" width="11.109375" style="621" customWidth="1"/>
    <col min="4113" max="4113" width="10.109375" style="621" bestFit="1" customWidth="1"/>
    <col min="4114" max="4114" width="9.5546875" style="621" bestFit="1" customWidth="1"/>
    <col min="4115" max="4115" width="9.109375" style="621"/>
    <col min="4116" max="4116" width="9.33203125" style="621" bestFit="1" customWidth="1"/>
    <col min="4117" max="4117" width="9.109375" style="621"/>
    <col min="4118" max="4118" width="9.33203125" style="621" bestFit="1" customWidth="1"/>
    <col min="4119" max="4119" width="9.109375" style="621"/>
    <col min="4120" max="4120" width="9.5546875" style="621" bestFit="1" customWidth="1"/>
    <col min="4121" max="4121" width="9.109375" style="621"/>
    <col min="4122" max="4122" width="9.33203125" style="621" bestFit="1" customWidth="1"/>
    <col min="4123" max="4123" width="9.109375" style="621"/>
    <col min="4124" max="4124" width="9.33203125" style="621" bestFit="1" customWidth="1"/>
    <col min="4125" max="4125" width="9.109375" style="621"/>
    <col min="4126" max="4126" width="11.109375" style="621" bestFit="1" customWidth="1"/>
    <col min="4127" max="4127" width="9.109375" style="621"/>
    <col min="4128" max="4128" width="9.33203125" style="621" bestFit="1" customWidth="1"/>
    <col min="4129" max="4352" width="9.109375" style="621"/>
    <col min="4353" max="4353" width="4.33203125" style="621" customWidth="1"/>
    <col min="4354" max="4354" width="31.109375" style="621" customWidth="1"/>
    <col min="4355" max="4366" width="9.6640625" style="621" customWidth="1"/>
    <col min="4367" max="4367" width="10.6640625" style="621" customWidth="1"/>
    <col min="4368" max="4368" width="11.109375" style="621" customWidth="1"/>
    <col min="4369" max="4369" width="10.109375" style="621" bestFit="1" customWidth="1"/>
    <col min="4370" max="4370" width="9.5546875" style="621" bestFit="1" customWidth="1"/>
    <col min="4371" max="4371" width="9.109375" style="621"/>
    <col min="4372" max="4372" width="9.33203125" style="621" bestFit="1" customWidth="1"/>
    <col min="4373" max="4373" width="9.109375" style="621"/>
    <col min="4374" max="4374" width="9.33203125" style="621" bestFit="1" customWidth="1"/>
    <col min="4375" max="4375" width="9.109375" style="621"/>
    <col min="4376" max="4376" width="9.5546875" style="621" bestFit="1" customWidth="1"/>
    <col min="4377" max="4377" width="9.109375" style="621"/>
    <col min="4378" max="4378" width="9.33203125" style="621" bestFit="1" customWidth="1"/>
    <col min="4379" max="4379" width="9.109375" style="621"/>
    <col min="4380" max="4380" width="9.33203125" style="621" bestFit="1" customWidth="1"/>
    <col min="4381" max="4381" width="9.109375" style="621"/>
    <col min="4382" max="4382" width="11.109375" style="621" bestFit="1" customWidth="1"/>
    <col min="4383" max="4383" width="9.109375" style="621"/>
    <col min="4384" max="4384" width="9.33203125" style="621" bestFit="1" customWidth="1"/>
    <col min="4385" max="4608" width="9.109375" style="621"/>
    <col min="4609" max="4609" width="4.33203125" style="621" customWidth="1"/>
    <col min="4610" max="4610" width="31.109375" style="621" customWidth="1"/>
    <col min="4611" max="4622" width="9.6640625" style="621" customWidth="1"/>
    <col min="4623" max="4623" width="10.6640625" style="621" customWidth="1"/>
    <col min="4624" max="4624" width="11.109375" style="621" customWidth="1"/>
    <col min="4625" max="4625" width="10.109375" style="621" bestFit="1" customWidth="1"/>
    <col min="4626" max="4626" width="9.5546875" style="621" bestFit="1" customWidth="1"/>
    <col min="4627" max="4627" width="9.109375" style="621"/>
    <col min="4628" max="4628" width="9.33203125" style="621" bestFit="1" customWidth="1"/>
    <col min="4629" max="4629" width="9.109375" style="621"/>
    <col min="4630" max="4630" width="9.33203125" style="621" bestFit="1" customWidth="1"/>
    <col min="4631" max="4631" width="9.109375" style="621"/>
    <col min="4632" max="4632" width="9.5546875" style="621" bestFit="1" customWidth="1"/>
    <col min="4633" max="4633" width="9.109375" style="621"/>
    <col min="4634" max="4634" width="9.33203125" style="621" bestFit="1" customWidth="1"/>
    <col min="4635" max="4635" width="9.109375" style="621"/>
    <col min="4636" max="4636" width="9.33203125" style="621" bestFit="1" customWidth="1"/>
    <col min="4637" max="4637" width="9.109375" style="621"/>
    <col min="4638" max="4638" width="11.109375" style="621" bestFit="1" customWidth="1"/>
    <col min="4639" max="4639" width="9.109375" style="621"/>
    <col min="4640" max="4640" width="9.33203125" style="621" bestFit="1" customWidth="1"/>
    <col min="4641" max="4864" width="9.109375" style="621"/>
    <col min="4865" max="4865" width="4.33203125" style="621" customWidth="1"/>
    <col min="4866" max="4866" width="31.109375" style="621" customWidth="1"/>
    <col min="4867" max="4878" width="9.6640625" style="621" customWidth="1"/>
    <col min="4879" max="4879" width="10.6640625" style="621" customWidth="1"/>
    <col min="4880" max="4880" width="11.109375" style="621" customWidth="1"/>
    <col min="4881" max="4881" width="10.109375" style="621" bestFit="1" customWidth="1"/>
    <col min="4882" max="4882" width="9.5546875" style="621" bestFit="1" customWidth="1"/>
    <col min="4883" max="4883" width="9.109375" style="621"/>
    <col min="4884" max="4884" width="9.33203125" style="621" bestFit="1" customWidth="1"/>
    <col min="4885" max="4885" width="9.109375" style="621"/>
    <col min="4886" max="4886" width="9.33203125" style="621" bestFit="1" customWidth="1"/>
    <col min="4887" max="4887" width="9.109375" style="621"/>
    <col min="4888" max="4888" width="9.5546875" style="621" bestFit="1" customWidth="1"/>
    <col min="4889" max="4889" width="9.109375" style="621"/>
    <col min="4890" max="4890" width="9.33203125" style="621" bestFit="1" customWidth="1"/>
    <col min="4891" max="4891" width="9.109375" style="621"/>
    <col min="4892" max="4892" width="9.33203125" style="621" bestFit="1" customWidth="1"/>
    <col min="4893" max="4893" width="9.109375" style="621"/>
    <col min="4894" max="4894" width="11.109375" style="621" bestFit="1" customWidth="1"/>
    <col min="4895" max="4895" width="9.109375" style="621"/>
    <col min="4896" max="4896" width="9.33203125" style="621" bestFit="1" customWidth="1"/>
    <col min="4897" max="5120" width="9.109375" style="621"/>
    <col min="5121" max="5121" width="4.33203125" style="621" customWidth="1"/>
    <col min="5122" max="5122" width="31.109375" style="621" customWidth="1"/>
    <col min="5123" max="5134" width="9.6640625" style="621" customWidth="1"/>
    <col min="5135" max="5135" width="10.6640625" style="621" customWidth="1"/>
    <col min="5136" max="5136" width="11.109375" style="621" customWidth="1"/>
    <col min="5137" max="5137" width="10.109375" style="621" bestFit="1" customWidth="1"/>
    <col min="5138" max="5138" width="9.5546875" style="621" bestFit="1" customWidth="1"/>
    <col min="5139" max="5139" width="9.109375" style="621"/>
    <col min="5140" max="5140" width="9.33203125" style="621" bestFit="1" customWidth="1"/>
    <col min="5141" max="5141" width="9.109375" style="621"/>
    <col min="5142" max="5142" width="9.33203125" style="621" bestFit="1" customWidth="1"/>
    <col min="5143" max="5143" width="9.109375" style="621"/>
    <col min="5144" max="5144" width="9.5546875" style="621" bestFit="1" customWidth="1"/>
    <col min="5145" max="5145" width="9.109375" style="621"/>
    <col min="5146" max="5146" width="9.33203125" style="621" bestFit="1" customWidth="1"/>
    <col min="5147" max="5147" width="9.109375" style="621"/>
    <col min="5148" max="5148" width="9.33203125" style="621" bestFit="1" customWidth="1"/>
    <col min="5149" max="5149" width="9.109375" style="621"/>
    <col min="5150" max="5150" width="11.109375" style="621" bestFit="1" customWidth="1"/>
    <col min="5151" max="5151" width="9.109375" style="621"/>
    <col min="5152" max="5152" width="9.33203125" style="621" bestFit="1" customWidth="1"/>
    <col min="5153" max="5376" width="9.109375" style="621"/>
    <col min="5377" max="5377" width="4.33203125" style="621" customWidth="1"/>
    <col min="5378" max="5378" width="31.109375" style="621" customWidth="1"/>
    <col min="5379" max="5390" width="9.6640625" style="621" customWidth="1"/>
    <col min="5391" max="5391" width="10.6640625" style="621" customWidth="1"/>
    <col min="5392" max="5392" width="11.109375" style="621" customWidth="1"/>
    <col min="5393" max="5393" width="10.109375" style="621" bestFit="1" customWidth="1"/>
    <col min="5394" max="5394" width="9.5546875" style="621" bestFit="1" customWidth="1"/>
    <col min="5395" max="5395" width="9.109375" style="621"/>
    <col min="5396" max="5396" width="9.33203125" style="621" bestFit="1" customWidth="1"/>
    <col min="5397" max="5397" width="9.109375" style="621"/>
    <col min="5398" max="5398" width="9.33203125" style="621" bestFit="1" customWidth="1"/>
    <col min="5399" max="5399" width="9.109375" style="621"/>
    <col min="5400" max="5400" width="9.5546875" style="621" bestFit="1" customWidth="1"/>
    <col min="5401" max="5401" width="9.109375" style="621"/>
    <col min="5402" max="5402" width="9.33203125" style="621" bestFit="1" customWidth="1"/>
    <col min="5403" max="5403" width="9.109375" style="621"/>
    <col min="5404" max="5404" width="9.33203125" style="621" bestFit="1" customWidth="1"/>
    <col min="5405" max="5405" width="9.109375" style="621"/>
    <col min="5406" max="5406" width="11.109375" style="621" bestFit="1" customWidth="1"/>
    <col min="5407" max="5407" width="9.109375" style="621"/>
    <col min="5408" max="5408" width="9.33203125" style="621" bestFit="1" customWidth="1"/>
    <col min="5409" max="5632" width="9.109375" style="621"/>
    <col min="5633" max="5633" width="4.33203125" style="621" customWidth="1"/>
    <col min="5634" max="5634" width="31.109375" style="621" customWidth="1"/>
    <col min="5635" max="5646" width="9.6640625" style="621" customWidth="1"/>
    <col min="5647" max="5647" width="10.6640625" style="621" customWidth="1"/>
    <col min="5648" max="5648" width="11.109375" style="621" customWidth="1"/>
    <col min="5649" max="5649" width="10.109375" style="621" bestFit="1" customWidth="1"/>
    <col min="5650" max="5650" width="9.5546875" style="621" bestFit="1" customWidth="1"/>
    <col min="5651" max="5651" width="9.109375" style="621"/>
    <col min="5652" max="5652" width="9.33203125" style="621" bestFit="1" customWidth="1"/>
    <col min="5653" max="5653" width="9.109375" style="621"/>
    <col min="5654" max="5654" width="9.33203125" style="621" bestFit="1" customWidth="1"/>
    <col min="5655" max="5655" width="9.109375" style="621"/>
    <col min="5656" max="5656" width="9.5546875" style="621" bestFit="1" customWidth="1"/>
    <col min="5657" max="5657" width="9.109375" style="621"/>
    <col min="5658" max="5658" width="9.33203125" style="621" bestFit="1" customWidth="1"/>
    <col min="5659" max="5659" width="9.109375" style="621"/>
    <col min="5660" max="5660" width="9.33203125" style="621" bestFit="1" customWidth="1"/>
    <col min="5661" max="5661" width="9.109375" style="621"/>
    <col min="5662" max="5662" width="11.109375" style="621" bestFit="1" customWidth="1"/>
    <col min="5663" max="5663" width="9.109375" style="621"/>
    <col min="5664" max="5664" width="9.33203125" style="621" bestFit="1" customWidth="1"/>
    <col min="5665" max="5888" width="9.109375" style="621"/>
    <col min="5889" max="5889" width="4.33203125" style="621" customWidth="1"/>
    <col min="5890" max="5890" width="31.109375" style="621" customWidth="1"/>
    <col min="5891" max="5902" width="9.6640625" style="621" customWidth="1"/>
    <col min="5903" max="5903" width="10.6640625" style="621" customWidth="1"/>
    <col min="5904" max="5904" width="11.109375" style="621" customWidth="1"/>
    <col min="5905" max="5905" width="10.109375" style="621" bestFit="1" customWidth="1"/>
    <col min="5906" max="5906" width="9.5546875" style="621" bestFit="1" customWidth="1"/>
    <col min="5907" max="5907" width="9.109375" style="621"/>
    <col min="5908" max="5908" width="9.33203125" style="621" bestFit="1" customWidth="1"/>
    <col min="5909" max="5909" width="9.109375" style="621"/>
    <col min="5910" max="5910" width="9.33203125" style="621" bestFit="1" customWidth="1"/>
    <col min="5911" max="5911" width="9.109375" style="621"/>
    <col min="5912" max="5912" width="9.5546875" style="621" bestFit="1" customWidth="1"/>
    <col min="5913" max="5913" width="9.109375" style="621"/>
    <col min="5914" max="5914" width="9.33203125" style="621" bestFit="1" customWidth="1"/>
    <col min="5915" max="5915" width="9.109375" style="621"/>
    <col min="5916" max="5916" width="9.33203125" style="621" bestFit="1" customWidth="1"/>
    <col min="5917" max="5917" width="9.109375" style="621"/>
    <col min="5918" max="5918" width="11.109375" style="621" bestFit="1" customWidth="1"/>
    <col min="5919" max="5919" width="9.109375" style="621"/>
    <col min="5920" max="5920" width="9.33203125" style="621" bestFit="1" customWidth="1"/>
    <col min="5921" max="6144" width="9.109375" style="621"/>
    <col min="6145" max="6145" width="4.33203125" style="621" customWidth="1"/>
    <col min="6146" max="6146" width="31.109375" style="621" customWidth="1"/>
    <col min="6147" max="6158" width="9.6640625" style="621" customWidth="1"/>
    <col min="6159" max="6159" width="10.6640625" style="621" customWidth="1"/>
    <col min="6160" max="6160" width="11.109375" style="621" customWidth="1"/>
    <col min="6161" max="6161" width="10.109375" style="621" bestFit="1" customWidth="1"/>
    <col min="6162" max="6162" width="9.5546875" style="621" bestFit="1" customWidth="1"/>
    <col min="6163" max="6163" width="9.109375" style="621"/>
    <col min="6164" max="6164" width="9.33203125" style="621" bestFit="1" customWidth="1"/>
    <col min="6165" max="6165" width="9.109375" style="621"/>
    <col min="6166" max="6166" width="9.33203125" style="621" bestFit="1" customWidth="1"/>
    <col min="6167" max="6167" width="9.109375" style="621"/>
    <col min="6168" max="6168" width="9.5546875" style="621" bestFit="1" customWidth="1"/>
    <col min="6169" max="6169" width="9.109375" style="621"/>
    <col min="6170" max="6170" width="9.33203125" style="621" bestFit="1" customWidth="1"/>
    <col min="6171" max="6171" width="9.109375" style="621"/>
    <col min="6172" max="6172" width="9.33203125" style="621" bestFit="1" customWidth="1"/>
    <col min="6173" max="6173" width="9.109375" style="621"/>
    <col min="6174" max="6174" width="11.109375" style="621" bestFit="1" customWidth="1"/>
    <col min="6175" max="6175" width="9.109375" style="621"/>
    <col min="6176" max="6176" width="9.33203125" style="621" bestFit="1" customWidth="1"/>
    <col min="6177" max="6400" width="9.109375" style="621"/>
    <col min="6401" max="6401" width="4.33203125" style="621" customWidth="1"/>
    <col min="6402" max="6402" width="31.109375" style="621" customWidth="1"/>
    <col min="6403" max="6414" width="9.6640625" style="621" customWidth="1"/>
    <col min="6415" max="6415" width="10.6640625" style="621" customWidth="1"/>
    <col min="6416" max="6416" width="11.109375" style="621" customWidth="1"/>
    <col min="6417" max="6417" width="10.109375" style="621" bestFit="1" customWidth="1"/>
    <col min="6418" max="6418" width="9.5546875" style="621" bestFit="1" customWidth="1"/>
    <col min="6419" max="6419" width="9.109375" style="621"/>
    <col min="6420" max="6420" width="9.33203125" style="621" bestFit="1" customWidth="1"/>
    <col min="6421" max="6421" width="9.109375" style="621"/>
    <col min="6422" max="6422" width="9.33203125" style="621" bestFit="1" customWidth="1"/>
    <col min="6423" max="6423" width="9.109375" style="621"/>
    <col min="6424" max="6424" width="9.5546875" style="621" bestFit="1" customWidth="1"/>
    <col min="6425" max="6425" width="9.109375" style="621"/>
    <col min="6426" max="6426" width="9.33203125" style="621" bestFit="1" customWidth="1"/>
    <col min="6427" max="6427" width="9.109375" style="621"/>
    <col min="6428" max="6428" width="9.33203125" style="621" bestFit="1" customWidth="1"/>
    <col min="6429" max="6429" width="9.109375" style="621"/>
    <col min="6430" max="6430" width="11.109375" style="621" bestFit="1" customWidth="1"/>
    <col min="6431" max="6431" width="9.109375" style="621"/>
    <col min="6432" max="6432" width="9.33203125" style="621" bestFit="1" customWidth="1"/>
    <col min="6433" max="6656" width="9.109375" style="621"/>
    <col min="6657" max="6657" width="4.33203125" style="621" customWidth="1"/>
    <col min="6658" max="6658" width="31.109375" style="621" customWidth="1"/>
    <col min="6659" max="6670" width="9.6640625" style="621" customWidth="1"/>
    <col min="6671" max="6671" width="10.6640625" style="621" customWidth="1"/>
    <col min="6672" max="6672" width="11.109375" style="621" customWidth="1"/>
    <col min="6673" max="6673" width="10.109375" style="621" bestFit="1" customWidth="1"/>
    <col min="6674" max="6674" width="9.5546875" style="621" bestFit="1" customWidth="1"/>
    <col min="6675" max="6675" width="9.109375" style="621"/>
    <col min="6676" max="6676" width="9.33203125" style="621" bestFit="1" customWidth="1"/>
    <col min="6677" max="6677" width="9.109375" style="621"/>
    <col min="6678" max="6678" width="9.33203125" style="621" bestFit="1" customWidth="1"/>
    <col min="6679" max="6679" width="9.109375" style="621"/>
    <col min="6680" max="6680" width="9.5546875" style="621" bestFit="1" customWidth="1"/>
    <col min="6681" max="6681" width="9.109375" style="621"/>
    <col min="6682" max="6682" width="9.33203125" style="621" bestFit="1" customWidth="1"/>
    <col min="6683" max="6683" width="9.109375" style="621"/>
    <col min="6684" max="6684" width="9.33203125" style="621" bestFit="1" customWidth="1"/>
    <col min="6685" max="6685" width="9.109375" style="621"/>
    <col min="6686" max="6686" width="11.109375" style="621" bestFit="1" customWidth="1"/>
    <col min="6687" max="6687" width="9.109375" style="621"/>
    <col min="6688" max="6688" width="9.33203125" style="621" bestFit="1" customWidth="1"/>
    <col min="6689" max="6912" width="9.109375" style="621"/>
    <col min="6913" max="6913" width="4.33203125" style="621" customWidth="1"/>
    <col min="6914" max="6914" width="31.109375" style="621" customWidth="1"/>
    <col min="6915" max="6926" width="9.6640625" style="621" customWidth="1"/>
    <col min="6927" max="6927" width="10.6640625" style="621" customWidth="1"/>
    <col min="6928" max="6928" width="11.109375" style="621" customWidth="1"/>
    <col min="6929" max="6929" width="10.109375" style="621" bestFit="1" customWidth="1"/>
    <col min="6930" max="6930" width="9.5546875" style="621" bestFit="1" customWidth="1"/>
    <col min="6931" max="6931" width="9.109375" style="621"/>
    <col min="6932" max="6932" width="9.33203125" style="621" bestFit="1" customWidth="1"/>
    <col min="6933" max="6933" width="9.109375" style="621"/>
    <col min="6934" max="6934" width="9.33203125" style="621" bestFit="1" customWidth="1"/>
    <col min="6935" max="6935" width="9.109375" style="621"/>
    <col min="6936" max="6936" width="9.5546875" style="621" bestFit="1" customWidth="1"/>
    <col min="6937" max="6937" width="9.109375" style="621"/>
    <col min="6938" max="6938" width="9.33203125" style="621" bestFit="1" customWidth="1"/>
    <col min="6939" max="6939" width="9.109375" style="621"/>
    <col min="6940" max="6940" width="9.33203125" style="621" bestFit="1" customWidth="1"/>
    <col min="6941" max="6941" width="9.109375" style="621"/>
    <col min="6942" max="6942" width="11.109375" style="621" bestFit="1" customWidth="1"/>
    <col min="6943" max="6943" width="9.109375" style="621"/>
    <col min="6944" max="6944" width="9.33203125" style="621" bestFit="1" customWidth="1"/>
    <col min="6945" max="7168" width="9.109375" style="621"/>
    <col min="7169" max="7169" width="4.33203125" style="621" customWidth="1"/>
    <col min="7170" max="7170" width="31.109375" style="621" customWidth="1"/>
    <col min="7171" max="7182" width="9.6640625" style="621" customWidth="1"/>
    <col min="7183" max="7183" width="10.6640625" style="621" customWidth="1"/>
    <col min="7184" max="7184" width="11.109375" style="621" customWidth="1"/>
    <col min="7185" max="7185" width="10.109375" style="621" bestFit="1" customWidth="1"/>
    <col min="7186" max="7186" width="9.5546875" style="621" bestFit="1" customWidth="1"/>
    <col min="7187" max="7187" width="9.109375" style="621"/>
    <col min="7188" max="7188" width="9.33203125" style="621" bestFit="1" customWidth="1"/>
    <col min="7189" max="7189" width="9.109375" style="621"/>
    <col min="7190" max="7190" width="9.33203125" style="621" bestFit="1" customWidth="1"/>
    <col min="7191" max="7191" width="9.109375" style="621"/>
    <col min="7192" max="7192" width="9.5546875" style="621" bestFit="1" customWidth="1"/>
    <col min="7193" max="7193" width="9.109375" style="621"/>
    <col min="7194" max="7194" width="9.33203125" style="621" bestFit="1" customWidth="1"/>
    <col min="7195" max="7195" width="9.109375" style="621"/>
    <col min="7196" max="7196" width="9.33203125" style="621" bestFit="1" customWidth="1"/>
    <col min="7197" max="7197" width="9.109375" style="621"/>
    <col min="7198" max="7198" width="11.109375" style="621" bestFit="1" customWidth="1"/>
    <col min="7199" max="7199" width="9.109375" style="621"/>
    <col min="7200" max="7200" width="9.33203125" style="621" bestFit="1" customWidth="1"/>
    <col min="7201" max="7424" width="9.109375" style="621"/>
    <col min="7425" max="7425" width="4.33203125" style="621" customWidth="1"/>
    <col min="7426" max="7426" width="31.109375" style="621" customWidth="1"/>
    <col min="7427" max="7438" width="9.6640625" style="621" customWidth="1"/>
    <col min="7439" max="7439" width="10.6640625" style="621" customWidth="1"/>
    <col min="7440" max="7440" width="11.109375" style="621" customWidth="1"/>
    <col min="7441" max="7441" width="10.109375" style="621" bestFit="1" customWidth="1"/>
    <col min="7442" max="7442" width="9.5546875" style="621" bestFit="1" customWidth="1"/>
    <col min="7443" max="7443" width="9.109375" style="621"/>
    <col min="7444" max="7444" width="9.33203125" style="621" bestFit="1" customWidth="1"/>
    <col min="7445" max="7445" width="9.109375" style="621"/>
    <col min="7446" max="7446" width="9.33203125" style="621" bestFit="1" customWidth="1"/>
    <col min="7447" max="7447" width="9.109375" style="621"/>
    <col min="7448" max="7448" width="9.5546875" style="621" bestFit="1" customWidth="1"/>
    <col min="7449" max="7449" width="9.109375" style="621"/>
    <col min="7450" max="7450" width="9.33203125" style="621" bestFit="1" customWidth="1"/>
    <col min="7451" max="7451" width="9.109375" style="621"/>
    <col min="7452" max="7452" width="9.33203125" style="621" bestFit="1" customWidth="1"/>
    <col min="7453" max="7453" width="9.109375" style="621"/>
    <col min="7454" max="7454" width="11.109375" style="621" bestFit="1" customWidth="1"/>
    <col min="7455" max="7455" width="9.109375" style="621"/>
    <col min="7456" max="7456" width="9.33203125" style="621" bestFit="1" customWidth="1"/>
    <col min="7457" max="7680" width="9.109375" style="621"/>
    <col min="7681" max="7681" width="4.33203125" style="621" customWidth="1"/>
    <col min="7682" max="7682" width="31.109375" style="621" customWidth="1"/>
    <col min="7683" max="7694" width="9.6640625" style="621" customWidth="1"/>
    <col min="7695" max="7695" width="10.6640625" style="621" customWidth="1"/>
    <col min="7696" max="7696" width="11.109375" style="621" customWidth="1"/>
    <col min="7697" max="7697" width="10.109375" style="621" bestFit="1" customWidth="1"/>
    <col min="7698" max="7698" width="9.5546875" style="621" bestFit="1" customWidth="1"/>
    <col min="7699" max="7699" width="9.109375" style="621"/>
    <col min="7700" max="7700" width="9.33203125" style="621" bestFit="1" customWidth="1"/>
    <col min="7701" max="7701" width="9.109375" style="621"/>
    <col min="7702" max="7702" width="9.33203125" style="621" bestFit="1" customWidth="1"/>
    <col min="7703" max="7703" width="9.109375" style="621"/>
    <col min="7704" max="7704" width="9.5546875" style="621" bestFit="1" customWidth="1"/>
    <col min="7705" max="7705" width="9.109375" style="621"/>
    <col min="7706" max="7706" width="9.33203125" style="621" bestFit="1" customWidth="1"/>
    <col min="7707" max="7707" width="9.109375" style="621"/>
    <col min="7708" max="7708" width="9.33203125" style="621" bestFit="1" customWidth="1"/>
    <col min="7709" max="7709" width="9.109375" style="621"/>
    <col min="7710" max="7710" width="11.109375" style="621" bestFit="1" customWidth="1"/>
    <col min="7711" max="7711" width="9.109375" style="621"/>
    <col min="7712" max="7712" width="9.33203125" style="621" bestFit="1" customWidth="1"/>
    <col min="7713" max="7936" width="9.109375" style="621"/>
    <col min="7937" max="7937" width="4.33203125" style="621" customWidth="1"/>
    <col min="7938" max="7938" width="31.109375" style="621" customWidth="1"/>
    <col min="7939" max="7950" width="9.6640625" style="621" customWidth="1"/>
    <col min="7951" max="7951" width="10.6640625" style="621" customWidth="1"/>
    <col min="7952" max="7952" width="11.109375" style="621" customWidth="1"/>
    <col min="7953" max="7953" width="10.109375" style="621" bestFit="1" customWidth="1"/>
    <col min="7954" max="7954" width="9.5546875" style="621" bestFit="1" customWidth="1"/>
    <col min="7955" max="7955" width="9.109375" style="621"/>
    <col min="7956" max="7956" width="9.33203125" style="621" bestFit="1" customWidth="1"/>
    <col min="7957" max="7957" width="9.109375" style="621"/>
    <col min="7958" max="7958" width="9.33203125" style="621" bestFit="1" customWidth="1"/>
    <col min="7959" max="7959" width="9.109375" style="621"/>
    <col min="7960" max="7960" width="9.5546875" style="621" bestFit="1" customWidth="1"/>
    <col min="7961" max="7961" width="9.109375" style="621"/>
    <col min="7962" max="7962" width="9.33203125" style="621" bestFit="1" customWidth="1"/>
    <col min="7963" max="7963" width="9.109375" style="621"/>
    <col min="7964" max="7964" width="9.33203125" style="621" bestFit="1" customWidth="1"/>
    <col min="7965" max="7965" width="9.109375" style="621"/>
    <col min="7966" max="7966" width="11.109375" style="621" bestFit="1" customWidth="1"/>
    <col min="7967" max="7967" width="9.109375" style="621"/>
    <col min="7968" max="7968" width="9.33203125" style="621" bestFit="1" customWidth="1"/>
    <col min="7969" max="8192" width="9.109375" style="621"/>
    <col min="8193" max="8193" width="4.33203125" style="621" customWidth="1"/>
    <col min="8194" max="8194" width="31.109375" style="621" customWidth="1"/>
    <col min="8195" max="8206" width="9.6640625" style="621" customWidth="1"/>
    <col min="8207" max="8207" width="10.6640625" style="621" customWidth="1"/>
    <col min="8208" max="8208" width="11.109375" style="621" customWidth="1"/>
    <col min="8209" max="8209" width="10.109375" style="621" bestFit="1" customWidth="1"/>
    <col min="8210" max="8210" width="9.5546875" style="621" bestFit="1" customWidth="1"/>
    <col min="8211" max="8211" width="9.109375" style="621"/>
    <col min="8212" max="8212" width="9.33203125" style="621" bestFit="1" customWidth="1"/>
    <col min="8213" max="8213" width="9.109375" style="621"/>
    <col min="8214" max="8214" width="9.33203125" style="621" bestFit="1" customWidth="1"/>
    <col min="8215" max="8215" width="9.109375" style="621"/>
    <col min="8216" max="8216" width="9.5546875" style="621" bestFit="1" customWidth="1"/>
    <col min="8217" max="8217" width="9.109375" style="621"/>
    <col min="8218" max="8218" width="9.33203125" style="621" bestFit="1" customWidth="1"/>
    <col min="8219" max="8219" width="9.109375" style="621"/>
    <col min="8220" max="8220" width="9.33203125" style="621" bestFit="1" customWidth="1"/>
    <col min="8221" max="8221" width="9.109375" style="621"/>
    <col min="8222" max="8222" width="11.109375" style="621" bestFit="1" customWidth="1"/>
    <col min="8223" max="8223" width="9.109375" style="621"/>
    <col min="8224" max="8224" width="9.33203125" style="621" bestFit="1" customWidth="1"/>
    <col min="8225" max="8448" width="9.109375" style="621"/>
    <col min="8449" max="8449" width="4.33203125" style="621" customWidth="1"/>
    <col min="8450" max="8450" width="31.109375" style="621" customWidth="1"/>
    <col min="8451" max="8462" width="9.6640625" style="621" customWidth="1"/>
    <col min="8463" max="8463" width="10.6640625" style="621" customWidth="1"/>
    <col min="8464" max="8464" width="11.109375" style="621" customWidth="1"/>
    <col min="8465" max="8465" width="10.109375" style="621" bestFit="1" customWidth="1"/>
    <col min="8466" max="8466" width="9.5546875" style="621" bestFit="1" customWidth="1"/>
    <col min="8467" max="8467" width="9.109375" style="621"/>
    <col min="8468" max="8468" width="9.33203125" style="621" bestFit="1" customWidth="1"/>
    <col min="8469" max="8469" width="9.109375" style="621"/>
    <col min="8470" max="8470" width="9.33203125" style="621" bestFit="1" customWidth="1"/>
    <col min="8471" max="8471" width="9.109375" style="621"/>
    <col min="8472" max="8472" width="9.5546875" style="621" bestFit="1" customWidth="1"/>
    <col min="8473" max="8473" width="9.109375" style="621"/>
    <col min="8474" max="8474" width="9.33203125" style="621" bestFit="1" customWidth="1"/>
    <col min="8475" max="8475" width="9.109375" style="621"/>
    <col min="8476" max="8476" width="9.33203125" style="621" bestFit="1" customWidth="1"/>
    <col min="8477" max="8477" width="9.109375" style="621"/>
    <col min="8478" max="8478" width="11.109375" style="621" bestFit="1" customWidth="1"/>
    <col min="8479" max="8479" width="9.109375" style="621"/>
    <col min="8480" max="8480" width="9.33203125" style="621" bestFit="1" customWidth="1"/>
    <col min="8481" max="8704" width="9.109375" style="621"/>
    <col min="8705" max="8705" width="4.33203125" style="621" customWidth="1"/>
    <col min="8706" max="8706" width="31.109375" style="621" customWidth="1"/>
    <col min="8707" max="8718" width="9.6640625" style="621" customWidth="1"/>
    <col min="8719" max="8719" width="10.6640625" style="621" customWidth="1"/>
    <col min="8720" max="8720" width="11.109375" style="621" customWidth="1"/>
    <col min="8721" max="8721" width="10.109375" style="621" bestFit="1" customWidth="1"/>
    <col min="8722" max="8722" width="9.5546875" style="621" bestFit="1" customWidth="1"/>
    <col min="8723" max="8723" width="9.109375" style="621"/>
    <col min="8724" max="8724" width="9.33203125" style="621" bestFit="1" customWidth="1"/>
    <col min="8725" max="8725" width="9.109375" style="621"/>
    <col min="8726" max="8726" width="9.33203125" style="621" bestFit="1" customWidth="1"/>
    <col min="8727" max="8727" width="9.109375" style="621"/>
    <col min="8728" max="8728" width="9.5546875" style="621" bestFit="1" customWidth="1"/>
    <col min="8729" max="8729" width="9.109375" style="621"/>
    <col min="8730" max="8730" width="9.33203125" style="621" bestFit="1" customWidth="1"/>
    <col min="8731" max="8731" width="9.109375" style="621"/>
    <col min="8732" max="8732" width="9.33203125" style="621" bestFit="1" customWidth="1"/>
    <col min="8733" max="8733" width="9.109375" style="621"/>
    <col min="8734" max="8734" width="11.109375" style="621" bestFit="1" customWidth="1"/>
    <col min="8735" max="8735" width="9.109375" style="621"/>
    <col min="8736" max="8736" width="9.33203125" style="621" bestFit="1" customWidth="1"/>
    <col min="8737" max="8960" width="9.109375" style="621"/>
    <col min="8961" max="8961" width="4.33203125" style="621" customWidth="1"/>
    <col min="8962" max="8962" width="31.109375" style="621" customWidth="1"/>
    <col min="8963" max="8974" width="9.6640625" style="621" customWidth="1"/>
    <col min="8975" max="8975" width="10.6640625" style="621" customWidth="1"/>
    <col min="8976" max="8976" width="11.109375" style="621" customWidth="1"/>
    <col min="8977" max="8977" width="10.109375" style="621" bestFit="1" customWidth="1"/>
    <col min="8978" max="8978" width="9.5546875" style="621" bestFit="1" customWidth="1"/>
    <col min="8979" max="8979" width="9.109375" style="621"/>
    <col min="8980" max="8980" width="9.33203125" style="621" bestFit="1" customWidth="1"/>
    <col min="8981" max="8981" width="9.109375" style="621"/>
    <col min="8982" max="8982" width="9.33203125" style="621" bestFit="1" customWidth="1"/>
    <col min="8983" max="8983" width="9.109375" style="621"/>
    <col min="8984" max="8984" width="9.5546875" style="621" bestFit="1" customWidth="1"/>
    <col min="8985" max="8985" width="9.109375" style="621"/>
    <col min="8986" max="8986" width="9.33203125" style="621" bestFit="1" customWidth="1"/>
    <col min="8987" max="8987" width="9.109375" style="621"/>
    <col min="8988" max="8988" width="9.33203125" style="621" bestFit="1" customWidth="1"/>
    <col min="8989" max="8989" width="9.109375" style="621"/>
    <col min="8990" max="8990" width="11.109375" style="621" bestFit="1" customWidth="1"/>
    <col min="8991" max="8991" width="9.109375" style="621"/>
    <col min="8992" max="8992" width="9.33203125" style="621" bestFit="1" customWidth="1"/>
    <col min="8993" max="9216" width="9.109375" style="621"/>
    <col min="9217" max="9217" width="4.33203125" style="621" customWidth="1"/>
    <col min="9218" max="9218" width="31.109375" style="621" customWidth="1"/>
    <col min="9219" max="9230" width="9.6640625" style="621" customWidth="1"/>
    <col min="9231" max="9231" width="10.6640625" style="621" customWidth="1"/>
    <col min="9232" max="9232" width="11.109375" style="621" customWidth="1"/>
    <col min="9233" max="9233" width="10.109375" style="621" bestFit="1" customWidth="1"/>
    <col min="9234" max="9234" width="9.5546875" style="621" bestFit="1" customWidth="1"/>
    <col min="9235" max="9235" width="9.109375" style="621"/>
    <col min="9236" max="9236" width="9.33203125" style="621" bestFit="1" customWidth="1"/>
    <col min="9237" max="9237" width="9.109375" style="621"/>
    <col min="9238" max="9238" width="9.33203125" style="621" bestFit="1" customWidth="1"/>
    <col min="9239" max="9239" width="9.109375" style="621"/>
    <col min="9240" max="9240" width="9.5546875" style="621" bestFit="1" customWidth="1"/>
    <col min="9241" max="9241" width="9.109375" style="621"/>
    <col min="9242" max="9242" width="9.33203125" style="621" bestFit="1" customWidth="1"/>
    <col min="9243" max="9243" width="9.109375" style="621"/>
    <col min="9244" max="9244" width="9.33203125" style="621" bestFit="1" customWidth="1"/>
    <col min="9245" max="9245" width="9.109375" style="621"/>
    <col min="9246" max="9246" width="11.109375" style="621" bestFit="1" customWidth="1"/>
    <col min="9247" max="9247" width="9.109375" style="621"/>
    <col min="9248" max="9248" width="9.33203125" style="621" bestFit="1" customWidth="1"/>
    <col min="9249" max="9472" width="9.109375" style="621"/>
    <col min="9473" max="9473" width="4.33203125" style="621" customWidth="1"/>
    <col min="9474" max="9474" width="31.109375" style="621" customWidth="1"/>
    <col min="9475" max="9486" width="9.6640625" style="621" customWidth="1"/>
    <col min="9487" max="9487" width="10.6640625" style="621" customWidth="1"/>
    <col min="9488" max="9488" width="11.109375" style="621" customWidth="1"/>
    <col min="9489" max="9489" width="10.109375" style="621" bestFit="1" customWidth="1"/>
    <col min="9490" max="9490" width="9.5546875" style="621" bestFit="1" customWidth="1"/>
    <col min="9491" max="9491" width="9.109375" style="621"/>
    <col min="9492" max="9492" width="9.33203125" style="621" bestFit="1" customWidth="1"/>
    <col min="9493" max="9493" width="9.109375" style="621"/>
    <col min="9494" max="9494" width="9.33203125" style="621" bestFit="1" customWidth="1"/>
    <col min="9495" max="9495" width="9.109375" style="621"/>
    <col min="9496" max="9496" width="9.5546875" style="621" bestFit="1" customWidth="1"/>
    <col min="9497" max="9497" width="9.109375" style="621"/>
    <col min="9498" max="9498" width="9.33203125" style="621" bestFit="1" customWidth="1"/>
    <col min="9499" max="9499" width="9.109375" style="621"/>
    <col min="9500" max="9500" width="9.33203125" style="621" bestFit="1" customWidth="1"/>
    <col min="9501" max="9501" width="9.109375" style="621"/>
    <col min="9502" max="9502" width="11.109375" style="621" bestFit="1" customWidth="1"/>
    <col min="9503" max="9503" width="9.109375" style="621"/>
    <col min="9504" max="9504" width="9.33203125" style="621" bestFit="1" customWidth="1"/>
    <col min="9505" max="9728" width="9.109375" style="621"/>
    <col min="9729" max="9729" width="4.33203125" style="621" customWidth="1"/>
    <col min="9730" max="9730" width="31.109375" style="621" customWidth="1"/>
    <col min="9731" max="9742" width="9.6640625" style="621" customWidth="1"/>
    <col min="9743" max="9743" width="10.6640625" style="621" customWidth="1"/>
    <col min="9744" max="9744" width="11.109375" style="621" customWidth="1"/>
    <col min="9745" max="9745" width="10.109375" style="621" bestFit="1" customWidth="1"/>
    <col min="9746" max="9746" width="9.5546875" style="621" bestFit="1" customWidth="1"/>
    <col min="9747" max="9747" width="9.109375" style="621"/>
    <col min="9748" max="9748" width="9.33203125" style="621" bestFit="1" customWidth="1"/>
    <col min="9749" max="9749" width="9.109375" style="621"/>
    <col min="9750" max="9750" width="9.33203125" style="621" bestFit="1" customWidth="1"/>
    <col min="9751" max="9751" width="9.109375" style="621"/>
    <col min="9752" max="9752" width="9.5546875" style="621" bestFit="1" customWidth="1"/>
    <col min="9753" max="9753" width="9.109375" style="621"/>
    <col min="9754" max="9754" width="9.33203125" style="621" bestFit="1" customWidth="1"/>
    <col min="9755" max="9755" width="9.109375" style="621"/>
    <col min="9756" max="9756" width="9.33203125" style="621" bestFit="1" customWidth="1"/>
    <col min="9757" max="9757" width="9.109375" style="621"/>
    <col min="9758" max="9758" width="11.109375" style="621" bestFit="1" customWidth="1"/>
    <col min="9759" max="9759" width="9.109375" style="621"/>
    <col min="9760" max="9760" width="9.33203125" style="621" bestFit="1" customWidth="1"/>
    <col min="9761" max="9984" width="9.109375" style="621"/>
    <col min="9985" max="9985" width="4.33203125" style="621" customWidth="1"/>
    <col min="9986" max="9986" width="31.109375" style="621" customWidth="1"/>
    <col min="9987" max="9998" width="9.6640625" style="621" customWidth="1"/>
    <col min="9999" max="9999" width="10.6640625" style="621" customWidth="1"/>
    <col min="10000" max="10000" width="11.109375" style="621" customWidth="1"/>
    <col min="10001" max="10001" width="10.109375" style="621" bestFit="1" customWidth="1"/>
    <col min="10002" max="10002" width="9.5546875" style="621" bestFit="1" customWidth="1"/>
    <col min="10003" max="10003" width="9.109375" style="621"/>
    <col min="10004" max="10004" width="9.33203125" style="621" bestFit="1" customWidth="1"/>
    <col min="10005" max="10005" width="9.109375" style="621"/>
    <col min="10006" max="10006" width="9.33203125" style="621" bestFit="1" customWidth="1"/>
    <col min="10007" max="10007" width="9.109375" style="621"/>
    <col min="10008" max="10008" width="9.5546875" style="621" bestFit="1" customWidth="1"/>
    <col min="10009" max="10009" width="9.109375" style="621"/>
    <col min="10010" max="10010" width="9.33203125" style="621" bestFit="1" customWidth="1"/>
    <col min="10011" max="10011" width="9.109375" style="621"/>
    <col min="10012" max="10012" width="9.33203125" style="621" bestFit="1" customWidth="1"/>
    <col min="10013" max="10013" width="9.109375" style="621"/>
    <col min="10014" max="10014" width="11.109375" style="621" bestFit="1" customWidth="1"/>
    <col min="10015" max="10015" width="9.109375" style="621"/>
    <col min="10016" max="10016" width="9.33203125" style="621" bestFit="1" customWidth="1"/>
    <col min="10017" max="10240" width="9.109375" style="621"/>
    <col min="10241" max="10241" width="4.33203125" style="621" customWidth="1"/>
    <col min="10242" max="10242" width="31.109375" style="621" customWidth="1"/>
    <col min="10243" max="10254" width="9.6640625" style="621" customWidth="1"/>
    <col min="10255" max="10255" width="10.6640625" style="621" customWidth="1"/>
    <col min="10256" max="10256" width="11.109375" style="621" customWidth="1"/>
    <col min="10257" max="10257" width="10.109375" style="621" bestFit="1" customWidth="1"/>
    <col min="10258" max="10258" width="9.5546875" style="621" bestFit="1" customWidth="1"/>
    <col min="10259" max="10259" width="9.109375" style="621"/>
    <col min="10260" max="10260" width="9.33203125" style="621" bestFit="1" customWidth="1"/>
    <col min="10261" max="10261" width="9.109375" style="621"/>
    <col min="10262" max="10262" width="9.33203125" style="621" bestFit="1" customWidth="1"/>
    <col min="10263" max="10263" width="9.109375" style="621"/>
    <col min="10264" max="10264" width="9.5546875" style="621" bestFit="1" customWidth="1"/>
    <col min="10265" max="10265" width="9.109375" style="621"/>
    <col min="10266" max="10266" width="9.33203125" style="621" bestFit="1" customWidth="1"/>
    <col min="10267" max="10267" width="9.109375" style="621"/>
    <col min="10268" max="10268" width="9.33203125" style="621" bestFit="1" customWidth="1"/>
    <col min="10269" max="10269" width="9.109375" style="621"/>
    <col min="10270" max="10270" width="11.109375" style="621" bestFit="1" customWidth="1"/>
    <col min="10271" max="10271" width="9.109375" style="621"/>
    <col min="10272" max="10272" width="9.33203125" style="621" bestFit="1" customWidth="1"/>
    <col min="10273" max="10496" width="9.109375" style="621"/>
    <col min="10497" max="10497" width="4.33203125" style="621" customWidth="1"/>
    <col min="10498" max="10498" width="31.109375" style="621" customWidth="1"/>
    <col min="10499" max="10510" width="9.6640625" style="621" customWidth="1"/>
    <col min="10511" max="10511" width="10.6640625" style="621" customWidth="1"/>
    <col min="10512" max="10512" width="11.109375" style="621" customWidth="1"/>
    <col min="10513" max="10513" width="10.109375" style="621" bestFit="1" customWidth="1"/>
    <col min="10514" max="10514" width="9.5546875" style="621" bestFit="1" customWidth="1"/>
    <col min="10515" max="10515" width="9.109375" style="621"/>
    <col min="10516" max="10516" width="9.33203125" style="621" bestFit="1" customWidth="1"/>
    <col min="10517" max="10517" width="9.109375" style="621"/>
    <col min="10518" max="10518" width="9.33203125" style="621" bestFit="1" customWidth="1"/>
    <col min="10519" max="10519" width="9.109375" style="621"/>
    <col min="10520" max="10520" width="9.5546875" style="621" bestFit="1" customWidth="1"/>
    <col min="10521" max="10521" width="9.109375" style="621"/>
    <col min="10522" max="10522" width="9.33203125" style="621" bestFit="1" customWidth="1"/>
    <col min="10523" max="10523" width="9.109375" style="621"/>
    <col min="10524" max="10524" width="9.33203125" style="621" bestFit="1" customWidth="1"/>
    <col min="10525" max="10525" width="9.109375" style="621"/>
    <col min="10526" max="10526" width="11.109375" style="621" bestFit="1" customWidth="1"/>
    <col min="10527" max="10527" width="9.109375" style="621"/>
    <col min="10528" max="10528" width="9.33203125" style="621" bestFit="1" customWidth="1"/>
    <col min="10529" max="10752" width="9.109375" style="621"/>
    <col min="10753" max="10753" width="4.33203125" style="621" customWidth="1"/>
    <col min="10754" max="10754" width="31.109375" style="621" customWidth="1"/>
    <col min="10755" max="10766" width="9.6640625" style="621" customWidth="1"/>
    <col min="10767" max="10767" width="10.6640625" style="621" customWidth="1"/>
    <col min="10768" max="10768" width="11.109375" style="621" customWidth="1"/>
    <col min="10769" max="10769" width="10.109375" style="621" bestFit="1" customWidth="1"/>
    <col min="10770" max="10770" width="9.5546875" style="621" bestFit="1" customWidth="1"/>
    <col min="10771" max="10771" width="9.109375" style="621"/>
    <col min="10772" max="10772" width="9.33203125" style="621" bestFit="1" customWidth="1"/>
    <col min="10773" max="10773" width="9.109375" style="621"/>
    <col min="10774" max="10774" width="9.33203125" style="621" bestFit="1" customWidth="1"/>
    <col min="10775" max="10775" width="9.109375" style="621"/>
    <col min="10776" max="10776" width="9.5546875" style="621" bestFit="1" customWidth="1"/>
    <col min="10777" max="10777" width="9.109375" style="621"/>
    <col min="10778" max="10778" width="9.33203125" style="621" bestFit="1" customWidth="1"/>
    <col min="10779" max="10779" width="9.109375" style="621"/>
    <col min="10780" max="10780" width="9.33203125" style="621" bestFit="1" customWidth="1"/>
    <col min="10781" max="10781" width="9.109375" style="621"/>
    <col min="10782" max="10782" width="11.109375" style="621" bestFit="1" customWidth="1"/>
    <col min="10783" max="10783" width="9.109375" style="621"/>
    <col min="10784" max="10784" width="9.33203125" style="621" bestFit="1" customWidth="1"/>
    <col min="10785" max="11008" width="9.109375" style="621"/>
    <col min="11009" max="11009" width="4.33203125" style="621" customWidth="1"/>
    <col min="11010" max="11010" width="31.109375" style="621" customWidth="1"/>
    <col min="11011" max="11022" width="9.6640625" style="621" customWidth="1"/>
    <col min="11023" max="11023" width="10.6640625" style="621" customWidth="1"/>
    <col min="11024" max="11024" width="11.109375" style="621" customWidth="1"/>
    <col min="11025" max="11025" width="10.109375" style="621" bestFit="1" customWidth="1"/>
    <col min="11026" max="11026" width="9.5546875" style="621" bestFit="1" customWidth="1"/>
    <col min="11027" max="11027" width="9.109375" style="621"/>
    <col min="11028" max="11028" width="9.33203125" style="621" bestFit="1" customWidth="1"/>
    <col min="11029" max="11029" width="9.109375" style="621"/>
    <col min="11030" max="11030" width="9.33203125" style="621" bestFit="1" customWidth="1"/>
    <col min="11031" max="11031" width="9.109375" style="621"/>
    <col min="11032" max="11032" width="9.5546875" style="621" bestFit="1" customWidth="1"/>
    <col min="11033" max="11033" width="9.109375" style="621"/>
    <col min="11034" max="11034" width="9.33203125" style="621" bestFit="1" customWidth="1"/>
    <col min="11035" max="11035" width="9.109375" style="621"/>
    <col min="11036" max="11036" width="9.33203125" style="621" bestFit="1" customWidth="1"/>
    <col min="11037" max="11037" width="9.109375" style="621"/>
    <col min="11038" max="11038" width="11.109375" style="621" bestFit="1" customWidth="1"/>
    <col min="11039" max="11039" width="9.109375" style="621"/>
    <col min="11040" max="11040" width="9.33203125" style="621" bestFit="1" customWidth="1"/>
    <col min="11041" max="11264" width="9.109375" style="621"/>
    <col min="11265" max="11265" width="4.33203125" style="621" customWidth="1"/>
    <col min="11266" max="11266" width="31.109375" style="621" customWidth="1"/>
    <col min="11267" max="11278" width="9.6640625" style="621" customWidth="1"/>
    <col min="11279" max="11279" width="10.6640625" style="621" customWidth="1"/>
    <col min="11280" max="11280" width="11.109375" style="621" customWidth="1"/>
    <col min="11281" max="11281" width="10.109375" style="621" bestFit="1" customWidth="1"/>
    <col min="11282" max="11282" width="9.5546875" style="621" bestFit="1" customWidth="1"/>
    <col min="11283" max="11283" width="9.109375" style="621"/>
    <col min="11284" max="11284" width="9.33203125" style="621" bestFit="1" customWidth="1"/>
    <col min="11285" max="11285" width="9.109375" style="621"/>
    <col min="11286" max="11286" width="9.33203125" style="621" bestFit="1" customWidth="1"/>
    <col min="11287" max="11287" width="9.109375" style="621"/>
    <col min="11288" max="11288" width="9.5546875" style="621" bestFit="1" customWidth="1"/>
    <col min="11289" max="11289" width="9.109375" style="621"/>
    <col min="11290" max="11290" width="9.33203125" style="621" bestFit="1" customWidth="1"/>
    <col min="11291" max="11291" width="9.109375" style="621"/>
    <col min="11292" max="11292" width="9.33203125" style="621" bestFit="1" customWidth="1"/>
    <col min="11293" max="11293" width="9.109375" style="621"/>
    <col min="11294" max="11294" width="11.109375" style="621" bestFit="1" customWidth="1"/>
    <col min="11295" max="11295" width="9.109375" style="621"/>
    <col min="11296" max="11296" width="9.33203125" style="621" bestFit="1" customWidth="1"/>
    <col min="11297" max="11520" width="9.109375" style="621"/>
    <col min="11521" max="11521" width="4.33203125" style="621" customWidth="1"/>
    <col min="11522" max="11522" width="31.109375" style="621" customWidth="1"/>
    <col min="11523" max="11534" width="9.6640625" style="621" customWidth="1"/>
    <col min="11535" max="11535" width="10.6640625" style="621" customWidth="1"/>
    <col min="11536" max="11536" width="11.109375" style="621" customWidth="1"/>
    <col min="11537" max="11537" width="10.109375" style="621" bestFit="1" customWidth="1"/>
    <col min="11538" max="11538" width="9.5546875" style="621" bestFit="1" customWidth="1"/>
    <col min="11539" max="11539" width="9.109375" style="621"/>
    <col min="11540" max="11540" width="9.33203125" style="621" bestFit="1" customWidth="1"/>
    <col min="11541" max="11541" width="9.109375" style="621"/>
    <col min="11542" max="11542" width="9.33203125" style="621" bestFit="1" customWidth="1"/>
    <col min="11543" max="11543" width="9.109375" style="621"/>
    <col min="11544" max="11544" width="9.5546875" style="621" bestFit="1" customWidth="1"/>
    <col min="11545" max="11545" width="9.109375" style="621"/>
    <col min="11546" max="11546" width="9.33203125" style="621" bestFit="1" customWidth="1"/>
    <col min="11547" max="11547" width="9.109375" style="621"/>
    <col min="11548" max="11548" width="9.33203125" style="621" bestFit="1" customWidth="1"/>
    <col min="11549" max="11549" width="9.109375" style="621"/>
    <col min="11550" max="11550" width="11.109375" style="621" bestFit="1" customWidth="1"/>
    <col min="11551" max="11551" width="9.109375" style="621"/>
    <col min="11552" max="11552" width="9.33203125" style="621" bestFit="1" customWidth="1"/>
    <col min="11553" max="11776" width="9.109375" style="621"/>
    <col min="11777" max="11777" width="4.33203125" style="621" customWidth="1"/>
    <col min="11778" max="11778" width="31.109375" style="621" customWidth="1"/>
    <col min="11779" max="11790" width="9.6640625" style="621" customWidth="1"/>
    <col min="11791" max="11791" width="10.6640625" style="621" customWidth="1"/>
    <col min="11792" max="11792" width="11.109375" style="621" customWidth="1"/>
    <col min="11793" max="11793" width="10.109375" style="621" bestFit="1" customWidth="1"/>
    <col min="11794" max="11794" width="9.5546875" style="621" bestFit="1" customWidth="1"/>
    <col min="11795" max="11795" width="9.109375" style="621"/>
    <col min="11796" max="11796" width="9.33203125" style="621" bestFit="1" customWidth="1"/>
    <col min="11797" max="11797" width="9.109375" style="621"/>
    <col min="11798" max="11798" width="9.33203125" style="621" bestFit="1" customWidth="1"/>
    <col min="11799" max="11799" width="9.109375" style="621"/>
    <col min="11800" max="11800" width="9.5546875" style="621" bestFit="1" customWidth="1"/>
    <col min="11801" max="11801" width="9.109375" style="621"/>
    <col min="11802" max="11802" width="9.33203125" style="621" bestFit="1" customWidth="1"/>
    <col min="11803" max="11803" width="9.109375" style="621"/>
    <col min="11804" max="11804" width="9.33203125" style="621" bestFit="1" customWidth="1"/>
    <col min="11805" max="11805" width="9.109375" style="621"/>
    <col min="11806" max="11806" width="11.109375" style="621" bestFit="1" customWidth="1"/>
    <col min="11807" max="11807" width="9.109375" style="621"/>
    <col min="11808" max="11808" width="9.33203125" style="621" bestFit="1" customWidth="1"/>
    <col min="11809" max="12032" width="9.109375" style="621"/>
    <col min="12033" max="12033" width="4.33203125" style="621" customWidth="1"/>
    <col min="12034" max="12034" width="31.109375" style="621" customWidth="1"/>
    <col min="12035" max="12046" width="9.6640625" style="621" customWidth="1"/>
    <col min="12047" max="12047" width="10.6640625" style="621" customWidth="1"/>
    <col min="12048" max="12048" width="11.109375" style="621" customWidth="1"/>
    <col min="12049" max="12049" width="10.109375" style="621" bestFit="1" customWidth="1"/>
    <col min="12050" max="12050" width="9.5546875" style="621" bestFit="1" customWidth="1"/>
    <col min="12051" max="12051" width="9.109375" style="621"/>
    <col min="12052" max="12052" width="9.33203125" style="621" bestFit="1" customWidth="1"/>
    <col min="12053" max="12053" width="9.109375" style="621"/>
    <col min="12054" max="12054" width="9.33203125" style="621" bestFit="1" customWidth="1"/>
    <col min="12055" max="12055" width="9.109375" style="621"/>
    <col min="12056" max="12056" width="9.5546875" style="621" bestFit="1" customWidth="1"/>
    <col min="12057" max="12057" width="9.109375" style="621"/>
    <col min="12058" max="12058" width="9.33203125" style="621" bestFit="1" customWidth="1"/>
    <col min="12059" max="12059" width="9.109375" style="621"/>
    <col min="12060" max="12060" width="9.33203125" style="621" bestFit="1" customWidth="1"/>
    <col min="12061" max="12061" width="9.109375" style="621"/>
    <col min="12062" max="12062" width="11.109375" style="621" bestFit="1" customWidth="1"/>
    <col min="12063" max="12063" width="9.109375" style="621"/>
    <col min="12064" max="12064" width="9.33203125" style="621" bestFit="1" customWidth="1"/>
    <col min="12065" max="12288" width="9.109375" style="621"/>
    <col min="12289" max="12289" width="4.33203125" style="621" customWidth="1"/>
    <col min="12290" max="12290" width="31.109375" style="621" customWidth="1"/>
    <col min="12291" max="12302" width="9.6640625" style="621" customWidth="1"/>
    <col min="12303" max="12303" width="10.6640625" style="621" customWidth="1"/>
    <col min="12304" max="12304" width="11.109375" style="621" customWidth="1"/>
    <col min="12305" max="12305" width="10.109375" style="621" bestFit="1" customWidth="1"/>
    <col min="12306" max="12306" width="9.5546875" style="621" bestFit="1" customWidth="1"/>
    <col min="12307" max="12307" width="9.109375" style="621"/>
    <col min="12308" max="12308" width="9.33203125" style="621" bestFit="1" customWidth="1"/>
    <col min="12309" max="12309" width="9.109375" style="621"/>
    <col min="12310" max="12310" width="9.33203125" style="621" bestFit="1" customWidth="1"/>
    <col min="12311" max="12311" width="9.109375" style="621"/>
    <col min="12312" max="12312" width="9.5546875" style="621" bestFit="1" customWidth="1"/>
    <col min="12313" max="12313" width="9.109375" style="621"/>
    <col min="12314" max="12314" width="9.33203125" style="621" bestFit="1" customWidth="1"/>
    <col min="12315" max="12315" width="9.109375" style="621"/>
    <col min="12316" max="12316" width="9.33203125" style="621" bestFit="1" customWidth="1"/>
    <col min="12317" max="12317" width="9.109375" style="621"/>
    <col min="12318" max="12318" width="11.109375" style="621" bestFit="1" customWidth="1"/>
    <col min="12319" max="12319" width="9.109375" style="621"/>
    <col min="12320" max="12320" width="9.33203125" style="621" bestFit="1" customWidth="1"/>
    <col min="12321" max="12544" width="9.109375" style="621"/>
    <col min="12545" max="12545" width="4.33203125" style="621" customWidth="1"/>
    <col min="12546" max="12546" width="31.109375" style="621" customWidth="1"/>
    <col min="12547" max="12558" width="9.6640625" style="621" customWidth="1"/>
    <col min="12559" max="12559" width="10.6640625" style="621" customWidth="1"/>
    <col min="12560" max="12560" width="11.109375" style="621" customWidth="1"/>
    <col min="12561" max="12561" width="10.109375" style="621" bestFit="1" customWidth="1"/>
    <col min="12562" max="12562" width="9.5546875" style="621" bestFit="1" customWidth="1"/>
    <col min="12563" max="12563" width="9.109375" style="621"/>
    <col min="12564" max="12564" width="9.33203125" style="621" bestFit="1" customWidth="1"/>
    <col min="12565" max="12565" width="9.109375" style="621"/>
    <col min="12566" max="12566" width="9.33203125" style="621" bestFit="1" customWidth="1"/>
    <col min="12567" max="12567" width="9.109375" style="621"/>
    <col min="12568" max="12568" width="9.5546875" style="621" bestFit="1" customWidth="1"/>
    <col min="12569" max="12569" width="9.109375" style="621"/>
    <col min="12570" max="12570" width="9.33203125" style="621" bestFit="1" customWidth="1"/>
    <col min="12571" max="12571" width="9.109375" style="621"/>
    <col min="12572" max="12572" width="9.33203125" style="621" bestFit="1" customWidth="1"/>
    <col min="12573" max="12573" width="9.109375" style="621"/>
    <col min="12574" max="12574" width="11.109375" style="621" bestFit="1" customWidth="1"/>
    <col min="12575" max="12575" width="9.109375" style="621"/>
    <col min="12576" max="12576" width="9.33203125" style="621" bestFit="1" customWidth="1"/>
    <col min="12577" max="12800" width="9.109375" style="621"/>
    <col min="12801" max="12801" width="4.33203125" style="621" customWidth="1"/>
    <col min="12802" max="12802" width="31.109375" style="621" customWidth="1"/>
    <col min="12803" max="12814" width="9.6640625" style="621" customWidth="1"/>
    <col min="12815" max="12815" width="10.6640625" style="621" customWidth="1"/>
    <col min="12816" max="12816" width="11.109375" style="621" customWidth="1"/>
    <col min="12817" max="12817" width="10.109375" style="621" bestFit="1" customWidth="1"/>
    <col min="12818" max="12818" width="9.5546875" style="621" bestFit="1" customWidth="1"/>
    <col min="12819" max="12819" width="9.109375" style="621"/>
    <col min="12820" max="12820" width="9.33203125" style="621" bestFit="1" customWidth="1"/>
    <col min="12821" max="12821" width="9.109375" style="621"/>
    <col min="12822" max="12822" width="9.33203125" style="621" bestFit="1" customWidth="1"/>
    <col min="12823" max="12823" width="9.109375" style="621"/>
    <col min="12824" max="12824" width="9.5546875" style="621" bestFit="1" customWidth="1"/>
    <col min="12825" max="12825" width="9.109375" style="621"/>
    <col min="12826" max="12826" width="9.33203125" style="621" bestFit="1" customWidth="1"/>
    <col min="12827" max="12827" width="9.109375" style="621"/>
    <col min="12828" max="12828" width="9.33203125" style="621" bestFit="1" customWidth="1"/>
    <col min="12829" max="12829" width="9.109375" style="621"/>
    <col min="12830" max="12830" width="11.109375" style="621" bestFit="1" customWidth="1"/>
    <col min="12831" max="12831" width="9.109375" style="621"/>
    <col min="12832" max="12832" width="9.33203125" style="621" bestFit="1" customWidth="1"/>
    <col min="12833" max="13056" width="9.109375" style="621"/>
    <col min="13057" max="13057" width="4.33203125" style="621" customWidth="1"/>
    <col min="13058" max="13058" width="31.109375" style="621" customWidth="1"/>
    <col min="13059" max="13070" width="9.6640625" style="621" customWidth="1"/>
    <col min="13071" max="13071" width="10.6640625" style="621" customWidth="1"/>
    <col min="13072" max="13072" width="11.109375" style="621" customWidth="1"/>
    <col min="13073" max="13073" width="10.109375" style="621" bestFit="1" customWidth="1"/>
    <col min="13074" max="13074" width="9.5546875" style="621" bestFit="1" customWidth="1"/>
    <col min="13075" max="13075" width="9.109375" style="621"/>
    <col min="13076" max="13076" width="9.33203125" style="621" bestFit="1" customWidth="1"/>
    <col min="13077" max="13077" width="9.109375" style="621"/>
    <col min="13078" max="13078" width="9.33203125" style="621" bestFit="1" customWidth="1"/>
    <col min="13079" max="13079" width="9.109375" style="621"/>
    <col min="13080" max="13080" width="9.5546875" style="621" bestFit="1" customWidth="1"/>
    <col min="13081" max="13081" width="9.109375" style="621"/>
    <col min="13082" max="13082" width="9.33203125" style="621" bestFit="1" customWidth="1"/>
    <col min="13083" max="13083" width="9.109375" style="621"/>
    <col min="13084" max="13084" width="9.33203125" style="621" bestFit="1" customWidth="1"/>
    <col min="13085" max="13085" width="9.109375" style="621"/>
    <col min="13086" max="13086" width="11.109375" style="621" bestFit="1" customWidth="1"/>
    <col min="13087" max="13087" width="9.109375" style="621"/>
    <col min="13088" max="13088" width="9.33203125" style="621" bestFit="1" customWidth="1"/>
    <col min="13089" max="13312" width="9.109375" style="621"/>
    <col min="13313" max="13313" width="4.33203125" style="621" customWidth="1"/>
    <col min="13314" max="13314" width="31.109375" style="621" customWidth="1"/>
    <col min="13315" max="13326" width="9.6640625" style="621" customWidth="1"/>
    <col min="13327" max="13327" width="10.6640625" style="621" customWidth="1"/>
    <col min="13328" max="13328" width="11.109375" style="621" customWidth="1"/>
    <col min="13329" max="13329" width="10.109375" style="621" bestFit="1" customWidth="1"/>
    <col min="13330" max="13330" width="9.5546875" style="621" bestFit="1" customWidth="1"/>
    <col min="13331" max="13331" width="9.109375" style="621"/>
    <col min="13332" max="13332" width="9.33203125" style="621" bestFit="1" customWidth="1"/>
    <col min="13333" max="13333" width="9.109375" style="621"/>
    <col min="13334" max="13334" width="9.33203125" style="621" bestFit="1" customWidth="1"/>
    <col min="13335" max="13335" width="9.109375" style="621"/>
    <col min="13336" max="13336" width="9.5546875" style="621" bestFit="1" customWidth="1"/>
    <col min="13337" max="13337" width="9.109375" style="621"/>
    <col min="13338" max="13338" width="9.33203125" style="621" bestFit="1" customWidth="1"/>
    <col min="13339" max="13339" width="9.109375" style="621"/>
    <col min="13340" max="13340" width="9.33203125" style="621" bestFit="1" customWidth="1"/>
    <col min="13341" max="13341" width="9.109375" style="621"/>
    <col min="13342" max="13342" width="11.109375" style="621" bestFit="1" customWidth="1"/>
    <col min="13343" max="13343" width="9.109375" style="621"/>
    <col min="13344" max="13344" width="9.33203125" style="621" bestFit="1" customWidth="1"/>
    <col min="13345" max="13568" width="9.109375" style="621"/>
    <col min="13569" max="13569" width="4.33203125" style="621" customWidth="1"/>
    <col min="13570" max="13570" width="31.109375" style="621" customWidth="1"/>
    <col min="13571" max="13582" width="9.6640625" style="621" customWidth="1"/>
    <col min="13583" max="13583" width="10.6640625" style="621" customWidth="1"/>
    <col min="13584" max="13584" width="11.109375" style="621" customWidth="1"/>
    <col min="13585" max="13585" width="10.109375" style="621" bestFit="1" customWidth="1"/>
    <col min="13586" max="13586" width="9.5546875" style="621" bestFit="1" customWidth="1"/>
    <col min="13587" max="13587" width="9.109375" style="621"/>
    <col min="13588" max="13588" width="9.33203125" style="621" bestFit="1" customWidth="1"/>
    <col min="13589" max="13589" width="9.109375" style="621"/>
    <col min="13590" max="13590" width="9.33203125" style="621" bestFit="1" customWidth="1"/>
    <col min="13591" max="13591" width="9.109375" style="621"/>
    <col min="13592" max="13592" width="9.5546875" style="621" bestFit="1" customWidth="1"/>
    <col min="13593" max="13593" width="9.109375" style="621"/>
    <col min="13594" max="13594" width="9.33203125" style="621" bestFit="1" customWidth="1"/>
    <col min="13595" max="13595" width="9.109375" style="621"/>
    <col min="13596" max="13596" width="9.33203125" style="621" bestFit="1" customWidth="1"/>
    <col min="13597" max="13597" width="9.109375" style="621"/>
    <col min="13598" max="13598" width="11.109375" style="621" bestFit="1" customWidth="1"/>
    <col min="13599" max="13599" width="9.109375" style="621"/>
    <col min="13600" max="13600" width="9.33203125" style="621" bestFit="1" customWidth="1"/>
    <col min="13601" max="13824" width="9.109375" style="621"/>
    <col min="13825" max="13825" width="4.33203125" style="621" customWidth="1"/>
    <col min="13826" max="13826" width="31.109375" style="621" customWidth="1"/>
    <col min="13827" max="13838" width="9.6640625" style="621" customWidth="1"/>
    <col min="13839" max="13839" width="10.6640625" style="621" customWidth="1"/>
    <col min="13840" max="13840" width="11.109375" style="621" customWidth="1"/>
    <col min="13841" max="13841" width="10.109375" style="621" bestFit="1" customWidth="1"/>
    <col min="13842" max="13842" width="9.5546875" style="621" bestFit="1" customWidth="1"/>
    <col min="13843" max="13843" width="9.109375" style="621"/>
    <col min="13844" max="13844" width="9.33203125" style="621" bestFit="1" customWidth="1"/>
    <col min="13845" max="13845" width="9.109375" style="621"/>
    <col min="13846" max="13846" width="9.33203125" style="621" bestFit="1" customWidth="1"/>
    <col min="13847" max="13847" width="9.109375" style="621"/>
    <col min="13848" max="13848" width="9.5546875" style="621" bestFit="1" customWidth="1"/>
    <col min="13849" max="13849" width="9.109375" style="621"/>
    <col min="13850" max="13850" width="9.33203125" style="621" bestFit="1" customWidth="1"/>
    <col min="13851" max="13851" width="9.109375" style="621"/>
    <col min="13852" max="13852" width="9.33203125" style="621" bestFit="1" customWidth="1"/>
    <col min="13853" max="13853" width="9.109375" style="621"/>
    <col min="13854" max="13854" width="11.109375" style="621" bestFit="1" customWidth="1"/>
    <col min="13855" max="13855" width="9.109375" style="621"/>
    <col min="13856" max="13856" width="9.33203125" style="621" bestFit="1" customWidth="1"/>
    <col min="13857" max="14080" width="9.109375" style="621"/>
    <col min="14081" max="14081" width="4.33203125" style="621" customWidth="1"/>
    <col min="14082" max="14082" width="31.109375" style="621" customWidth="1"/>
    <col min="14083" max="14094" width="9.6640625" style="621" customWidth="1"/>
    <col min="14095" max="14095" width="10.6640625" style="621" customWidth="1"/>
    <col min="14096" max="14096" width="11.109375" style="621" customWidth="1"/>
    <col min="14097" max="14097" width="10.109375" style="621" bestFit="1" customWidth="1"/>
    <col min="14098" max="14098" width="9.5546875" style="621" bestFit="1" customWidth="1"/>
    <col min="14099" max="14099" width="9.109375" style="621"/>
    <col min="14100" max="14100" width="9.33203125" style="621" bestFit="1" customWidth="1"/>
    <col min="14101" max="14101" width="9.109375" style="621"/>
    <col min="14102" max="14102" width="9.33203125" style="621" bestFit="1" customWidth="1"/>
    <col min="14103" max="14103" width="9.109375" style="621"/>
    <col min="14104" max="14104" width="9.5546875" style="621" bestFit="1" customWidth="1"/>
    <col min="14105" max="14105" width="9.109375" style="621"/>
    <col min="14106" max="14106" width="9.33203125" style="621" bestFit="1" customWidth="1"/>
    <col min="14107" max="14107" width="9.109375" style="621"/>
    <col min="14108" max="14108" width="9.33203125" style="621" bestFit="1" customWidth="1"/>
    <col min="14109" max="14109" width="9.109375" style="621"/>
    <col min="14110" max="14110" width="11.109375" style="621" bestFit="1" customWidth="1"/>
    <col min="14111" max="14111" width="9.109375" style="621"/>
    <col min="14112" max="14112" width="9.33203125" style="621" bestFit="1" customWidth="1"/>
    <col min="14113" max="14336" width="9.109375" style="621"/>
    <col min="14337" max="14337" width="4.33203125" style="621" customWidth="1"/>
    <col min="14338" max="14338" width="31.109375" style="621" customWidth="1"/>
    <col min="14339" max="14350" width="9.6640625" style="621" customWidth="1"/>
    <col min="14351" max="14351" width="10.6640625" style="621" customWidth="1"/>
    <col min="14352" max="14352" width="11.109375" style="621" customWidth="1"/>
    <col min="14353" max="14353" width="10.109375" style="621" bestFit="1" customWidth="1"/>
    <col min="14354" max="14354" width="9.5546875" style="621" bestFit="1" customWidth="1"/>
    <col min="14355" max="14355" width="9.109375" style="621"/>
    <col min="14356" max="14356" width="9.33203125" style="621" bestFit="1" customWidth="1"/>
    <col min="14357" max="14357" width="9.109375" style="621"/>
    <col min="14358" max="14358" width="9.33203125" style="621" bestFit="1" customWidth="1"/>
    <col min="14359" max="14359" width="9.109375" style="621"/>
    <col min="14360" max="14360" width="9.5546875" style="621" bestFit="1" customWidth="1"/>
    <col min="14361" max="14361" width="9.109375" style="621"/>
    <col min="14362" max="14362" width="9.33203125" style="621" bestFit="1" customWidth="1"/>
    <col min="14363" max="14363" width="9.109375" style="621"/>
    <col min="14364" max="14364" width="9.33203125" style="621" bestFit="1" customWidth="1"/>
    <col min="14365" max="14365" width="9.109375" style="621"/>
    <col min="14366" max="14366" width="11.109375" style="621" bestFit="1" customWidth="1"/>
    <col min="14367" max="14367" width="9.109375" style="621"/>
    <col min="14368" max="14368" width="9.33203125" style="621" bestFit="1" customWidth="1"/>
    <col min="14369" max="14592" width="9.109375" style="621"/>
    <col min="14593" max="14593" width="4.33203125" style="621" customWidth="1"/>
    <col min="14594" max="14594" width="31.109375" style="621" customWidth="1"/>
    <col min="14595" max="14606" width="9.6640625" style="621" customWidth="1"/>
    <col min="14607" max="14607" width="10.6640625" style="621" customWidth="1"/>
    <col min="14608" max="14608" width="11.109375" style="621" customWidth="1"/>
    <col min="14609" max="14609" width="10.109375" style="621" bestFit="1" customWidth="1"/>
    <col min="14610" max="14610" width="9.5546875" style="621" bestFit="1" customWidth="1"/>
    <col min="14611" max="14611" width="9.109375" style="621"/>
    <col min="14612" max="14612" width="9.33203125" style="621" bestFit="1" customWidth="1"/>
    <col min="14613" max="14613" width="9.109375" style="621"/>
    <col min="14614" max="14614" width="9.33203125" style="621" bestFit="1" customWidth="1"/>
    <col min="14615" max="14615" width="9.109375" style="621"/>
    <col min="14616" max="14616" width="9.5546875" style="621" bestFit="1" customWidth="1"/>
    <col min="14617" max="14617" width="9.109375" style="621"/>
    <col min="14618" max="14618" width="9.33203125" style="621" bestFit="1" customWidth="1"/>
    <col min="14619" max="14619" width="9.109375" style="621"/>
    <col min="14620" max="14620" width="9.33203125" style="621" bestFit="1" customWidth="1"/>
    <col min="14621" max="14621" width="9.109375" style="621"/>
    <col min="14622" max="14622" width="11.109375" style="621" bestFit="1" customWidth="1"/>
    <col min="14623" max="14623" width="9.109375" style="621"/>
    <col min="14624" max="14624" width="9.33203125" style="621" bestFit="1" customWidth="1"/>
    <col min="14625" max="14848" width="9.109375" style="621"/>
    <col min="14849" max="14849" width="4.33203125" style="621" customWidth="1"/>
    <col min="14850" max="14850" width="31.109375" style="621" customWidth="1"/>
    <col min="14851" max="14862" width="9.6640625" style="621" customWidth="1"/>
    <col min="14863" max="14863" width="10.6640625" style="621" customWidth="1"/>
    <col min="14864" max="14864" width="11.109375" style="621" customWidth="1"/>
    <col min="14865" max="14865" width="10.109375" style="621" bestFit="1" customWidth="1"/>
    <col min="14866" max="14866" width="9.5546875" style="621" bestFit="1" customWidth="1"/>
    <col min="14867" max="14867" width="9.109375" style="621"/>
    <col min="14868" max="14868" width="9.33203125" style="621" bestFit="1" customWidth="1"/>
    <col min="14869" max="14869" width="9.109375" style="621"/>
    <col min="14870" max="14870" width="9.33203125" style="621" bestFit="1" customWidth="1"/>
    <col min="14871" max="14871" width="9.109375" style="621"/>
    <col min="14872" max="14872" width="9.5546875" style="621" bestFit="1" customWidth="1"/>
    <col min="14873" max="14873" width="9.109375" style="621"/>
    <col min="14874" max="14874" width="9.33203125" style="621" bestFit="1" customWidth="1"/>
    <col min="14875" max="14875" width="9.109375" style="621"/>
    <col min="14876" max="14876" width="9.33203125" style="621" bestFit="1" customWidth="1"/>
    <col min="14877" max="14877" width="9.109375" style="621"/>
    <col min="14878" max="14878" width="11.109375" style="621" bestFit="1" customWidth="1"/>
    <col min="14879" max="14879" width="9.109375" style="621"/>
    <col min="14880" max="14880" width="9.33203125" style="621" bestFit="1" customWidth="1"/>
    <col min="14881" max="15104" width="9.109375" style="621"/>
    <col min="15105" max="15105" width="4.33203125" style="621" customWidth="1"/>
    <col min="15106" max="15106" width="31.109375" style="621" customWidth="1"/>
    <col min="15107" max="15118" width="9.6640625" style="621" customWidth="1"/>
    <col min="15119" max="15119" width="10.6640625" style="621" customWidth="1"/>
    <col min="15120" max="15120" width="11.109375" style="621" customWidth="1"/>
    <col min="15121" max="15121" width="10.109375" style="621" bestFit="1" customWidth="1"/>
    <col min="15122" max="15122" width="9.5546875" style="621" bestFit="1" customWidth="1"/>
    <col min="15123" max="15123" width="9.109375" style="621"/>
    <col min="15124" max="15124" width="9.33203125" style="621" bestFit="1" customWidth="1"/>
    <col min="15125" max="15125" width="9.109375" style="621"/>
    <col min="15126" max="15126" width="9.33203125" style="621" bestFit="1" customWidth="1"/>
    <col min="15127" max="15127" width="9.109375" style="621"/>
    <col min="15128" max="15128" width="9.5546875" style="621" bestFit="1" customWidth="1"/>
    <col min="15129" max="15129" width="9.109375" style="621"/>
    <col min="15130" max="15130" width="9.33203125" style="621" bestFit="1" customWidth="1"/>
    <col min="15131" max="15131" width="9.109375" style="621"/>
    <col min="15132" max="15132" width="9.33203125" style="621" bestFit="1" customWidth="1"/>
    <col min="15133" max="15133" width="9.109375" style="621"/>
    <col min="15134" max="15134" width="11.109375" style="621" bestFit="1" customWidth="1"/>
    <col min="15135" max="15135" width="9.109375" style="621"/>
    <col min="15136" max="15136" width="9.33203125" style="621" bestFit="1" customWidth="1"/>
    <col min="15137" max="15360" width="9.109375" style="621"/>
    <col min="15361" max="15361" width="4.33203125" style="621" customWidth="1"/>
    <col min="15362" max="15362" width="31.109375" style="621" customWidth="1"/>
    <col min="15363" max="15374" width="9.6640625" style="621" customWidth="1"/>
    <col min="15375" max="15375" width="10.6640625" style="621" customWidth="1"/>
    <col min="15376" max="15376" width="11.109375" style="621" customWidth="1"/>
    <col min="15377" max="15377" width="10.109375" style="621" bestFit="1" customWidth="1"/>
    <col min="15378" max="15378" width="9.5546875" style="621" bestFit="1" customWidth="1"/>
    <col min="15379" max="15379" width="9.109375" style="621"/>
    <col min="15380" max="15380" width="9.33203125" style="621" bestFit="1" customWidth="1"/>
    <col min="15381" max="15381" width="9.109375" style="621"/>
    <col min="15382" max="15382" width="9.33203125" style="621" bestFit="1" customWidth="1"/>
    <col min="15383" max="15383" width="9.109375" style="621"/>
    <col min="15384" max="15384" width="9.5546875" style="621" bestFit="1" customWidth="1"/>
    <col min="15385" max="15385" width="9.109375" style="621"/>
    <col min="15386" max="15386" width="9.33203125" style="621" bestFit="1" customWidth="1"/>
    <col min="15387" max="15387" width="9.109375" style="621"/>
    <col min="15388" max="15388" width="9.33203125" style="621" bestFit="1" customWidth="1"/>
    <col min="15389" max="15389" width="9.109375" style="621"/>
    <col min="15390" max="15390" width="11.109375" style="621" bestFit="1" customWidth="1"/>
    <col min="15391" max="15391" width="9.109375" style="621"/>
    <col min="15392" max="15392" width="9.33203125" style="621" bestFit="1" customWidth="1"/>
    <col min="15393" max="15616" width="9.109375" style="621"/>
    <col min="15617" max="15617" width="4.33203125" style="621" customWidth="1"/>
    <col min="15618" max="15618" width="31.109375" style="621" customWidth="1"/>
    <col min="15619" max="15630" width="9.6640625" style="621" customWidth="1"/>
    <col min="15631" max="15631" width="10.6640625" style="621" customWidth="1"/>
    <col min="15632" max="15632" width="11.109375" style="621" customWidth="1"/>
    <col min="15633" max="15633" width="10.109375" style="621" bestFit="1" customWidth="1"/>
    <col min="15634" max="15634" width="9.5546875" style="621" bestFit="1" customWidth="1"/>
    <col min="15635" max="15635" width="9.109375" style="621"/>
    <col min="15636" max="15636" width="9.33203125" style="621" bestFit="1" customWidth="1"/>
    <col min="15637" max="15637" width="9.109375" style="621"/>
    <col min="15638" max="15638" width="9.33203125" style="621" bestFit="1" customWidth="1"/>
    <col min="15639" max="15639" width="9.109375" style="621"/>
    <col min="15640" max="15640" width="9.5546875" style="621" bestFit="1" customWidth="1"/>
    <col min="15641" max="15641" width="9.109375" style="621"/>
    <col min="15642" max="15642" width="9.33203125" style="621" bestFit="1" customWidth="1"/>
    <col min="15643" max="15643" width="9.109375" style="621"/>
    <col min="15644" max="15644" width="9.33203125" style="621" bestFit="1" customWidth="1"/>
    <col min="15645" max="15645" width="9.109375" style="621"/>
    <col min="15646" max="15646" width="11.109375" style="621" bestFit="1" customWidth="1"/>
    <col min="15647" max="15647" width="9.109375" style="621"/>
    <col min="15648" max="15648" width="9.33203125" style="621" bestFit="1" customWidth="1"/>
    <col min="15649" max="15872" width="9.109375" style="621"/>
    <col min="15873" max="15873" width="4.33203125" style="621" customWidth="1"/>
    <col min="15874" max="15874" width="31.109375" style="621" customWidth="1"/>
    <col min="15875" max="15886" width="9.6640625" style="621" customWidth="1"/>
    <col min="15887" max="15887" width="10.6640625" style="621" customWidth="1"/>
    <col min="15888" max="15888" width="11.109375" style="621" customWidth="1"/>
    <col min="15889" max="15889" width="10.109375" style="621" bestFit="1" customWidth="1"/>
    <col min="15890" max="15890" width="9.5546875" style="621" bestFit="1" customWidth="1"/>
    <col min="15891" max="15891" width="9.109375" style="621"/>
    <col min="15892" max="15892" width="9.33203125" style="621" bestFit="1" customWidth="1"/>
    <col min="15893" max="15893" width="9.109375" style="621"/>
    <col min="15894" max="15894" width="9.33203125" style="621" bestFit="1" customWidth="1"/>
    <col min="15895" max="15895" width="9.109375" style="621"/>
    <col min="15896" max="15896" width="9.5546875" style="621" bestFit="1" customWidth="1"/>
    <col min="15897" max="15897" width="9.109375" style="621"/>
    <col min="15898" max="15898" width="9.33203125" style="621" bestFit="1" customWidth="1"/>
    <col min="15899" max="15899" width="9.109375" style="621"/>
    <col min="15900" max="15900" width="9.33203125" style="621" bestFit="1" customWidth="1"/>
    <col min="15901" max="15901" width="9.109375" style="621"/>
    <col min="15902" max="15902" width="11.109375" style="621" bestFit="1" customWidth="1"/>
    <col min="15903" max="15903" width="9.109375" style="621"/>
    <col min="15904" max="15904" width="9.33203125" style="621" bestFit="1" customWidth="1"/>
    <col min="15905" max="16128" width="9.109375" style="621"/>
    <col min="16129" max="16129" width="4.33203125" style="621" customWidth="1"/>
    <col min="16130" max="16130" width="31.109375" style="621" customWidth="1"/>
    <col min="16131" max="16142" width="9.6640625" style="621" customWidth="1"/>
    <col min="16143" max="16143" width="10.6640625" style="621" customWidth="1"/>
    <col min="16144" max="16144" width="11.109375" style="621" customWidth="1"/>
    <col min="16145" max="16145" width="10.109375" style="621" bestFit="1" customWidth="1"/>
    <col min="16146" max="16146" width="9.5546875" style="621" bestFit="1" customWidth="1"/>
    <col min="16147" max="16147" width="9.109375" style="621"/>
    <col min="16148" max="16148" width="9.33203125" style="621" bestFit="1" customWidth="1"/>
    <col min="16149" max="16149" width="9.109375" style="621"/>
    <col min="16150" max="16150" width="9.33203125" style="621" bestFit="1" customWidth="1"/>
    <col min="16151" max="16151" width="9.109375" style="621"/>
    <col min="16152" max="16152" width="9.5546875" style="621" bestFit="1" customWidth="1"/>
    <col min="16153" max="16153" width="9.109375" style="621"/>
    <col min="16154" max="16154" width="9.33203125" style="621" bestFit="1" customWidth="1"/>
    <col min="16155" max="16155" width="9.109375" style="621"/>
    <col min="16156" max="16156" width="9.33203125" style="621" bestFit="1" customWidth="1"/>
    <col min="16157" max="16157" width="9.109375" style="621"/>
    <col min="16158" max="16158" width="11.109375" style="621" bestFit="1" customWidth="1"/>
    <col min="16159" max="16159" width="9.109375" style="621"/>
    <col min="16160" max="16160" width="9.33203125" style="621" bestFit="1" customWidth="1"/>
    <col min="16161" max="16384" width="9.109375" style="621"/>
  </cols>
  <sheetData>
    <row r="1" spans="1:17" ht="15" customHeight="1" x14ac:dyDescent="0.25">
      <c r="A1" s="620" t="s">
        <v>1038</v>
      </c>
    </row>
    <row r="2" spans="1:17" ht="15" customHeight="1" x14ac:dyDescent="0.25">
      <c r="A2" s="622" t="s">
        <v>1039</v>
      </c>
    </row>
    <row r="3" spans="1:17" ht="30" customHeight="1" x14ac:dyDescent="0.25">
      <c r="A3" s="623" t="s">
        <v>1040</v>
      </c>
    </row>
    <row r="4" spans="1:17" ht="15" customHeight="1" x14ac:dyDescent="0.25">
      <c r="A4" s="624"/>
      <c r="P4" s="625" t="s">
        <v>1041</v>
      </c>
    </row>
    <row r="5" spans="1:17" s="628" customFormat="1" ht="30" customHeight="1" x14ac:dyDescent="0.3">
      <c r="A5" s="626" t="s">
        <v>1042</v>
      </c>
      <c r="B5" s="626" t="s">
        <v>1043</v>
      </c>
      <c r="C5" s="626" t="s">
        <v>708</v>
      </c>
      <c r="D5" s="626" t="s">
        <v>709</v>
      </c>
      <c r="E5" s="626" t="s">
        <v>710</v>
      </c>
      <c r="F5" s="626" t="s">
        <v>711</v>
      </c>
      <c r="G5" s="626" t="s">
        <v>712</v>
      </c>
      <c r="H5" s="626" t="s">
        <v>713</v>
      </c>
      <c r="I5" s="626" t="s">
        <v>714</v>
      </c>
      <c r="J5" s="626" t="s">
        <v>1044</v>
      </c>
      <c r="K5" s="626" t="s">
        <v>1045</v>
      </c>
      <c r="L5" s="626" t="s">
        <v>1046</v>
      </c>
      <c r="M5" s="626" t="s">
        <v>1047</v>
      </c>
      <c r="N5" s="626" t="s">
        <v>1048</v>
      </c>
      <c r="O5" s="627" t="s">
        <v>903</v>
      </c>
      <c r="P5" s="627" t="s">
        <v>1049</v>
      </c>
    </row>
    <row r="6" spans="1:17" s="628" customFormat="1" ht="7.95" customHeight="1" x14ac:dyDescent="0.3">
      <c r="A6" s="629"/>
      <c r="B6" s="629"/>
      <c r="C6" s="629"/>
      <c r="D6" s="629"/>
      <c r="E6" s="629"/>
      <c r="F6" s="629"/>
      <c r="G6" s="629"/>
      <c r="H6" s="629"/>
      <c r="I6" s="629"/>
      <c r="J6" s="629"/>
      <c r="K6" s="629"/>
      <c r="L6" s="629"/>
      <c r="M6" s="629"/>
      <c r="N6" s="629"/>
      <c r="O6" s="629"/>
      <c r="P6" s="629"/>
    </row>
    <row r="7" spans="1:17" ht="24.9" customHeight="1" x14ac:dyDescent="0.25">
      <c r="A7" s="630">
        <v>1</v>
      </c>
      <c r="B7" s="631" t="s">
        <v>1050</v>
      </c>
      <c r="C7" s="632">
        <v>132500</v>
      </c>
      <c r="D7" s="632">
        <v>122500.00000000001</v>
      </c>
      <c r="E7" s="632">
        <v>362500.00000000006</v>
      </c>
      <c r="F7" s="632">
        <v>62499.999999999993</v>
      </c>
      <c r="G7" s="632">
        <v>412500.00000000006</v>
      </c>
      <c r="H7" s="632">
        <v>12500</v>
      </c>
      <c r="I7" s="632">
        <v>62499.999999999993</v>
      </c>
      <c r="J7" s="632">
        <v>312500.00000000006</v>
      </c>
      <c r="K7" s="632">
        <v>12500</v>
      </c>
      <c r="L7" s="632">
        <v>12500</v>
      </c>
      <c r="M7" s="632">
        <v>12500</v>
      </c>
      <c r="N7" s="632">
        <v>12500</v>
      </c>
      <c r="O7" s="633">
        <v>1530000</v>
      </c>
      <c r="P7" s="633">
        <v>127500</v>
      </c>
    </row>
    <row r="8" spans="1:17" ht="8.1" customHeight="1" x14ac:dyDescent="0.25">
      <c r="A8" s="634"/>
      <c r="B8" s="635"/>
      <c r="C8" s="636"/>
      <c r="D8" s="636"/>
      <c r="E8" s="636"/>
      <c r="F8" s="636"/>
      <c r="G8" s="636"/>
      <c r="H8" s="636"/>
      <c r="I8" s="636"/>
      <c r="J8" s="636"/>
      <c r="K8" s="636"/>
      <c r="L8" s="636"/>
      <c r="M8" s="636"/>
      <c r="N8" s="636"/>
      <c r="O8" s="636"/>
      <c r="P8" s="636"/>
    </row>
    <row r="9" spans="1:17" ht="20.100000000000001" customHeight="1" x14ac:dyDescent="0.25">
      <c r="A9" s="637">
        <v>2</v>
      </c>
      <c r="B9" s="981" t="s">
        <v>1051</v>
      </c>
      <c r="C9" s="982"/>
      <c r="D9" s="982"/>
      <c r="E9" s="982"/>
      <c r="F9" s="982"/>
      <c r="G9" s="982"/>
      <c r="H9" s="982"/>
      <c r="I9" s="982"/>
      <c r="J9" s="982"/>
      <c r="K9" s="982"/>
      <c r="L9" s="982"/>
      <c r="M9" s="982"/>
      <c r="N9" s="982"/>
      <c r="O9" s="982"/>
      <c r="P9" s="983"/>
    </row>
    <row r="10" spans="1:17" ht="20.100000000000001" customHeight="1" x14ac:dyDescent="0.25">
      <c r="A10" s="638"/>
      <c r="B10" s="886" t="s">
        <v>1052</v>
      </c>
      <c r="C10" s="887">
        <v>144491.11054999998</v>
      </c>
      <c r="D10" s="887">
        <v>106107.52499999999</v>
      </c>
      <c r="E10" s="887">
        <v>105947.72500000001</v>
      </c>
      <c r="F10" s="887">
        <v>92432.75</v>
      </c>
      <c r="G10" s="887">
        <v>40358.369999999995</v>
      </c>
      <c r="H10" s="887">
        <v>100825.65</v>
      </c>
      <c r="I10" s="887">
        <v>134335.67499999999</v>
      </c>
      <c r="J10" s="887">
        <v>68063.520550000001</v>
      </c>
      <c r="K10" s="887">
        <v>94469.364999999991</v>
      </c>
      <c r="L10" s="887">
        <v>65560.069999999992</v>
      </c>
      <c r="M10" s="887">
        <v>71600.450000000012</v>
      </c>
      <c r="N10" s="887">
        <v>62780.250000000007</v>
      </c>
      <c r="O10" s="633">
        <v>1086972.4611</v>
      </c>
      <c r="P10" s="633">
        <v>90581.038424999992</v>
      </c>
    </row>
    <row r="11" spans="1:17" ht="20.100000000000001" customHeight="1" x14ac:dyDescent="0.25">
      <c r="A11" s="638"/>
      <c r="B11" s="631" t="s">
        <v>1053</v>
      </c>
      <c r="C11" s="639">
        <v>1310.3949599999999</v>
      </c>
      <c r="D11" s="639">
        <v>655.19747999999993</v>
      </c>
      <c r="E11" s="639">
        <v>1310.3949599999999</v>
      </c>
      <c r="F11" s="639">
        <v>655.19747999999993</v>
      </c>
      <c r="G11" s="639">
        <v>1310.3949599999999</v>
      </c>
      <c r="H11" s="639">
        <v>655.19747999999993</v>
      </c>
      <c r="I11" s="639">
        <v>1310.3949599999999</v>
      </c>
      <c r="J11" s="639">
        <v>655.19747999999993</v>
      </c>
      <c r="K11" s="639">
        <v>1310.3949599999999</v>
      </c>
      <c r="L11" s="639">
        <v>655.19747999999993</v>
      </c>
      <c r="M11" s="639">
        <v>1310.3949599999999</v>
      </c>
      <c r="N11" s="639">
        <v>655.19747999999993</v>
      </c>
      <c r="O11" s="633">
        <v>11793.55464</v>
      </c>
      <c r="P11" s="633">
        <v>982.79622000000006</v>
      </c>
    </row>
    <row r="12" spans="1:17" ht="20.100000000000001" customHeight="1" x14ac:dyDescent="0.25">
      <c r="A12" s="638"/>
      <c r="B12" s="631" t="s">
        <v>1054</v>
      </c>
      <c r="C12" s="639">
        <v>27063.998220000001</v>
      </c>
      <c r="D12" s="639">
        <v>10060.722</v>
      </c>
      <c r="E12" s="639">
        <v>3891.3</v>
      </c>
      <c r="F12" s="639">
        <v>7702.4220000000005</v>
      </c>
      <c r="G12" s="639">
        <v>7381.5</v>
      </c>
      <c r="H12" s="639">
        <v>3882.9</v>
      </c>
      <c r="I12" s="639">
        <v>11833.08</v>
      </c>
      <c r="J12" s="639">
        <v>7771.7219999999998</v>
      </c>
      <c r="K12" s="639">
        <v>3087</v>
      </c>
      <c r="L12" s="639">
        <v>7213.5</v>
      </c>
      <c r="M12" s="639">
        <v>6180.3</v>
      </c>
      <c r="N12" s="639">
        <v>13093.962</v>
      </c>
      <c r="O12" s="633">
        <v>109162.40622</v>
      </c>
      <c r="P12" s="633">
        <v>9096.867185000001</v>
      </c>
    </row>
    <row r="13" spans="1:17" ht="20.100000000000001" customHeight="1" x14ac:dyDescent="0.25">
      <c r="A13" s="638"/>
      <c r="B13" s="888" t="s">
        <v>1055</v>
      </c>
      <c r="C13" s="889">
        <v>49923.545699999988</v>
      </c>
      <c r="D13" s="889">
        <v>22125.847800000003</v>
      </c>
      <c r="E13" s="889">
        <v>22164.289349999999</v>
      </c>
      <c r="F13" s="889">
        <v>37496.169899999994</v>
      </c>
      <c r="G13" s="889">
        <v>15631.179900000001</v>
      </c>
      <c r="H13" s="889">
        <v>37526.619899999998</v>
      </c>
      <c r="I13" s="889">
        <v>38589.845699999991</v>
      </c>
      <c r="J13" s="889">
        <v>28809.0978</v>
      </c>
      <c r="K13" s="889">
        <v>18610.039350000003</v>
      </c>
      <c r="L13" s="889">
        <v>36477.669899999994</v>
      </c>
      <c r="M13" s="889">
        <v>16018.5249</v>
      </c>
      <c r="N13" s="889">
        <v>23438.664900000003</v>
      </c>
      <c r="O13" s="633">
        <v>346811.49509999994</v>
      </c>
      <c r="P13" s="633">
        <v>28900.957924999995</v>
      </c>
    </row>
    <row r="14" spans="1:17" ht="20.100000000000001" customHeight="1" x14ac:dyDescent="0.25">
      <c r="A14" s="638"/>
      <c r="B14" s="888" t="s">
        <v>1056</v>
      </c>
      <c r="C14" s="889">
        <v>15377.25</v>
      </c>
      <c r="D14" s="889">
        <v>13307.4375</v>
      </c>
      <c r="E14" s="889">
        <v>54188.778000000006</v>
      </c>
      <c r="F14" s="889">
        <v>9317.4375</v>
      </c>
      <c r="G14" s="889">
        <v>17801.4375</v>
      </c>
      <c r="H14" s="889">
        <v>6191.85</v>
      </c>
      <c r="I14" s="889">
        <v>18889.5</v>
      </c>
      <c r="J14" s="889">
        <v>45277.428000000007</v>
      </c>
      <c r="K14" s="889">
        <v>18665.849999999999</v>
      </c>
      <c r="L14" s="889">
        <v>6534.9375</v>
      </c>
      <c r="M14" s="889">
        <v>14136.9375</v>
      </c>
      <c r="N14" s="889">
        <v>47192.365500000007</v>
      </c>
      <c r="O14" s="633">
        <v>266881.20900000003</v>
      </c>
      <c r="P14" s="633">
        <v>22240.100750000001</v>
      </c>
    </row>
    <row r="15" spans="1:17" ht="20.100000000000001" customHeight="1" x14ac:dyDescent="0.25">
      <c r="A15" s="638"/>
      <c r="B15" s="631" t="s">
        <v>1057</v>
      </c>
      <c r="C15" s="639">
        <v>1292.0250000000001</v>
      </c>
      <c r="D15" s="639">
        <v>705.6</v>
      </c>
      <c r="E15" s="639">
        <v>491.92500000000001</v>
      </c>
      <c r="F15" s="639">
        <v>371.17500000000007</v>
      </c>
      <c r="G15" s="639">
        <v>194.77500000000001</v>
      </c>
      <c r="H15" s="639">
        <v>805.34999999999991</v>
      </c>
      <c r="I15" s="639">
        <v>982.27499999999998</v>
      </c>
      <c r="J15" s="639">
        <v>478.27500000000003</v>
      </c>
      <c r="K15" s="639">
        <v>238.875</v>
      </c>
      <c r="L15" s="639">
        <v>209.47500000000002</v>
      </c>
      <c r="M15" s="639">
        <v>611.09999999999991</v>
      </c>
      <c r="N15" s="639">
        <v>1028.4749999999999</v>
      </c>
      <c r="O15" s="633">
        <v>7409.3250000000007</v>
      </c>
      <c r="P15" s="633">
        <v>617.44375000000002</v>
      </c>
    </row>
    <row r="16" spans="1:17" ht="20.100000000000001" customHeight="1" x14ac:dyDescent="0.25">
      <c r="A16" s="984" t="s">
        <v>1058</v>
      </c>
      <c r="B16" s="985"/>
      <c r="C16" s="640">
        <v>239458.32442999998</v>
      </c>
      <c r="D16" s="640">
        <v>152962.32978</v>
      </c>
      <c r="E16" s="640">
        <v>187994.41230999999</v>
      </c>
      <c r="F16" s="640">
        <v>147975.15187999999</v>
      </c>
      <c r="G16" s="640">
        <v>82677.657359999983</v>
      </c>
      <c r="H16" s="640">
        <v>149887.56737999999</v>
      </c>
      <c r="I16" s="640">
        <v>205940.77065999995</v>
      </c>
      <c r="J16" s="640">
        <v>151055.24083</v>
      </c>
      <c r="K16" s="640">
        <v>136381.52431000001</v>
      </c>
      <c r="L16" s="640">
        <v>116650.84987999999</v>
      </c>
      <c r="M16" s="640">
        <v>109857.70736000003</v>
      </c>
      <c r="N16" s="640">
        <v>148188.91488000003</v>
      </c>
      <c r="O16" s="640">
        <v>1829030.4510599999</v>
      </c>
      <c r="P16" s="640">
        <v>152419.20425499999</v>
      </c>
      <c r="Q16" s="641"/>
    </row>
    <row r="17" spans="1:31" ht="8.1" customHeight="1" x14ac:dyDescent="0.25">
      <c r="B17" s="628"/>
      <c r="C17" s="628"/>
      <c r="D17" s="643"/>
      <c r="E17" s="643"/>
      <c r="F17" s="643"/>
      <c r="G17" s="643"/>
      <c r="H17" s="643"/>
      <c r="I17" s="643"/>
      <c r="J17" s="643"/>
      <c r="K17" s="643"/>
      <c r="L17" s="643"/>
      <c r="M17" s="643"/>
      <c r="N17" s="643"/>
      <c r="O17" s="644"/>
      <c r="P17" s="644"/>
    </row>
    <row r="18" spans="1:31" ht="30.75" customHeight="1" x14ac:dyDescent="0.25">
      <c r="A18" s="986" t="s">
        <v>1059</v>
      </c>
      <c r="B18" s="987"/>
      <c r="C18" s="645">
        <v>371958.32442999998</v>
      </c>
      <c r="D18" s="645">
        <v>275462.32978000003</v>
      </c>
      <c r="E18" s="645">
        <v>550494.41231000004</v>
      </c>
      <c r="F18" s="645">
        <v>210475.15187999999</v>
      </c>
      <c r="G18" s="645">
        <v>495177.65736000007</v>
      </c>
      <c r="H18" s="645">
        <v>162387.56737999999</v>
      </c>
      <c r="I18" s="645">
        <v>268440.77065999992</v>
      </c>
      <c r="J18" s="645">
        <v>463555.24083000002</v>
      </c>
      <c r="K18" s="645">
        <v>148881.52431000001</v>
      </c>
      <c r="L18" s="645">
        <v>129150.84987999999</v>
      </c>
      <c r="M18" s="645">
        <v>122357.70736000003</v>
      </c>
      <c r="N18" s="645">
        <v>160688.91488000003</v>
      </c>
      <c r="O18" s="645">
        <v>3359030.4510599999</v>
      </c>
      <c r="P18" s="645">
        <v>279919.20425499999</v>
      </c>
    </row>
    <row r="19" spans="1:31" ht="20.100000000000001" customHeight="1" x14ac:dyDescent="0.25">
      <c r="B19" s="628"/>
      <c r="C19" s="628"/>
      <c r="D19" s="643"/>
      <c r="E19" s="643"/>
      <c r="F19" s="643"/>
      <c r="G19" s="643"/>
      <c r="H19" s="643"/>
      <c r="I19" s="643"/>
      <c r="J19" s="643"/>
      <c r="K19" s="643"/>
      <c r="L19" s="643"/>
      <c r="M19" s="643"/>
      <c r="N19" s="643"/>
      <c r="O19" s="644"/>
      <c r="P19" s="644"/>
    </row>
    <row r="20" spans="1:31" ht="15" customHeight="1" x14ac:dyDescent="0.25">
      <c r="C20" s="628"/>
      <c r="D20" s="643"/>
      <c r="E20" s="643"/>
      <c r="F20" s="643"/>
      <c r="G20" s="643"/>
      <c r="H20" s="643"/>
      <c r="I20" s="643"/>
      <c r="J20" s="643"/>
      <c r="K20" s="643"/>
      <c r="L20" s="643"/>
      <c r="M20" s="643"/>
      <c r="N20" s="625" t="s">
        <v>1041</v>
      </c>
      <c r="O20" s="646"/>
      <c r="P20" s="646"/>
      <c r="W20" s="646"/>
      <c r="Y20" s="646"/>
      <c r="AE20" s="646"/>
    </row>
    <row r="21" spans="1:31" ht="15" customHeight="1" x14ac:dyDescent="0.25">
      <c r="C21" s="626" t="s">
        <v>708</v>
      </c>
      <c r="D21" s="626" t="s">
        <v>709</v>
      </c>
      <c r="E21" s="626" t="s">
        <v>710</v>
      </c>
      <c r="F21" s="626" t="s">
        <v>711</v>
      </c>
      <c r="G21" s="626" t="s">
        <v>712</v>
      </c>
      <c r="H21" s="626" t="s">
        <v>713</v>
      </c>
      <c r="I21" s="626" t="s">
        <v>714</v>
      </c>
      <c r="J21" s="626" t="s">
        <v>1044</v>
      </c>
      <c r="K21" s="626" t="s">
        <v>1045</v>
      </c>
      <c r="L21" s="626" t="s">
        <v>1046</v>
      </c>
      <c r="M21" s="626" t="s">
        <v>1047</v>
      </c>
      <c r="N21" s="626" t="s">
        <v>1048</v>
      </c>
      <c r="O21" s="646" t="s">
        <v>1344</v>
      </c>
      <c r="P21" s="621" t="s">
        <v>1345</v>
      </c>
      <c r="W21" s="646"/>
      <c r="Y21" s="646"/>
      <c r="AE21" s="646"/>
    </row>
    <row r="22" spans="1:31" ht="15" customHeight="1" x14ac:dyDescent="0.25">
      <c r="B22" s="621" t="s">
        <v>1062</v>
      </c>
      <c r="C22" s="646">
        <v>65300.795699999988</v>
      </c>
      <c r="D22" s="646">
        <v>35433.285300000003</v>
      </c>
      <c r="E22" s="646">
        <v>76353.067349999998</v>
      </c>
      <c r="F22" s="646">
        <v>46813.607399999994</v>
      </c>
      <c r="G22" s="646">
        <v>33432.617400000003</v>
      </c>
      <c r="H22" s="646">
        <v>43718.469899999996</v>
      </c>
      <c r="I22" s="646">
        <v>57479.345699999991</v>
      </c>
      <c r="J22" s="646">
        <v>74086.525800000003</v>
      </c>
      <c r="K22" s="646">
        <v>37275.889349999998</v>
      </c>
      <c r="L22" s="646">
        <v>43012.607399999994</v>
      </c>
      <c r="M22" s="646">
        <v>30155.4624</v>
      </c>
      <c r="N22" s="646">
        <v>70631.030400000018</v>
      </c>
      <c r="O22" s="646">
        <f>SUM(I22:N22)</f>
        <v>312640.86105000001</v>
      </c>
      <c r="P22" s="646">
        <f>SUM(C22:N22)</f>
        <v>613692.70409999997</v>
      </c>
    </row>
    <row r="23" spans="1:31" ht="15" customHeight="1" x14ac:dyDescent="0.25">
      <c r="B23" s="621" t="s">
        <v>1060</v>
      </c>
      <c r="C23" s="646">
        <v>144491.11054999998</v>
      </c>
      <c r="D23" s="646">
        <v>106107.52499999999</v>
      </c>
      <c r="E23" s="646">
        <v>105947.72500000001</v>
      </c>
      <c r="F23" s="646">
        <v>92432.75</v>
      </c>
      <c r="G23" s="646">
        <v>40358.369999999995</v>
      </c>
      <c r="H23" s="646">
        <v>100825.65</v>
      </c>
      <c r="I23" s="646">
        <v>134335.67499999999</v>
      </c>
      <c r="J23" s="646">
        <v>68063.520550000001</v>
      </c>
      <c r="K23" s="646">
        <v>94469.364999999991</v>
      </c>
      <c r="L23" s="646">
        <v>65560.069999999992</v>
      </c>
      <c r="M23" s="646">
        <v>71600.450000000012</v>
      </c>
      <c r="N23" s="646">
        <v>62780.250000000007</v>
      </c>
      <c r="O23" s="646">
        <f>SUM(I23:N23)</f>
        <v>496809.33055000001</v>
      </c>
      <c r="P23" s="646">
        <f>SUM(C23:N23)</f>
        <v>1086972.4611</v>
      </c>
    </row>
    <row r="24" spans="1:31" ht="15" customHeight="1" x14ac:dyDescent="0.25">
      <c r="B24" s="647" t="s">
        <v>1061</v>
      </c>
      <c r="C24" s="648">
        <v>209791.90624999997</v>
      </c>
      <c r="D24" s="648">
        <v>141540.81030000001</v>
      </c>
      <c r="E24" s="648">
        <v>182300.79235</v>
      </c>
      <c r="F24" s="648">
        <v>139246.35739999998</v>
      </c>
      <c r="G24" s="648">
        <v>73790.987399999998</v>
      </c>
      <c r="H24" s="648">
        <v>144544.11989999999</v>
      </c>
      <c r="I24" s="648">
        <v>191815.02069999999</v>
      </c>
      <c r="J24" s="648">
        <v>142150.04635000002</v>
      </c>
      <c r="K24" s="648">
        <v>131745.25435</v>
      </c>
      <c r="L24" s="648">
        <v>108572.67739999999</v>
      </c>
      <c r="M24" s="648">
        <v>101755.91240000002</v>
      </c>
      <c r="N24" s="648">
        <v>133411.28040000002</v>
      </c>
    </row>
    <row r="25" spans="1:31" ht="15" customHeight="1" x14ac:dyDescent="0.25">
      <c r="C25" s="646"/>
      <c r="D25" s="646"/>
      <c r="E25" s="646"/>
      <c r="F25" s="646"/>
      <c r="G25" s="646"/>
      <c r="H25" s="646"/>
      <c r="I25" s="646"/>
      <c r="J25" s="646"/>
      <c r="K25" s="646"/>
      <c r="L25" s="646"/>
      <c r="M25" s="646"/>
      <c r="N25" s="646"/>
    </row>
    <row r="26" spans="1:31" ht="15" customHeight="1" x14ac:dyDescent="0.25">
      <c r="B26" s="621" t="s">
        <v>1590</v>
      </c>
      <c r="O26" s="646" t="s">
        <v>1344</v>
      </c>
      <c r="P26" s="621" t="s">
        <v>1345</v>
      </c>
    </row>
    <row r="27" spans="1:31" ht="15" customHeight="1" x14ac:dyDescent="0.25">
      <c r="B27" s="621" t="s">
        <v>1062</v>
      </c>
      <c r="C27" s="817">
        <v>65301000</v>
      </c>
      <c r="D27" s="817">
        <v>35433000</v>
      </c>
      <c r="E27" s="817">
        <v>76353000</v>
      </c>
      <c r="F27" s="817">
        <v>46814000</v>
      </c>
      <c r="G27" s="817">
        <v>33433000</v>
      </c>
      <c r="H27" s="817">
        <v>43718000</v>
      </c>
      <c r="I27" s="817">
        <v>57479000</v>
      </c>
      <c r="J27" s="817">
        <v>74087000</v>
      </c>
      <c r="K27" s="817">
        <v>37267000</v>
      </c>
      <c r="L27" s="817">
        <v>43013000</v>
      </c>
      <c r="M27" s="817">
        <v>30155000</v>
      </c>
      <c r="N27" s="817">
        <v>70631000</v>
      </c>
      <c r="O27" s="816">
        <f>SUM(I27:N27)</f>
        <v>312632000</v>
      </c>
      <c r="P27" s="816">
        <f>SUM(C27:N27)</f>
        <v>613684000</v>
      </c>
    </row>
    <row r="28" spans="1:31" ht="15" customHeight="1" x14ac:dyDescent="0.25">
      <c r="B28" s="621" t="s">
        <v>1060</v>
      </c>
      <c r="C28" s="817">
        <v>144491000</v>
      </c>
      <c r="D28" s="817">
        <v>106108000</v>
      </c>
      <c r="E28" s="817">
        <v>105948000</v>
      </c>
      <c r="F28" s="817">
        <v>92433000</v>
      </c>
      <c r="G28" s="817">
        <v>40358000</v>
      </c>
      <c r="H28" s="817">
        <v>100826000</v>
      </c>
      <c r="I28" s="817">
        <v>134336000</v>
      </c>
      <c r="J28" s="817">
        <v>68064000</v>
      </c>
      <c r="K28" s="817">
        <v>94469000</v>
      </c>
      <c r="L28" s="817">
        <v>65560000</v>
      </c>
      <c r="M28" s="817">
        <v>71600000</v>
      </c>
      <c r="N28" s="817">
        <v>62780000</v>
      </c>
      <c r="O28" s="816">
        <f>SUM(I28:N28)</f>
        <v>496809000</v>
      </c>
      <c r="P28" s="816">
        <f>SUM(C28:N28)</f>
        <v>1086973000</v>
      </c>
    </row>
    <row r="29" spans="1:31" ht="15" customHeight="1" x14ac:dyDescent="0.25">
      <c r="C29" s="817"/>
      <c r="D29" s="817"/>
      <c r="E29" s="817"/>
      <c r="F29" s="817"/>
      <c r="G29" s="817"/>
      <c r="H29" s="817"/>
      <c r="I29" s="817"/>
      <c r="J29" s="817"/>
      <c r="K29" s="817"/>
      <c r="L29" s="817"/>
      <c r="M29" s="817"/>
      <c r="N29" s="817"/>
      <c r="O29" s="816"/>
      <c r="P29" s="816">
        <f>SUM(P27:P28)</f>
        <v>1700657000</v>
      </c>
    </row>
    <row r="31" spans="1:31" ht="15" customHeight="1" x14ac:dyDescent="0.25">
      <c r="B31" s="621" t="s">
        <v>828</v>
      </c>
      <c r="O31" s="646" t="s">
        <v>1344</v>
      </c>
      <c r="P31" s="621" t="s">
        <v>1345</v>
      </c>
    </row>
    <row r="32" spans="1:31" ht="15" customHeight="1" x14ac:dyDescent="0.25">
      <c r="B32" s="621" t="s">
        <v>1062</v>
      </c>
      <c r="C32" s="816">
        <v>64615267</v>
      </c>
      <c r="D32" s="816">
        <v>25323230</v>
      </c>
      <c r="E32" s="816">
        <v>60502000</v>
      </c>
      <c r="F32" s="816">
        <v>38846000</v>
      </c>
      <c r="G32" s="816">
        <v>82082080</v>
      </c>
      <c r="H32" s="816">
        <v>43014000</v>
      </c>
      <c r="I32" s="816">
        <v>29449850</v>
      </c>
      <c r="J32" s="816">
        <v>16939000</v>
      </c>
      <c r="K32" s="816">
        <v>8834000</v>
      </c>
      <c r="L32" s="816">
        <v>21415000</v>
      </c>
      <c r="M32" s="816">
        <v>79224500</v>
      </c>
      <c r="N32" s="816">
        <v>49985200</v>
      </c>
      <c r="O32" s="816">
        <f>SUM(I32:N32)</f>
        <v>205847550</v>
      </c>
      <c r="P32" s="816">
        <f>SUM(C32:N32)</f>
        <v>520230127</v>
      </c>
      <c r="R32" s="885"/>
    </row>
    <row r="33" spans="2:18" ht="15" customHeight="1" x14ac:dyDescent="0.25">
      <c r="B33" s="621" t="s">
        <v>1060</v>
      </c>
      <c r="C33" s="816">
        <v>93294400</v>
      </c>
      <c r="D33" s="816">
        <v>138541350</v>
      </c>
      <c r="E33" s="816">
        <v>124427550</v>
      </c>
      <c r="F33" s="816">
        <v>61965500</v>
      </c>
      <c r="G33" s="816">
        <v>76572080</v>
      </c>
      <c r="H33" s="816">
        <v>97293000</v>
      </c>
      <c r="I33" s="816">
        <v>80932900</v>
      </c>
      <c r="J33" s="816">
        <v>25527550</v>
      </c>
      <c r="K33" s="816">
        <v>120687000</v>
      </c>
      <c r="L33" s="816">
        <v>118588850</v>
      </c>
      <c r="M33" s="816">
        <v>109483700</v>
      </c>
      <c r="N33" s="816">
        <v>147112720</v>
      </c>
      <c r="O33" s="816">
        <f>SUM(I33:N33)</f>
        <v>602332720</v>
      </c>
      <c r="P33" s="816">
        <f>SUM(C33:N33)</f>
        <v>1194426600</v>
      </c>
      <c r="R33" s="885"/>
    </row>
    <row r="34" spans="2:18" ht="15" customHeight="1" x14ac:dyDescent="0.25">
      <c r="P34" s="816">
        <f>SUM(P32:P33)</f>
        <v>1714656727</v>
      </c>
    </row>
    <row r="36" spans="2:18" ht="15" customHeight="1" x14ac:dyDescent="0.25">
      <c r="B36" s="621" t="s">
        <v>1593</v>
      </c>
      <c r="O36" s="621" t="s">
        <v>1594</v>
      </c>
      <c r="P36" s="621" t="s">
        <v>1595</v>
      </c>
    </row>
    <row r="37" spans="2:18" ht="15" customHeight="1" x14ac:dyDescent="0.25">
      <c r="B37" s="621" t="s">
        <v>1062</v>
      </c>
      <c r="C37" s="885">
        <f>C32/C27</f>
        <v>0.98949888975666533</v>
      </c>
      <c r="D37" s="885">
        <f t="shared" ref="D37:N37" si="0">D32/D27</f>
        <v>0.71467925380295205</v>
      </c>
      <c r="E37" s="885">
        <f t="shared" si="0"/>
        <v>0.79239846502429501</v>
      </c>
      <c r="F37" s="885">
        <f t="shared" si="0"/>
        <v>0.82979450591703341</v>
      </c>
      <c r="G37" s="885">
        <f t="shared" si="0"/>
        <v>2.455121586456495</v>
      </c>
      <c r="H37" s="885">
        <f t="shared" si="0"/>
        <v>0.98389679308294065</v>
      </c>
      <c r="I37" s="885">
        <f t="shared" si="0"/>
        <v>0.51235842655578556</v>
      </c>
      <c r="J37" s="885">
        <f t="shared" si="0"/>
        <v>0.22863660291279173</v>
      </c>
      <c r="K37" s="885">
        <f t="shared" si="0"/>
        <v>0.23704618026672392</v>
      </c>
      <c r="L37" s="885">
        <f t="shared" si="0"/>
        <v>0.4978727361495362</v>
      </c>
      <c r="M37" s="885">
        <f t="shared" si="0"/>
        <v>2.6272425800033163</v>
      </c>
      <c r="N37" s="885">
        <f t="shared" si="0"/>
        <v>0.7076949214933953</v>
      </c>
      <c r="O37" s="885">
        <f t="shared" ref="O37" si="1">O32/O27</f>
        <v>0.65843403746257578</v>
      </c>
      <c r="P37" s="885">
        <f>P32/P27</f>
        <v>0.84771662125784608</v>
      </c>
    </row>
    <row r="38" spans="2:18" ht="15" customHeight="1" x14ac:dyDescent="0.25">
      <c r="B38" s="621" t="s">
        <v>1060</v>
      </c>
      <c r="C38" s="885">
        <f>C33/C28</f>
        <v>0.6456762012858932</v>
      </c>
      <c r="D38" s="885">
        <f t="shared" ref="D38:N38" si="2">D33/D28</f>
        <v>1.3056635691936518</v>
      </c>
      <c r="E38" s="885">
        <f t="shared" si="2"/>
        <v>1.174420942349077</v>
      </c>
      <c r="F38" s="885">
        <f t="shared" si="2"/>
        <v>0.67038287191803791</v>
      </c>
      <c r="G38" s="885">
        <f t="shared" si="2"/>
        <v>1.8973209772535804</v>
      </c>
      <c r="H38" s="885">
        <f t="shared" si="2"/>
        <v>0.96495943506635196</v>
      </c>
      <c r="I38" s="885">
        <f t="shared" si="2"/>
        <v>0.60246620414483087</v>
      </c>
      <c r="J38" s="885">
        <f t="shared" si="2"/>
        <v>0.37505215679360604</v>
      </c>
      <c r="K38" s="885">
        <f t="shared" si="2"/>
        <v>1.277530195090453</v>
      </c>
      <c r="L38" s="885">
        <f t="shared" si="2"/>
        <v>1.8088598230628432</v>
      </c>
      <c r="M38" s="885">
        <f t="shared" si="2"/>
        <v>1.5291019553072627</v>
      </c>
      <c r="N38" s="885">
        <f t="shared" si="2"/>
        <v>2.3433055113093344</v>
      </c>
      <c r="O38" s="885">
        <f t="shared" ref="O38:P38" si="3">O33/O28</f>
        <v>1.2124029959199611</v>
      </c>
      <c r="P38" s="885">
        <f t="shared" si="3"/>
        <v>1.0988558133458697</v>
      </c>
    </row>
    <row r="40" spans="2:18" ht="15" customHeight="1" x14ac:dyDescent="0.25">
      <c r="I40" s="885"/>
      <c r="J40" s="885"/>
      <c r="K40" s="885"/>
      <c r="L40" s="885"/>
      <c r="M40" s="885"/>
    </row>
    <row r="41" spans="2:18" ht="15" customHeight="1" x14ac:dyDescent="0.25">
      <c r="I41" s="885"/>
      <c r="J41" s="885"/>
      <c r="K41" s="885"/>
      <c r="L41" s="885"/>
      <c r="M41" s="885"/>
    </row>
    <row r="43" spans="2:18" ht="15" customHeight="1" x14ac:dyDescent="0.25">
      <c r="I43" s="885"/>
    </row>
  </sheetData>
  <mergeCells count="3">
    <mergeCell ref="B9:P9"/>
    <mergeCell ref="A16:B16"/>
    <mergeCell ref="A18:B18"/>
  </mergeCells>
  <printOptions horizontalCentered="1"/>
  <pageMargins left="0.12" right="0.2" top="0.56000000000000005" bottom="0.19" header="0.56999999999999995" footer="0.21"/>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1"/>
  <sheetViews>
    <sheetView topLeftCell="C13" workbookViewId="0">
      <selection activeCell="N28" sqref="N28"/>
    </sheetView>
  </sheetViews>
  <sheetFormatPr defaultColWidth="9.109375" defaultRowHeight="16.8" x14ac:dyDescent="0.3"/>
  <cols>
    <col min="1" max="1" width="24.33203125" style="548" customWidth="1"/>
    <col min="2" max="2" width="19.6640625" style="548" customWidth="1"/>
    <col min="3" max="3" width="9.109375" style="557"/>
    <col min="4" max="4" width="10.88671875" style="557" customWidth="1"/>
    <col min="5" max="5" width="12.109375" style="557" bestFit="1" customWidth="1"/>
    <col min="6" max="6" width="11.5546875" style="557" bestFit="1" customWidth="1"/>
    <col min="7" max="7" width="11.109375" style="557" customWidth="1"/>
    <col min="8" max="8" width="13.88671875" style="557" bestFit="1" customWidth="1"/>
    <col min="9" max="9" width="8.33203125" style="557" customWidth="1"/>
    <col min="10" max="10" width="11" style="557" bestFit="1" customWidth="1"/>
    <col min="11" max="11" width="12.33203125" style="557" customWidth="1"/>
    <col min="12" max="12" width="9.44140625" style="557" bestFit="1" customWidth="1"/>
    <col min="13" max="13" width="12" style="557" bestFit="1" customWidth="1"/>
    <col min="14" max="14" width="11.44140625" style="557" customWidth="1"/>
    <col min="15" max="15" width="11.109375" style="557" bestFit="1" customWidth="1"/>
    <col min="16" max="17" width="17" style="548" bestFit="1" customWidth="1"/>
    <col min="18" max="16384" width="9.109375" style="548"/>
  </cols>
  <sheetData>
    <row r="1" spans="1:17" x14ac:dyDescent="0.3">
      <c r="A1" s="989" t="s">
        <v>909</v>
      </c>
      <c r="B1" s="989"/>
      <c r="C1" s="989"/>
      <c r="D1" s="989"/>
      <c r="E1" s="989"/>
      <c r="F1" s="989"/>
      <c r="G1" s="989"/>
      <c r="H1" s="989"/>
      <c r="I1" s="989"/>
      <c r="J1" s="989"/>
      <c r="K1" s="989"/>
      <c r="L1" s="989"/>
      <c r="M1" s="989"/>
      <c r="N1" s="989"/>
      <c r="O1" s="989"/>
    </row>
    <row r="2" spans="1:17" x14ac:dyDescent="0.3">
      <c r="A2" s="564" t="s">
        <v>935</v>
      </c>
      <c r="B2" s="564"/>
      <c r="C2" s="564"/>
      <c r="D2" s="564"/>
      <c r="E2" s="564"/>
      <c r="F2" s="564"/>
      <c r="G2" s="564"/>
      <c r="H2" s="564"/>
      <c r="I2" s="564"/>
      <c r="J2" s="564"/>
      <c r="K2" s="564"/>
      <c r="L2" s="564"/>
      <c r="M2" s="564"/>
      <c r="N2" s="564"/>
      <c r="O2" s="564"/>
    </row>
    <row r="3" spans="1:17" x14ac:dyDescent="0.3">
      <c r="A3" s="564"/>
      <c r="B3" s="564"/>
      <c r="C3" s="564"/>
      <c r="D3" s="564"/>
      <c r="E3" s="564"/>
      <c r="F3" s="564"/>
      <c r="G3" s="564"/>
      <c r="H3" s="564"/>
      <c r="I3" s="564"/>
      <c r="J3" s="564"/>
      <c r="K3" s="564"/>
      <c r="L3" s="564"/>
      <c r="M3" s="564"/>
      <c r="N3" s="564"/>
      <c r="O3" s="564"/>
    </row>
    <row r="5" spans="1:17" x14ac:dyDescent="0.3">
      <c r="A5" s="990" t="s">
        <v>910</v>
      </c>
      <c r="B5" s="990" t="s">
        <v>911</v>
      </c>
      <c r="C5" s="992" t="s">
        <v>912</v>
      </c>
      <c r="D5" s="992"/>
      <c r="E5" s="992"/>
      <c r="F5" s="992"/>
      <c r="G5" s="992"/>
      <c r="H5" s="992"/>
      <c r="I5" s="992"/>
      <c r="J5" s="992"/>
      <c r="K5" s="992"/>
      <c r="L5" s="992"/>
      <c r="M5" s="992"/>
      <c r="N5" s="992"/>
    </row>
    <row r="6" spans="1:17" x14ac:dyDescent="0.3">
      <c r="A6" s="991"/>
      <c r="B6" s="991"/>
      <c r="C6" s="820" t="s">
        <v>256</v>
      </c>
      <c r="D6" s="820" t="s">
        <v>257</v>
      </c>
      <c r="E6" s="820" t="s">
        <v>258</v>
      </c>
      <c r="F6" s="820" t="s">
        <v>259</v>
      </c>
      <c r="G6" s="820" t="s">
        <v>465</v>
      </c>
      <c r="H6" s="820" t="s">
        <v>457</v>
      </c>
      <c r="I6" s="820" t="s">
        <v>913</v>
      </c>
      <c r="J6" s="820" t="s">
        <v>914</v>
      </c>
      <c r="K6" s="820" t="s">
        <v>915</v>
      </c>
      <c r="L6" s="820" t="s">
        <v>916</v>
      </c>
      <c r="M6" s="820" t="s">
        <v>917</v>
      </c>
      <c r="N6" s="820" t="s">
        <v>918</v>
      </c>
      <c r="O6" s="557" t="s">
        <v>1419</v>
      </c>
      <c r="P6" s="548" t="s">
        <v>1420</v>
      </c>
    </row>
    <row r="7" spans="1:17" x14ac:dyDescent="0.3">
      <c r="A7" s="549" t="s">
        <v>919</v>
      </c>
      <c r="B7" s="550" t="s">
        <v>920</v>
      </c>
      <c r="C7" s="856">
        <v>812.71229304535598</v>
      </c>
      <c r="D7" s="856">
        <v>887.14434194384398</v>
      </c>
      <c r="E7" s="856">
        <v>909.94608561555106</v>
      </c>
      <c r="F7" s="552">
        <v>435.21</v>
      </c>
      <c r="G7" s="856">
        <v>792.47995723542101</v>
      </c>
      <c r="H7" s="856">
        <v>698.46646652267805</v>
      </c>
      <c r="I7" s="856">
        <v>699.16897667386604</v>
      </c>
      <c r="J7" s="552">
        <v>720.72</v>
      </c>
      <c r="K7" s="796">
        <v>846.8</v>
      </c>
      <c r="L7" s="796">
        <v>1148</v>
      </c>
      <c r="M7" s="796">
        <v>1218.46593174946</v>
      </c>
      <c r="N7" s="552">
        <v>777.11</v>
      </c>
      <c r="O7" s="863">
        <f>SUM(C7:N7)</f>
        <v>9946.2240527861777</v>
      </c>
      <c r="P7" s="864">
        <f>AVERAGE(C7:N7)</f>
        <v>828.85200439884818</v>
      </c>
    </row>
    <row r="8" spans="1:17" x14ac:dyDescent="0.3">
      <c r="A8" s="549" t="s">
        <v>921</v>
      </c>
      <c r="B8" s="550" t="s">
        <v>922</v>
      </c>
      <c r="C8" s="856">
        <v>150.23157417600001</v>
      </c>
      <c r="D8" s="856">
        <v>169.44234122399999</v>
      </c>
      <c r="E8" s="856">
        <v>170.911176348</v>
      </c>
      <c r="F8" s="552">
        <v>72.55</v>
      </c>
      <c r="G8" s="856">
        <v>135.05172414</v>
      </c>
      <c r="H8" s="856">
        <v>122.3157618</v>
      </c>
      <c r="I8" s="856">
        <v>129.37371533999999</v>
      </c>
      <c r="J8" s="552">
        <v>125.88</v>
      </c>
      <c r="K8" s="552">
        <v>150.63999999999999</v>
      </c>
      <c r="L8" s="796">
        <v>206.54420406</v>
      </c>
      <c r="M8" s="796">
        <v>219.05848847999999</v>
      </c>
      <c r="N8" s="552">
        <v>140.12</v>
      </c>
      <c r="O8" s="863">
        <f t="shared" ref="O8:O11" si="0">SUM(C8:N8)</f>
        <v>1792.118985568</v>
      </c>
      <c r="P8" s="864">
        <f t="shared" ref="P8:P11" si="1">AVERAGE(C8:N8)</f>
        <v>149.34324879733333</v>
      </c>
    </row>
    <row r="9" spans="1:17" x14ac:dyDescent="0.3">
      <c r="A9" s="551" t="s">
        <v>923</v>
      </c>
      <c r="B9" s="553" t="s">
        <v>924</v>
      </c>
      <c r="C9" s="553">
        <v>2459</v>
      </c>
      <c r="D9" s="553">
        <v>3558</v>
      </c>
      <c r="E9" s="553">
        <v>4013</v>
      </c>
      <c r="F9" s="553">
        <v>812</v>
      </c>
      <c r="G9" s="553">
        <v>1943</v>
      </c>
      <c r="H9" s="553">
        <v>2383</v>
      </c>
      <c r="I9" s="553">
        <v>2542</v>
      </c>
      <c r="J9" s="853">
        <v>2.1930000000000001</v>
      </c>
      <c r="K9" s="853">
        <v>3.3319999999999999</v>
      </c>
      <c r="L9" s="796">
        <v>3666</v>
      </c>
      <c r="M9" s="796">
        <v>4984</v>
      </c>
      <c r="N9" s="553">
        <v>3562</v>
      </c>
      <c r="O9" s="863">
        <f t="shared" si="0"/>
        <v>29927.524999999998</v>
      </c>
      <c r="P9" s="864">
        <f t="shared" si="1"/>
        <v>2493.9604166666663</v>
      </c>
      <c r="Q9" s="554"/>
    </row>
    <row r="10" spans="1:17" x14ac:dyDescent="0.3">
      <c r="A10" s="551" t="s">
        <v>925</v>
      </c>
      <c r="B10" s="555" t="s">
        <v>926</v>
      </c>
      <c r="C10" s="555">
        <f>9.36+0.146</f>
        <v>9.5060000000000002</v>
      </c>
      <c r="D10" s="555">
        <f>5.485+0.135</f>
        <v>5.62</v>
      </c>
      <c r="E10" s="555">
        <v>7.5720000000000001</v>
      </c>
      <c r="F10" s="555">
        <v>3.22</v>
      </c>
      <c r="G10" s="555">
        <v>2.99</v>
      </c>
      <c r="H10" s="853">
        <v>2.1030000000000002</v>
      </c>
      <c r="I10" s="553">
        <v>3680</v>
      </c>
      <c r="J10" s="555">
        <v>3.22</v>
      </c>
      <c r="K10" s="555">
        <v>3.94</v>
      </c>
      <c r="L10" s="796">
        <v>6.67</v>
      </c>
      <c r="M10" s="796">
        <v>7.6630000000000003</v>
      </c>
      <c r="N10" s="555">
        <v>3.68</v>
      </c>
      <c r="O10" s="863">
        <f t="shared" si="0"/>
        <v>3736.1839999999997</v>
      </c>
      <c r="P10" s="864">
        <f t="shared" si="1"/>
        <v>311.34866666666665</v>
      </c>
      <c r="Q10" s="554"/>
    </row>
    <row r="11" spans="1:17" x14ac:dyDescent="0.3">
      <c r="A11" s="551" t="s">
        <v>927</v>
      </c>
      <c r="B11" s="553" t="s">
        <v>928</v>
      </c>
      <c r="C11" s="553">
        <v>52420</v>
      </c>
      <c r="D11" s="553">
        <v>53878</v>
      </c>
      <c r="E11" s="553">
        <v>51465</v>
      </c>
      <c r="F11" s="553">
        <v>22034</v>
      </c>
      <c r="G11" s="553">
        <v>43205</v>
      </c>
      <c r="H11" s="553">
        <v>37030</v>
      </c>
      <c r="I11" s="553">
        <v>33670</v>
      </c>
      <c r="J11" s="853">
        <v>32487</v>
      </c>
      <c r="K11" s="853">
        <v>54830</v>
      </c>
      <c r="L11" s="796">
        <v>79539</v>
      </c>
      <c r="M11" s="796">
        <v>67462</v>
      </c>
      <c r="N11" s="553">
        <v>46800</v>
      </c>
      <c r="O11" s="863">
        <f t="shared" si="0"/>
        <v>574820</v>
      </c>
      <c r="P11" s="864">
        <f t="shared" si="1"/>
        <v>47901.666666666664</v>
      </c>
      <c r="Q11" s="554"/>
    </row>
    <row r="12" spans="1:17" x14ac:dyDescent="0.3">
      <c r="B12" s="556"/>
      <c r="C12" s="556"/>
      <c r="D12" s="556"/>
      <c r="E12" s="556"/>
      <c r="F12" s="556"/>
      <c r="G12" s="556"/>
      <c r="H12" s="556"/>
      <c r="I12" s="556"/>
      <c r="J12" s="556"/>
      <c r="K12" s="556"/>
      <c r="L12" s="556"/>
      <c r="M12" s="556"/>
      <c r="N12" s="556"/>
      <c r="O12" s="556"/>
      <c r="P12" s="554"/>
      <c r="Q12" s="554"/>
    </row>
    <row r="13" spans="1:17" x14ac:dyDescent="0.3">
      <c r="B13" s="554"/>
      <c r="C13" s="556"/>
      <c r="D13" s="556"/>
      <c r="E13" s="556"/>
      <c r="F13" s="556"/>
      <c r="G13" s="556"/>
      <c r="H13" s="556"/>
      <c r="I13" s="556"/>
      <c r="J13" s="556"/>
      <c r="K13" s="556"/>
      <c r="L13" s="556"/>
      <c r="M13" s="556"/>
      <c r="N13" s="556"/>
      <c r="O13" s="556"/>
      <c r="P13" s="554"/>
      <c r="Q13" s="554"/>
    </row>
    <row r="14" spans="1:17" x14ac:dyDescent="0.3">
      <c r="A14" s="992" t="s">
        <v>910</v>
      </c>
      <c r="B14" s="993" t="s">
        <v>929</v>
      </c>
      <c r="C14" s="994" t="s">
        <v>281</v>
      </c>
      <c r="D14" s="995"/>
      <c r="E14" s="995"/>
      <c r="F14" s="995"/>
      <c r="G14" s="995"/>
      <c r="H14" s="995"/>
      <c r="I14" s="995"/>
      <c r="J14" s="995"/>
      <c r="K14" s="995"/>
      <c r="L14" s="995"/>
      <c r="M14" s="995"/>
      <c r="N14" s="996"/>
      <c r="O14" s="556"/>
      <c r="P14" s="554"/>
      <c r="Q14" s="554"/>
    </row>
    <row r="15" spans="1:17" x14ac:dyDescent="0.3">
      <c r="A15" s="992"/>
      <c r="B15" s="993"/>
      <c r="C15" s="821" t="s">
        <v>256</v>
      </c>
      <c r="D15" s="821" t="s">
        <v>257</v>
      </c>
      <c r="E15" s="821" t="s">
        <v>258</v>
      </c>
      <c r="F15" s="821" t="s">
        <v>259</v>
      </c>
      <c r="G15" s="821" t="s">
        <v>465</v>
      </c>
      <c r="H15" s="821" t="s">
        <v>457</v>
      </c>
      <c r="I15" s="821" t="s">
        <v>913</v>
      </c>
      <c r="J15" s="821" t="s">
        <v>914</v>
      </c>
      <c r="K15" s="821" t="s">
        <v>915</v>
      </c>
      <c r="L15" s="821" t="s">
        <v>916</v>
      </c>
      <c r="M15" s="821" t="s">
        <v>917</v>
      </c>
      <c r="N15" s="821" t="s">
        <v>918</v>
      </c>
      <c r="O15" s="557" t="s">
        <v>1419</v>
      </c>
      <c r="P15" s="548" t="s">
        <v>1615</v>
      </c>
      <c r="Q15" s="548" t="s">
        <v>1616</v>
      </c>
    </row>
    <row r="16" spans="1:17" x14ac:dyDescent="0.3">
      <c r="A16" s="558" t="s">
        <v>146</v>
      </c>
      <c r="B16" s="553" t="s">
        <v>147</v>
      </c>
      <c r="C16" s="855">
        <f t="shared" ref="C16:I16" si="2">C7/C11</f>
        <v>1.5503859081368867E-2</v>
      </c>
      <c r="D16" s="855">
        <f t="shared" si="2"/>
        <v>1.6465799434719996E-2</v>
      </c>
      <c r="E16" s="855">
        <f t="shared" si="2"/>
        <v>1.7680872158079296E-2</v>
      </c>
      <c r="F16" s="855">
        <f t="shared" si="2"/>
        <v>1.9751747299627847E-2</v>
      </c>
      <c r="G16" s="855">
        <f t="shared" si="2"/>
        <v>1.8342320500761972E-2</v>
      </c>
      <c r="H16" s="855">
        <f t="shared" si="2"/>
        <v>1.886217841001021E-2</v>
      </c>
      <c r="I16" s="855">
        <f t="shared" si="2"/>
        <v>2.0765339372553194E-2</v>
      </c>
      <c r="J16" s="855">
        <v>2.2179999999999998E-2</v>
      </c>
      <c r="K16" s="855">
        <v>1.5440000000000001E-2</v>
      </c>
      <c r="L16" s="855">
        <v>1.44331711487446E-2</v>
      </c>
      <c r="M16" s="855">
        <v>1.8061515101085945E-2</v>
      </c>
      <c r="N16" s="855">
        <v>1.6604914529914531E-2</v>
      </c>
      <c r="O16" s="861">
        <f>SUM(C16:N16)</f>
        <v>0.21409171703686647</v>
      </c>
      <c r="P16" s="865">
        <f>AVERAGE(C16:N16)</f>
        <v>1.7840976419738874E-2</v>
      </c>
      <c r="Q16" s="561">
        <f>AVERAGE(I16:N16)</f>
        <v>1.7914156692049713E-2</v>
      </c>
    </row>
    <row r="17" spans="1:17" x14ac:dyDescent="0.3">
      <c r="A17" s="558" t="s">
        <v>148</v>
      </c>
      <c r="B17" s="553" t="s">
        <v>149</v>
      </c>
      <c r="C17" s="855">
        <f t="shared" ref="C17:I17" si="3">C8/C11</f>
        <v>2.8659209114078599E-3</v>
      </c>
      <c r="D17" s="855">
        <f t="shared" si="3"/>
        <v>3.1449263377259732E-3</v>
      </c>
      <c r="E17" s="855">
        <f t="shared" si="3"/>
        <v>3.3209205547070826E-3</v>
      </c>
      <c r="F17" s="855">
        <f t="shared" si="3"/>
        <v>3.2926386493600797E-3</v>
      </c>
      <c r="G17" s="855">
        <f t="shared" si="3"/>
        <v>3.1258355315357022E-3</v>
      </c>
      <c r="H17" s="855">
        <f t="shared" si="3"/>
        <v>3.3031531677018633E-3</v>
      </c>
      <c r="I17" s="855">
        <f t="shared" si="3"/>
        <v>3.8424031880011878E-3</v>
      </c>
      <c r="J17" s="857">
        <v>3.8700000000000002E-3</v>
      </c>
      <c r="K17" s="855">
        <v>2.7499999999999998E-3</v>
      </c>
      <c r="L17" s="855">
        <v>2.5967664172292801E-3</v>
      </c>
      <c r="M17" s="855">
        <v>3.2471389594141888E-3</v>
      </c>
      <c r="N17" s="855">
        <v>2.9940170940170943E-3</v>
      </c>
      <c r="O17" s="861">
        <f t="shared" ref="O17:O19" si="4">SUM(C17:N17)</f>
        <v>3.8353720811100313E-2</v>
      </c>
      <c r="P17" s="865">
        <f t="shared" ref="P17:P19" si="5">AVERAGE(C17:N17)</f>
        <v>3.1961434009250261E-3</v>
      </c>
      <c r="Q17" s="561">
        <f t="shared" ref="Q17:Q18" si="6">AVERAGE(I17:N17)</f>
        <v>3.2167209431102919E-3</v>
      </c>
    </row>
    <row r="18" spans="1:17" x14ac:dyDescent="0.3">
      <c r="A18" s="551" t="s">
        <v>150</v>
      </c>
      <c r="B18" s="553" t="s">
        <v>151</v>
      </c>
      <c r="C18" s="854">
        <f t="shared" ref="C18:I18" si="7">C9/C11</f>
        <v>4.6909576497520034E-2</v>
      </c>
      <c r="D18" s="854">
        <f t="shared" si="7"/>
        <v>6.603808604625265E-2</v>
      </c>
      <c r="E18" s="854">
        <f t="shared" si="7"/>
        <v>7.7975323035072375E-2</v>
      </c>
      <c r="F18" s="855">
        <f t="shared" si="7"/>
        <v>3.6852137605518746E-2</v>
      </c>
      <c r="G18" s="855">
        <f t="shared" si="7"/>
        <v>4.4971646800138876E-2</v>
      </c>
      <c r="H18" s="855">
        <f t="shared" si="7"/>
        <v>6.4353227113151501E-2</v>
      </c>
      <c r="I18" s="855">
        <f t="shared" si="7"/>
        <v>7.54974754974755E-2</v>
      </c>
      <c r="J18" s="857">
        <v>6.7500000000000004E-2</v>
      </c>
      <c r="K18" s="855">
        <v>6.0769999999999998E-2</v>
      </c>
      <c r="L18" s="855">
        <v>4.6090597065590502E-2</v>
      </c>
      <c r="M18" s="855">
        <v>7.3878627968337732E-2</v>
      </c>
      <c r="N18" s="855">
        <v>7.6111111111111115E-2</v>
      </c>
      <c r="O18" s="861">
        <f t="shared" si="4"/>
        <v>0.73694780874016907</v>
      </c>
      <c r="P18" s="865">
        <f t="shared" si="5"/>
        <v>6.1412317395014092E-2</v>
      </c>
      <c r="Q18" s="561">
        <f t="shared" si="6"/>
        <v>6.6641301940419131E-2</v>
      </c>
    </row>
    <row r="19" spans="1:17" x14ac:dyDescent="0.3">
      <c r="A19" s="551" t="s">
        <v>152</v>
      </c>
      <c r="B19" s="553" t="s">
        <v>153</v>
      </c>
      <c r="C19" s="855">
        <v>1.813429988553987E-4</v>
      </c>
      <c r="D19" s="855">
        <v>1.0430973681279928E-4</v>
      </c>
      <c r="E19" s="855">
        <v>1.4712911687554648E-4</v>
      </c>
      <c r="F19" s="855">
        <v>1.4613778705636744E-4</v>
      </c>
      <c r="G19" s="855">
        <v>6.9204953130424721E-5</v>
      </c>
      <c r="H19" s="855">
        <v>5.6791790440183642E-5</v>
      </c>
      <c r="I19" s="855">
        <v>1.092961092961093E-4</v>
      </c>
      <c r="J19" s="855">
        <v>9.911656970480501E-5</v>
      </c>
      <c r="K19" s="855">
        <v>7.1858471639613353E-5</v>
      </c>
      <c r="L19" s="855">
        <v>8.3858233068054665E-5</v>
      </c>
      <c r="M19" s="855">
        <v>1.1358987281728974E-4</v>
      </c>
      <c r="N19" s="855">
        <v>7.8632478632478637E-5</v>
      </c>
      <c r="O19" s="861">
        <f t="shared" si="4"/>
        <v>1.261268118329071E-3</v>
      </c>
      <c r="P19" s="865">
        <f t="shared" si="5"/>
        <v>1.0510567652742259E-4</v>
      </c>
      <c r="Q19" s="561">
        <f>AVERAGE(I19:N19)</f>
        <v>9.2725289193058448E-5</v>
      </c>
    </row>
    <row r="20" spans="1:17" x14ac:dyDescent="0.3">
      <c r="B20" s="554"/>
      <c r="C20" s="556"/>
      <c r="D20" s="556"/>
      <c r="E20" s="556"/>
      <c r="F20" s="556"/>
      <c r="G20" s="556"/>
      <c r="H20" s="556"/>
      <c r="I20" s="556"/>
      <c r="J20" s="556"/>
      <c r="K20" s="556"/>
      <c r="L20" s="556"/>
      <c r="M20" s="556"/>
      <c r="N20" s="556"/>
      <c r="O20" s="556"/>
      <c r="P20" s="554"/>
      <c r="Q20" s="554"/>
    </row>
    <row r="21" spans="1:17" x14ac:dyDescent="0.3">
      <c r="A21" s="548" t="s">
        <v>936</v>
      </c>
      <c r="B21" s="554"/>
      <c r="C21" s="556"/>
      <c r="D21" s="556"/>
      <c r="E21" s="556" t="s">
        <v>1048</v>
      </c>
      <c r="F21" s="556"/>
      <c r="G21" s="556"/>
      <c r="H21" s="556"/>
      <c r="I21" s="556"/>
      <c r="J21" s="556"/>
      <c r="K21" s="556"/>
      <c r="L21" s="556"/>
      <c r="M21" s="556"/>
      <c r="N21" s="556"/>
      <c r="Q21" s="554"/>
    </row>
    <row r="22" spans="1:17" x14ac:dyDescent="0.3">
      <c r="B22" s="554" t="s">
        <v>930</v>
      </c>
      <c r="C22" s="556" t="s">
        <v>5</v>
      </c>
      <c r="D22" s="557" t="s">
        <v>931</v>
      </c>
      <c r="E22" s="858" t="s">
        <v>932</v>
      </c>
      <c r="F22" s="988" t="s">
        <v>933</v>
      </c>
      <c r="G22" s="988"/>
      <c r="H22" s="556" t="s">
        <v>934</v>
      </c>
      <c r="I22" s="556"/>
      <c r="J22" s="556"/>
      <c r="K22" s="556"/>
      <c r="L22" s="556"/>
      <c r="M22" s="556"/>
      <c r="N22" s="556"/>
      <c r="P22" s="945"/>
      <c r="Q22" s="554"/>
    </row>
    <row r="23" spans="1:17" x14ac:dyDescent="0.3">
      <c r="A23" s="558" t="s">
        <v>146</v>
      </c>
      <c r="B23" s="559">
        <v>0.05</v>
      </c>
      <c r="C23" s="560">
        <v>1.2E-2</v>
      </c>
      <c r="D23" s="559">
        <f>B23/C23</f>
        <v>4.166666666666667</v>
      </c>
      <c r="E23" s="859">
        <f>N16</f>
        <v>1.6604914529914531E-2</v>
      </c>
      <c r="F23" s="860">
        <f>H23-B23</f>
        <v>1.9187143874643875E-2</v>
      </c>
      <c r="G23" s="563">
        <f>E23-C23</f>
        <v>4.6049145299145305E-3</v>
      </c>
      <c r="H23" s="860">
        <f>D23*E23</f>
        <v>6.9187143874643878E-2</v>
      </c>
      <c r="I23" s="861"/>
      <c r="J23" s="556"/>
      <c r="M23" s="556"/>
      <c r="N23" s="556"/>
      <c r="Q23" s="554"/>
    </row>
    <row r="24" spans="1:17" x14ac:dyDescent="0.3">
      <c r="A24" s="558" t="s">
        <v>148</v>
      </c>
      <c r="B24" s="559">
        <v>0.05</v>
      </c>
      <c r="C24" s="560">
        <v>3.3000000000000002E-2</v>
      </c>
      <c r="D24" s="559">
        <f>B24/C24</f>
        <v>1.5151515151515151</v>
      </c>
      <c r="E24" s="859">
        <f t="shared" ref="E24:E26" si="8">N17</f>
        <v>2.9940170940170943E-3</v>
      </c>
      <c r="F24" s="860">
        <f>H24-B24</f>
        <v>-4.5463610463610464E-2</v>
      </c>
      <c r="G24" s="563">
        <f>E24-C24</f>
        <v>-3.0005982905982907E-2</v>
      </c>
      <c r="H24" s="860">
        <f>D24*E24</f>
        <v>4.536389536389537E-3</v>
      </c>
      <c r="I24" s="861"/>
      <c r="J24" s="556"/>
      <c r="K24" s="559"/>
      <c r="L24" s="559"/>
      <c r="M24" s="556"/>
      <c r="N24" s="556"/>
      <c r="Q24" s="554"/>
    </row>
    <row r="25" spans="1:17" x14ac:dyDescent="0.3">
      <c r="A25" s="551" t="s">
        <v>150</v>
      </c>
      <c r="B25" s="559">
        <v>0.05</v>
      </c>
      <c r="C25" s="562">
        <v>0.06</v>
      </c>
      <c r="D25" s="559">
        <f>B25/C25</f>
        <v>0.83333333333333337</v>
      </c>
      <c r="E25" s="859">
        <f t="shared" si="8"/>
        <v>7.6111111111111115E-2</v>
      </c>
      <c r="F25" s="860">
        <f>H25-B25</f>
        <v>1.3425925925925924E-2</v>
      </c>
      <c r="G25" s="563">
        <f>E25-C25</f>
        <v>1.6111111111111118E-2</v>
      </c>
      <c r="H25" s="860">
        <f>D25*E25</f>
        <v>6.3425925925925927E-2</v>
      </c>
      <c r="I25" s="861"/>
      <c r="K25" s="559"/>
      <c r="L25" s="559"/>
    </row>
    <row r="26" spans="1:17" x14ac:dyDescent="0.3">
      <c r="A26" s="551" t="s">
        <v>152</v>
      </c>
      <c r="B26" s="559">
        <v>0.05</v>
      </c>
      <c r="C26" s="563">
        <v>5.0000000000000001E-4</v>
      </c>
      <c r="D26" s="559">
        <f>B26/C26</f>
        <v>100</v>
      </c>
      <c r="E26" s="859">
        <f t="shared" si="8"/>
        <v>7.8632478632478637E-5</v>
      </c>
      <c r="F26" s="860">
        <f>H26-B26</f>
        <v>-4.2136752136752137E-2</v>
      </c>
      <c r="G26" s="563">
        <f>E26-C26</f>
        <v>-4.2136752136752139E-4</v>
      </c>
      <c r="H26" s="860">
        <f>D26*E26</f>
        <v>7.8632478632478641E-3</v>
      </c>
      <c r="I26" s="861"/>
    </row>
    <row r="28" spans="1:17" x14ac:dyDescent="0.3">
      <c r="E28" s="557">
        <v>1.6604914529914531E-2</v>
      </c>
      <c r="F28" s="860">
        <v>1.9187143874643875E-2</v>
      </c>
      <c r="G28" s="862">
        <v>4.6049145299145305E-3</v>
      </c>
      <c r="H28" s="860">
        <v>6.9187143874643878E-2</v>
      </c>
    </row>
    <row r="29" spans="1:17" x14ac:dyDescent="0.3">
      <c r="E29" s="557">
        <v>2.9940170940170943E-3</v>
      </c>
      <c r="F29" s="860">
        <v>-4.5463610463610464E-2</v>
      </c>
      <c r="G29" s="862">
        <v>-3.0005982905982907E-2</v>
      </c>
      <c r="H29" s="860">
        <v>4.536389536389537E-3</v>
      </c>
    </row>
    <row r="30" spans="1:17" x14ac:dyDescent="0.3">
      <c r="E30" s="557">
        <v>7.6111111111111115E-2</v>
      </c>
      <c r="F30" s="860">
        <v>1.3425925925925924E-2</v>
      </c>
      <c r="G30" s="557">
        <v>1.6111111111111118E-2</v>
      </c>
      <c r="H30" s="860">
        <v>6.3425925925925927E-2</v>
      </c>
    </row>
    <row r="31" spans="1:17" x14ac:dyDescent="0.3">
      <c r="E31" s="557">
        <v>7.8632478632478637E-5</v>
      </c>
      <c r="F31" s="860">
        <v>-4.2136752136752137E-2</v>
      </c>
      <c r="G31" s="557">
        <v>-4.2136752136752139E-4</v>
      </c>
      <c r="H31" s="860">
        <v>7.8632478632478641E-3</v>
      </c>
    </row>
  </sheetData>
  <mergeCells count="8">
    <mergeCell ref="F22:G22"/>
    <mergeCell ref="A1:O1"/>
    <mergeCell ref="A5:A6"/>
    <mergeCell ref="B5:B6"/>
    <mergeCell ref="C5:N5"/>
    <mergeCell ref="A14:A15"/>
    <mergeCell ref="B14:B15"/>
    <mergeCell ref="C14:N14"/>
  </mergeCells>
  <pageMargins left="0.75" right="0.75" top="1" bottom="1" header="0.5" footer="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8"/>
  <sheetViews>
    <sheetView showGridLines="0" workbookViewId="0">
      <selection activeCell="F6" sqref="F5:F6"/>
    </sheetView>
  </sheetViews>
  <sheetFormatPr defaultColWidth="9.109375" defaultRowHeight="14.4" x14ac:dyDescent="0.3"/>
  <cols>
    <col min="1" max="1" width="11" style="896" customWidth="1"/>
    <col min="2" max="2" width="23.6640625" style="898" customWidth="1"/>
    <col min="3" max="3" width="26.88671875" style="897" bestFit="1" customWidth="1"/>
    <col min="4" max="4" width="26.88671875" style="897" customWidth="1"/>
    <col min="5" max="5" width="20.88671875" style="897" customWidth="1"/>
    <col min="6" max="6" width="18.33203125" style="897" customWidth="1"/>
    <col min="7" max="8" width="9.109375" style="898"/>
    <col min="9" max="9" width="15.109375" style="898" bestFit="1" customWidth="1"/>
    <col min="10" max="16384" width="9.109375" style="896"/>
  </cols>
  <sheetData>
    <row r="1" spans="1:6" x14ac:dyDescent="0.3">
      <c r="B1" s="997" t="s">
        <v>1740</v>
      </c>
      <c r="C1" s="997"/>
      <c r="D1" s="997"/>
    </row>
    <row r="2" spans="1:6" x14ac:dyDescent="0.3">
      <c r="B2" s="896" t="s">
        <v>1633</v>
      </c>
    </row>
    <row r="3" spans="1:6" s="898" customFormat="1" x14ac:dyDescent="0.3">
      <c r="B3" s="898" t="s">
        <v>1634</v>
      </c>
      <c r="C3" s="899">
        <v>45274</v>
      </c>
      <c r="D3" s="899"/>
      <c r="E3" s="900"/>
      <c r="F3" s="900"/>
    </row>
    <row r="4" spans="1:6" s="898" customFormat="1" x14ac:dyDescent="0.3">
      <c r="B4" s="901" t="s">
        <v>1635</v>
      </c>
      <c r="C4" s="902" t="s">
        <v>1636</v>
      </c>
      <c r="D4" s="902" t="s">
        <v>1637</v>
      </c>
      <c r="E4" s="900"/>
      <c r="F4" s="900"/>
    </row>
    <row r="5" spans="1:6" s="898" customFormat="1" x14ac:dyDescent="0.3">
      <c r="B5" s="903" t="s">
        <v>1638</v>
      </c>
      <c r="C5" s="904">
        <f>SUMIF($D$25:$D$1010,B5,$H$25:$H$1010)</f>
        <v>84</v>
      </c>
      <c r="D5" s="904">
        <f>SUMIF($D$25:$D$1010,B5,$G$25:$G$1010)</f>
        <v>19</v>
      </c>
      <c r="E5" s="900"/>
      <c r="F5" s="900"/>
    </row>
    <row r="6" spans="1:6" s="898" customFormat="1" x14ac:dyDescent="0.3">
      <c r="B6" s="903" t="s">
        <v>1639</v>
      </c>
      <c r="C6" s="904">
        <f>SUMIF($D$25:$D$1010,B6,$H$25:$H$1010)</f>
        <v>1</v>
      </c>
      <c r="D6" s="904">
        <f>SUMIF($D$25:$D$1010,B6,$G$25:$G$1010)</f>
        <v>28</v>
      </c>
      <c r="E6" s="900"/>
      <c r="F6" s="900"/>
    </row>
    <row r="7" spans="1:6" s="898" customFormat="1" x14ac:dyDescent="0.3">
      <c r="B7" s="905" t="s">
        <v>1640</v>
      </c>
      <c r="C7" s="906">
        <f>SUMIF($D$25:$D$1010,B7,$H$25:$H$1010)</f>
        <v>0</v>
      </c>
      <c r="D7" s="906">
        <f>SUMIF($D$25:$D$1010,B7,$G$25:$G$1010)</f>
        <v>3</v>
      </c>
      <c r="E7" s="900"/>
      <c r="F7" s="900"/>
    </row>
    <row r="8" spans="1:6" s="898" customFormat="1" x14ac:dyDescent="0.3">
      <c r="C8" s="899"/>
      <c r="D8" s="899"/>
      <c r="E8" s="900"/>
      <c r="F8" s="900"/>
    </row>
    <row r="9" spans="1:6" s="898" customFormat="1" x14ac:dyDescent="0.3">
      <c r="C9" s="899"/>
      <c r="D9" s="899"/>
      <c r="E9" s="900"/>
      <c r="F9" s="900"/>
    </row>
    <row r="10" spans="1:6" s="898" customFormat="1" x14ac:dyDescent="0.3">
      <c r="C10" s="899"/>
      <c r="D10" s="899"/>
      <c r="E10" s="900"/>
      <c r="F10" s="900"/>
    </row>
    <row r="11" spans="1:6" s="898" customFormat="1" x14ac:dyDescent="0.3">
      <c r="C11" s="899"/>
      <c r="D11" s="899"/>
      <c r="E11" s="900"/>
      <c r="F11" s="900"/>
    </row>
    <row r="12" spans="1:6" s="898" customFormat="1" x14ac:dyDescent="0.3">
      <c r="A12" s="898" t="s">
        <v>1641</v>
      </c>
      <c r="C12" s="899"/>
      <c r="D12" s="899"/>
      <c r="E12" s="900"/>
      <c r="F12" s="900"/>
    </row>
    <row r="13" spans="1:6" s="898" customFormat="1" x14ac:dyDescent="0.3">
      <c r="C13" s="899"/>
      <c r="D13" s="899"/>
      <c r="E13" s="900"/>
      <c r="F13" s="900"/>
    </row>
    <row r="14" spans="1:6" s="898" customFormat="1" x14ac:dyDescent="0.3">
      <c r="C14" s="899"/>
      <c r="D14" s="899"/>
      <c r="E14" s="900"/>
      <c r="F14" s="900"/>
    </row>
    <row r="15" spans="1:6" s="898" customFormat="1" x14ac:dyDescent="0.3">
      <c r="A15" s="898" t="s">
        <v>1642</v>
      </c>
      <c r="C15" s="899"/>
      <c r="D15" s="899"/>
      <c r="E15" s="900"/>
      <c r="F15" s="900"/>
    </row>
    <row r="16" spans="1:6" s="898" customFormat="1" x14ac:dyDescent="0.3">
      <c r="C16" s="899"/>
      <c r="D16" s="899"/>
      <c r="E16" s="900"/>
      <c r="F16" s="900"/>
    </row>
    <row r="17" spans="1:9" s="898" customFormat="1" x14ac:dyDescent="0.3">
      <c r="C17" s="899"/>
      <c r="D17" s="899"/>
      <c r="E17" s="900"/>
      <c r="F17" s="900"/>
    </row>
    <row r="18" spans="1:9" s="898" customFormat="1" x14ac:dyDescent="0.3">
      <c r="A18" s="898" t="s">
        <v>1643</v>
      </c>
      <c r="C18" s="899"/>
      <c r="D18" s="899"/>
      <c r="E18" s="900"/>
      <c r="F18" s="900"/>
    </row>
    <row r="19" spans="1:9" s="898" customFormat="1" x14ac:dyDescent="0.3">
      <c r="C19" s="899"/>
      <c r="D19" s="899"/>
      <c r="E19" s="900"/>
      <c r="F19" s="900"/>
    </row>
    <row r="20" spans="1:9" s="898" customFormat="1" x14ac:dyDescent="0.3">
      <c r="C20" s="899"/>
      <c r="D20" s="899"/>
      <c r="E20" s="900"/>
      <c r="F20" s="900"/>
    </row>
    <row r="21" spans="1:9" s="898" customFormat="1" x14ac:dyDescent="0.3">
      <c r="C21" s="899"/>
      <c r="D21" s="899"/>
      <c r="E21" s="900"/>
      <c r="F21" s="900"/>
    </row>
    <row r="22" spans="1:9" s="898" customFormat="1" x14ac:dyDescent="0.3">
      <c r="C22" s="899"/>
      <c r="D22" s="899"/>
      <c r="E22" s="900"/>
      <c r="F22" s="900"/>
    </row>
    <row r="23" spans="1:9" s="898" customFormat="1" x14ac:dyDescent="0.3">
      <c r="C23" s="899"/>
      <c r="D23" s="899"/>
      <c r="E23" s="900"/>
      <c r="F23" s="900"/>
    </row>
    <row r="24" spans="1:9" s="907" customFormat="1" x14ac:dyDescent="0.3">
      <c r="B24" s="908" t="s">
        <v>1644</v>
      </c>
      <c r="C24" s="909" t="s">
        <v>1026</v>
      </c>
      <c r="D24" s="909" t="s">
        <v>1645</v>
      </c>
      <c r="E24" s="909" t="s">
        <v>1646</v>
      </c>
      <c r="F24" s="909" t="s">
        <v>1647</v>
      </c>
      <c r="G24" s="908" t="s">
        <v>1637</v>
      </c>
      <c r="H24" s="910" t="s">
        <v>1636</v>
      </c>
      <c r="I24" s="908" t="s">
        <v>1648</v>
      </c>
    </row>
    <row r="25" spans="1:9" ht="57.6" x14ac:dyDescent="0.3">
      <c r="B25" s="911">
        <v>44931</v>
      </c>
      <c r="C25" s="912" t="s">
        <v>1649</v>
      </c>
      <c r="D25" s="912" t="s">
        <v>1639</v>
      </c>
      <c r="E25" s="912" t="s">
        <v>1650</v>
      </c>
      <c r="F25" s="912" t="s">
        <v>1651</v>
      </c>
      <c r="G25" s="913">
        <v>7</v>
      </c>
      <c r="H25" s="901"/>
      <c r="I25" s="913">
        <f>SUM(G25:H25)</f>
        <v>7</v>
      </c>
    </row>
    <row r="26" spans="1:9" ht="15.75" customHeight="1" x14ac:dyDescent="0.3">
      <c r="B26" s="914">
        <v>44931</v>
      </c>
      <c r="C26" s="903" t="s">
        <v>1652</v>
      </c>
      <c r="D26" s="903" t="s">
        <v>1639</v>
      </c>
      <c r="E26" s="903" t="s">
        <v>1650</v>
      </c>
      <c r="F26" s="903" t="s">
        <v>1653</v>
      </c>
      <c r="G26" s="915">
        <v>3</v>
      </c>
      <c r="H26" s="916"/>
      <c r="I26" s="915">
        <f t="shared" ref="I26:I56" si="0">SUM(G26:H26)</f>
        <v>3</v>
      </c>
    </row>
    <row r="27" spans="1:9" ht="15.75" customHeight="1" x14ac:dyDescent="0.3">
      <c r="B27" s="914">
        <v>44938</v>
      </c>
      <c r="C27" s="903" t="s">
        <v>1184</v>
      </c>
      <c r="D27" s="903" t="s">
        <v>1638</v>
      </c>
      <c r="E27" s="903" t="s">
        <v>1186</v>
      </c>
      <c r="F27" s="903" t="s">
        <v>1185</v>
      </c>
      <c r="G27" s="915">
        <v>7</v>
      </c>
      <c r="H27" s="916">
        <v>4</v>
      </c>
      <c r="I27" s="915">
        <f t="shared" si="0"/>
        <v>11</v>
      </c>
    </row>
    <row r="28" spans="1:9" ht="15.75" customHeight="1" x14ac:dyDescent="0.3">
      <c r="B28" s="914">
        <v>44945</v>
      </c>
      <c r="C28" s="903" t="s">
        <v>1654</v>
      </c>
      <c r="D28" s="903" t="s">
        <v>1638</v>
      </c>
      <c r="E28" s="903" t="s">
        <v>1655</v>
      </c>
      <c r="F28" s="903" t="s">
        <v>1656</v>
      </c>
      <c r="G28" s="915">
        <v>8</v>
      </c>
      <c r="H28" s="916">
        <v>3</v>
      </c>
      <c r="I28" s="915">
        <f t="shared" si="0"/>
        <v>11</v>
      </c>
    </row>
    <row r="29" spans="1:9" ht="15.75" customHeight="1" x14ac:dyDescent="0.3">
      <c r="B29" s="914">
        <v>44952</v>
      </c>
      <c r="C29" s="903" t="s">
        <v>1654</v>
      </c>
      <c r="D29" s="903" t="s">
        <v>1638</v>
      </c>
      <c r="E29" s="903" t="s">
        <v>1655</v>
      </c>
      <c r="F29" s="903" t="s">
        <v>1656</v>
      </c>
      <c r="G29" s="915">
        <v>4</v>
      </c>
      <c r="H29" s="916">
        <v>3</v>
      </c>
      <c r="I29" s="915">
        <f t="shared" si="0"/>
        <v>7</v>
      </c>
    </row>
    <row r="30" spans="1:9" ht="15.75" customHeight="1" x14ac:dyDescent="0.3">
      <c r="B30" s="914">
        <v>44959</v>
      </c>
      <c r="C30" s="903" t="s">
        <v>1657</v>
      </c>
      <c r="D30" s="903" t="s">
        <v>1638</v>
      </c>
      <c r="E30" s="903" t="s">
        <v>1186</v>
      </c>
      <c r="F30" s="903" t="s">
        <v>1658</v>
      </c>
      <c r="G30" s="915"/>
      <c r="H30" s="916">
        <v>5</v>
      </c>
      <c r="I30" s="915">
        <f t="shared" si="0"/>
        <v>5</v>
      </c>
    </row>
    <row r="31" spans="1:9" ht="15.75" customHeight="1" x14ac:dyDescent="0.3">
      <c r="B31" s="914">
        <v>44966</v>
      </c>
      <c r="C31" s="903" t="s">
        <v>1659</v>
      </c>
      <c r="D31" s="903" t="s">
        <v>1638</v>
      </c>
      <c r="E31" s="903" t="s">
        <v>1186</v>
      </c>
      <c r="F31" s="903" t="s">
        <v>1660</v>
      </c>
      <c r="G31" s="915"/>
      <c r="H31" s="916">
        <v>4</v>
      </c>
      <c r="I31" s="915">
        <f t="shared" si="0"/>
        <v>4</v>
      </c>
    </row>
    <row r="32" spans="1:9" ht="15.75" customHeight="1" x14ac:dyDescent="0.3">
      <c r="B32" s="914">
        <v>44966</v>
      </c>
      <c r="C32" s="903" t="s">
        <v>1661</v>
      </c>
      <c r="D32" s="903" t="s">
        <v>1638</v>
      </c>
      <c r="E32" s="903" t="s">
        <v>1655</v>
      </c>
      <c r="F32" s="903" t="s">
        <v>1662</v>
      </c>
      <c r="G32" s="915"/>
      <c r="H32" s="916">
        <v>1</v>
      </c>
      <c r="I32" s="915">
        <f t="shared" si="0"/>
        <v>1</v>
      </c>
    </row>
    <row r="33" spans="2:9" ht="28.8" x14ac:dyDescent="0.3">
      <c r="B33" s="914">
        <v>44994</v>
      </c>
      <c r="C33" s="903" t="s">
        <v>1663</v>
      </c>
      <c r="D33" s="903" t="s">
        <v>1638</v>
      </c>
      <c r="E33" s="903" t="s">
        <v>1664</v>
      </c>
      <c r="F33" s="903" t="s">
        <v>1665</v>
      </c>
      <c r="G33" s="915"/>
      <c r="H33" s="916">
        <v>3</v>
      </c>
      <c r="I33" s="915">
        <f t="shared" si="0"/>
        <v>3</v>
      </c>
    </row>
    <row r="34" spans="2:9" ht="28.8" x14ac:dyDescent="0.3">
      <c r="B34" s="914">
        <v>44994</v>
      </c>
      <c r="C34" s="903" t="s">
        <v>1666</v>
      </c>
      <c r="D34" s="903" t="s">
        <v>1638</v>
      </c>
      <c r="E34" s="903" t="s">
        <v>1664</v>
      </c>
      <c r="F34" s="903" t="s">
        <v>1665</v>
      </c>
      <c r="G34" s="915"/>
      <c r="H34" s="916">
        <v>2</v>
      </c>
      <c r="I34" s="915">
        <f t="shared" si="0"/>
        <v>2</v>
      </c>
    </row>
    <row r="35" spans="2:9" ht="28.8" x14ac:dyDescent="0.3">
      <c r="B35" s="914">
        <v>45001</v>
      </c>
      <c r="C35" s="903" t="s">
        <v>908</v>
      </c>
      <c r="D35" s="903" t="s">
        <v>1638</v>
      </c>
      <c r="E35" s="903" t="s">
        <v>1667</v>
      </c>
      <c r="F35" s="903" t="s">
        <v>1667</v>
      </c>
      <c r="G35" s="915"/>
      <c r="H35" s="916">
        <v>3</v>
      </c>
      <c r="I35" s="915">
        <f t="shared" si="0"/>
        <v>3</v>
      </c>
    </row>
    <row r="36" spans="2:9" ht="57.6" x14ac:dyDescent="0.3">
      <c r="B36" s="914">
        <v>45001</v>
      </c>
      <c r="C36" s="903" t="s">
        <v>1668</v>
      </c>
      <c r="D36" s="903" t="s">
        <v>1639</v>
      </c>
      <c r="E36" s="903" t="s">
        <v>1650</v>
      </c>
      <c r="F36" s="903" t="s">
        <v>1651</v>
      </c>
      <c r="G36" s="915">
        <v>2</v>
      </c>
      <c r="H36" s="916">
        <v>1</v>
      </c>
      <c r="I36" s="915">
        <f t="shared" si="0"/>
        <v>3</v>
      </c>
    </row>
    <row r="37" spans="2:9" x14ac:dyDescent="0.3">
      <c r="B37" s="914">
        <v>45015</v>
      </c>
      <c r="C37" s="903" t="s">
        <v>1669</v>
      </c>
      <c r="D37" s="903" t="s">
        <v>1638</v>
      </c>
      <c r="E37" s="903" t="s">
        <v>1670</v>
      </c>
      <c r="F37" s="903" t="s">
        <v>1671</v>
      </c>
      <c r="G37" s="915"/>
      <c r="H37" s="916">
        <v>2</v>
      </c>
      <c r="I37" s="915">
        <f t="shared" si="0"/>
        <v>2</v>
      </c>
    </row>
    <row r="38" spans="2:9" x14ac:dyDescent="0.3">
      <c r="B38" s="914">
        <v>45015</v>
      </c>
      <c r="C38" s="903" t="s">
        <v>1672</v>
      </c>
      <c r="D38" s="903" t="s">
        <v>1638</v>
      </c>
      <c r="E38" s="903" t="s">
        <v>1673</v>
      </c>
      <c r="F38" s="903" t="s">
        <v>1674</v>
      </c>
      <c r="G38" s="915"/>
      <c r="H38" s="916">
        <v>2</v>
      </c>
      <c r="I38" s="915">
        <f t="shared" si="0"/>
        <v>2</v>
      </c>
    </row>
    <row r="39" spans="2:9" ht="28.8" x14ac:dyDescent="0.3">
      <c r="B39" s="914">
        <v>45015</v>
      </c>
      <c r="C39" s="903" t="s">
        <v>1675</v>
      </c>
      <c r="D39" s="903" t="s">
        <v>1638</v>
      </c>
      <c r="E39" s="903" t="s">
        <v>1673</v>
      </c>
      <c r="F39" s="903" t="s">
        <v>1676</v>
      </c>
      <c r="G39" s="915"/>
      <c r="H39" s="916">
        <v>2</v>
      </c>
      <c r="I39" s="915">
        <f t="shared" si="0"/>
        <v>2</v>
      </c>
    </row>
    <row r="40" spans="2:9" x14ac:dyDescent="0.3">
      <c r="B40" s="914">
        <v>45015</v>
      </c>
      <c r="C40" s="903" t="s">
        <v>1677</v>
      </c>
      <c r="D40" s="903" t="s">
        <v>1638</v>
      </c>
      <c r="E40" s="903" t="s">
        <v>1673</v>
      </c>
      <c r="F40" s="903" t="s">
        <v>1673</v>
      </c>
      <c r="G40" s="915"/>
      <c r="H40" s="916">
        <v>1</v>
      </c>
      <c r="I40" s="915">
        <f t="shared" si="0"/>
        <v>1</v>
      </c>
    </row>
    <row r="41" spans="2:9" x14ac:dyDescent="0.3">
      <c r="B41" s="914">
        <v>45033</v>
      </c>
      <c r="C41" s="903" t="s">
        <v>1184</v>
      </c>
      <c r="D41" s="903" t="s">
        <v>1638</v>
      </c>
      <c r="E41" s="903" t="s">
        <v>1186</v>
      </c>
      <c r="F41" s="903" t="s">
        <v>1185</v>
      </c>
      <c r="G41" s="915"/>
      <c r="H41" s="916">
        <v>1</v>
      </c>
      <c r="I41" s="915">
        <f t="shared" si="0"/>
        <v>1</v>
      </c>
    </row>
    <row r="42" spans="2:9" ht="57.6" x14ac:dyDescent="0.3">
      <c r="B42" s="914">
        <v>45033</v>
      </c>
      <c r="C42" s="903" t="s">
        <v>1649</v>
      </c>
      <c r="D42" s="903" t="s">
        <v>1639</v>
      </c>
      <c r="E42" s="903" t="s">
        <v>1650</v>
      </c>
      <c r="F42" s="903" t="s">
        <v>1651</v>
      </c>
      <c r="G42" s="915">
        <v>10</v>
      </c>
      <c r="H42" s="916"/>
      <c r="I42" s="915">
        <f t="shared" si="0"/>
        <v>10</v>
      </c>
    </row>
    <row r="43" spans="2:9" ht="57.6" x14ac:dyDescent="0.3">
      <c r="B43" s="914">
        <v>45033</v>
      </c>
      <c r="C43" s="903" t="s">
        <v>1652</v>
      </c>
      <c r="D43" s="903" t="s">
        <v>1639</v>
      </c>
      <c r="E43" s="903" t="s">
        <v>1650</v>
      </c>
      <c r="F43" s="903" t="s">
        <v>1653</v>
      </c>
      <c r="G43" s="915">
        <v>3</v>
      </c>
      <c r="H43" s="916"/>
      <c r="I43" s="915">
        <f t="shared" si="0"/>
        <v>3</v>
      </c>
    </row>
    <row r="44" spans="2:9" ht="28.8" x14ac:dyDescent="0.3">
      <c r="B44" s="914">
        <v>45064</v>
      </c>
      <c r="C44" s="903" t="s">
        <v>1678</v>
      </c>
      <c r="D44" s="903" t="s">
        <v>1638</v>
      </c>
      <c r="E44" s="903" t="s">
        <v>1655</v>
      </c>
      <c r="F44" s="903" t="s">
        <v>1656</v>
      </c>
      <c r="G44" s="915"/>
      <c r="H44" s="916">
        <v>8</v>
      </c>
      <c r="I44" s="915">
        <f t="shared" si="0"/>
        <v>8</v>
      </c>
    </row>
    <row r="45" spans="2:9" ht="28.8" x14ac:dyDescent="0.3">
      <c r="B45" s="914">
        <v>45072</v>
      </c>
      <c r="C45" s="903" t="s">
        <v>1675</v>
      </c>
      <c r="D45" s="903" t="s">
        <v>1638</v>
      </c>
      <c r="E45" s="903" t="s">
        <v>1673</v>
      </c>
      <c r="F45" s="903" t="s">
        <v>1676</v>
      </c>
      <c r="G45" s="915"/>
      <c r="H45" s="916">
        <v>10</v>
      </c>
      <c r="I45" s="915">
        <f t="shared" si="0"/>
        <v>10</v>
      </c>
    </row>
    <row r="46" spans="2:9" ht="28.8" x14ac:dyDescent="0.3">
      <c r="B46" s="914">
        <v>45099</v>
      </c>
      <c r="C46" s="903" t="s">
        <v>1679</v>
      </c>
      <c r="D46" s="903" t="s">
        <v>1640</v>
      </c>
      <c r="E46" s="903" t="s">
        <v>1680</v>
      </c>
      <c r="F46" s="903" t="s">
        <v>1681</v>
      </c>
      <c r="G46" s="915">
        <v>3</v>
      </c>
      <c r="H46" s="916"/>
      <c r="I46" s="915">
        <f t="shared" si="0"/>
        <v>3</v>
      </c>
    </row>
    <row r="47" spans="2:9" ht="57.6" x14ac:dyDescent="0.3">
      <c r="B47" s="914">
        <v>45099</v>
      </c>
      <c r="C47" s="903" t="s">
        <v>1682</v>
      </c>
      <c r="D47" s="903" t="s">
        <v>1639</v>
      </c>
      <c r="E47" s="903" t="s">
        <v>1650</v>
      </c>
      <c r="F47" s="903" t="s">
        <v>1683</v>
      </c>
      <c r="G47" s="915">
        <v>1</v>
      </c>
      <c r="H47" s="916"/>
      <c r="I47" s="915">
        <f t="shared" si="0"/>
        <v>1</v>
      </c>
    </row>
    <row r="48" spans="2:9" x14ac:dyDescent="0.3">
      <c r="B48" s="914">
        <v>45099</v>
      </c>
      <c r="C48" s="903" t="s">
        <v>1684</v>
      </c>
      <c r="D48" s="903" t="s">
        <v>1638</v>
      </c>
      <c r="E48" s="903" t="s">
        <v>1685</v>
      </c>
      <c r="F48" s="903" t="s">
        <v>1686</v>
      </c>
      <c r="G48" s="915"/>
      <c r="H48" s="916">
        <v>2</v>
      </c>
      <c r="I48" s="915">
        <f t="shared" si="0"/>
        <v>2</v>
      </c>
    </row>
    <row r="49" spans="2:10" x14ac:dyDescent="0.3">
      <c r="B49" s="914">
        <v>45099</v>
      </c>
      <c r="C49" s="903" t="s">
        <v>1687</v>
      </c>
      <c r="D49" s="903" t="s">
        <v>1638</v>
      </c>
      <c r="E49" s="903" t="s">
        <v>1685</v>
      </c>
      <c r="F49" s="903" t="s">
        <v>1686</v>
      </c>
      <c r="G49" s="915"/>
      <c r="H49" s="916">
        <v>1</v>
      </c>
      <c r="I49" s="915">
        <f t="shared" si="0"/>
        <v>1</v>
      </c>
    </row>
    <row r="50" spans="2:10" ht="28.8" x14ac:dyDescent="0.3">
      <c r="B50" s="914">
        <v>45138</v>
      </c>
      <c r="C50" s="903" t="s">
        <v>908</v>
      </c>
      <c r="D50" s="903" t="s">
        <v>1638</v>
      </c>
      <c r="E50" s="903" t="s">
        <v>1667</v>
      </c>
      <c r="F50" s="903" t="s">
        <v>1667</v>
      </c>
      <c r="G50" s="915"/>
      <c r="H50" s="916">
        <v>6</v>
      </c>
      <c r="I50" s="915">
        <f t="shared" si="0"/>
        <v>6</v>
      </c>
    </row>
    <row r="51" spans="2:10" x14ac:dyDescent="0.3">
      <c r="B51" s="914">
        <v>45162</v>
      </c>
      <c r="C51" s="903" t="s">
        <v>1669</v>
      </c>
      <c r="D51" s="903" t="s">
        <v>1638</v>
      </c>
      <c r="E51" s="903" t="s">
        <v>1670</v>
      </c>
      <c r="F51" s="903" t="s">
        <v>1671</v>
      </c>
      <c r="G51" s="915"/>
      <c r="H51" s="916">
        <v>2</v>
      </c>
      <c r="I51" s="915">
        <f t="shared" si="0"/>
        <v>2</v>
      </c>
    </row>
    <row r="52" spans="2:10" ht="57.6" x14ac:dyDescent="0.3">
      <c r="B52" s="914">
        <v>45162</v>
      </c>
      <c r="C52" s="903" t="s">
        <v>1688</v>
      </c>
      <c r="D52" s="903" t="s">
        <v>1639</v>
      </c>
      <c r="E52" s="903" t="s">
        <v>1650</v>
      </c>
      <c r="F52" s="903" t="s">
        <v>1689</v>
      </c>
      <c r="G52" s="915">
        <v>2</v>
      </c>
      <c r="H52" s="916"/>
      <c r="I52" s="915">
        <f t="shared" si="0"/>
        <v>2</v>
      </c>
      <c r="J52" s="917"/>
    </row>
    <row r="53" spans="2:10" ht="28.8" x14ac:dyDescent="0.3">
      <c r="B53" s="914">
        <v>45191</v>
      </c>
      <c r="C53" s="903" t="s">
        <v>1139</v>
      </c>
      <c r="D53" s="903" t="s">
        <v>1638</v>
      </c>
      <c r="E53" s="903" t="s">
        <v>1655</v>
      </c>
      <c r="F53" s="903" t="s">
        <v>1690</v>
      </c>
      <c r="G53" s="915"/>
      <c r="H53" s="916">
        <v>7</v>
      </c>
      <c r="I53" s="915">
        <f t="shared" si="0"/>
        <v>7</v>
      </c>
    </row>
    <row r="54" spans="2:10" x14ac:dyDescent="0.3">
      <c r="B54" s="914">
        <v>45230</v>
      </c>
      <c r="C54" s="903" t="s">
        <v>1184</v>
      </c>
      <c r="D54" s="903" t="s">
        <v>1638</v>
      </c>
      <c r="E54" s="903" t="s">
        <v>1186</v>
      </c>
      <c r="F54" s="903" t="s">
        <v>1185</v>
      </c>
      <c r="G54" s="915"/>
      <c r="H54" s="916">
        <v>7</v>
      </c>
      <c r="I54" s="915">
        <f t="shared" si="0"/>
        <v>7</v>
      </c>
    </row>
    <row r="55" spans="2:10" ht="28.8" x14ac:dyDescent="0.3">
      <c r="B55" s="914">
        <v>45260</v>
      </c>
      <c r="C55" s="903" t="s">
        <v>1661</v>
      </c>
      <c r="D55" s="903" t="s">
        <v>1638</v>
      </c>
      <c r="E55" s="903" t="s">
        <v>1655</v>
      </c>
      <c r="F55" s="903" t="s">
        <v>1662</v>
      </c>
      <c r="G55" s="915"/>
      <c r="H55" s="916">
        <v>4</v>
      </c>
      <c r="I55" s="915">
        <f t="shared" si="0"/>
        <v>4</v>
      </c>
    </row>
    <row r="56" spans="2:10" ht="28.8" x14ac:dyDescent="0.3">
      <c r="B56" s="914">
        <v>45260</v>
      </c>
      <c r="C56" s="903" t="s">
        <v>1654</v>
      </c>
      <c r="D56" s="903" t="s">
        <v>1638</v>
      </c>
      <c r="E56" s="903" t="s">
        <v>1655</v>
      </c>
      <c r="F56" s="903" t="s">
        <v>1656</v>
      </c>
      <c r="G56" s="915"/>
      <c r="H56" s="916">
        <v>1</v>
      </c>
      <c r="I56" s="915">
        <f t="shared" si="0"/>
        <v>1</v>
      </c>
    </row>
    <row r="57" spans="2:10" x14ac:dyDescent="0.3">
      <c r="B57" s="918"/>
      <c r="C57" s="905"/>
      <c r="D57" s="905"/>
      <c r="E57" s="905"/>
      <c r="F57" s="905"/>
      <c r="G57" s="918"/>
      <c r="H57" s="919"/>
      <c r="I57" s="918"/>
    </row>
    <row r="58" spans="2:10" x14ac:dyDescent="0.3">
      <c r="B58" s="998" t="s">
        <v>903</v>
      </c>
      <c r="C58" s="998"/>
      <c r="D58" s="998"/>
      <c r="E58" s="998"/>
      <c r="F58" s="998"/>
      <c r="G58" s="908">
        <f>SUM(G25:G57)</f>
        <v>50</v>
      </c>
      <c r="H58" s="910">
        <f>SUM(H25:H57)</f>
        <v>85</v>
      </c>
      <c r="I58" s="908">
        <f>SUM(I25:I57)</f>
        <v>135</v>
      </c>
    </row>
  </sheetData>
  <mergeCells count="2">
    <mergeCell ref="B1:D1"/>
    <mergeCell ref="B58:F58"/>
  </mergeCells>
  <printOptions horizontalCentered="1"/>
  <pageMargins left="0" right="0" top="0" bottom="0" header="0.31496062992125984" footer="0.31496062992125984"/>
  <pageSetup paperSize="8" scale="87"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2"/>
  <sheetViews>
    <sheetView zoomScale="85" zoomScaleNormal="85" workbookViewId="0">
      <pane xSplit="4" ySplit="8" topLeftCell="L13" activePane="bottomRight" state="frozen"/>
      <selection pane="topRight" activeCell="E1" sqref="E1"/>
      <selection pane="bottomLeft" activeCell="A9" sqref="A9"/>
      <selection pane="bottomRight" activeCell="K17" sqref="K17"/>
    </sheetView>
  </sheetViews>
  <sheetFormatPr defaultColWidth="9.109375" defaultRowHeight="14.4" x14ac:dyDescent="0.3"/>
  <cols>
    <col min="1" max="1" width="4.44140625" style="512" customWidth="1"/>
    <col min="2" max="2" width="5.33203125" style="512" bestFit="1" customWidth="1"/>
    <col min="3" max="3" width="53.33203125" style="512" customWidth="1"/>
    <col min="4" max="4" width="16.88671875" style="512" bestFit="1" customWidth="1"/>
    <col min="5" max="5" width="16.44140625" style="512" bestFit="1" customWidth="1"/>
    <col min="6" max="6" width="11.109375" style="512" bestFit="1" customWidth="1"/>
    <col min="7" max="7" width="16.44140625" style="512" bestFit="1" customWidth="1"/>
    <col min="8" max="8" width="22" style="512" bestFit="1" customWidth="1"/>
    <col min="9" max="9" width="17.6640625" style="512" bestFit="1" customWidth="1"/>
    <col min="10" max="10" width="20.109375" style="512" bestFit="1" customWidth="1"/>
    <col min="11" max="11" width="19.109375" style="512" bestFit="1" customWidth="1"/>
    <col min="12" max="12" width="30.6640625" style="512" customWidth="1"/>
    <col min="13" max="13" width="9.109375" style="512"/>
    <col min="14" max="14" width="15.33203125" style="512" bestFit="1" customWidth="1"/>
    <col min="15" max="16384" width="9.109375" style="512"/>
  </cols>
  <sheetData>
    <row r="1" spans="1:12" x14ac:dyDescent="0.3">
      <c r="B1" s="1014" t="s">
        <v>253</v>
      </c>
      <c r="C1" s="1014"/>
      <c r="D1" s="822"/>
    </row>
    <row r="2" spans="1:12" x14ac:dyDescent="0.3">
      <c r="B2" s="1014" t="s">
        <v>817</v>
      </c>
      <c r="C2" s="1014"/>
      <c r="D2" s="822"/>
    </row>
    <row r="4" spans="1:12" ht="18" x14ac:dyDescent="0.35">
      <c r="B4" s="1002" t="s">
        <v>818</v>
      </c>
      <c r="C4" s="1002"/>
      <c r="D4" s="1002"/>
      <c r="E4" s="1002"/>
      <c r="F4" s="1002"/>
      <c r="G4" s="1002"/>
      <c r="H4" s="1002"/>
      <c r="I4" s="1002"/>
      <c r="J4" s="1002"/>
      <c r="K4" s="1002"/>
      <c r="L4" s="1002"/>
    </row>
    <row r="6" spans="1:12" x14ac:dyDescent="0.3">
      <c r="B6" s="1015"/>
      <c r="C6" s="1015"/>
      <c r="D6" s="513"/>
    </row>
    <row r="7" spans="1:12" ht="28.8" x14ac:dyDescent="0.3">
      <c r="B7" s="514" t="s">
        <v>819</v>
      </c>
      <c r="C7" s="514" t="s">
        <v>820</v>
      </c>
      <c r="D7" s="515" t="s">
        <v>821</v>
      </c>
      <c r="E7" s="514" t="s">
        <v>822</v>
      </c>
      <c r="F7" s="515" t="s">
        <v>823</v>
      </c>
      <c r="G7" s="514" t="s">
        <v>824</v>
      </c>
      <c r="H7" s="515" t="s">
        <v>825</v>
      </c>
      <c r="I7" s="515" t="s">
        <v>826</v>
      </c>
      <c r="J7" s="514" t="s">
        <v>827</v>
      </c>
      <c r="K7" s="514" t="s">
        <v>828</v>
      </c>
      <c r="L7" s="514" t="s">
        <v>542</v>
      </c>
    </row>
    <row r="8" spans="1:12" x14ac:dyDescent="0.3">
      <c r="B8" s="1003"/>
      <c r="C8" s="1004"/>
      <c r="D8" s="1004"/>
      <c r="E8" s="1004"/>
      <c r="F8" s="1004"/>
      <c r="G8" s="1004"/>
      <c r="H8" s="1004"/>
      <c r="I8" s="1004"/>
      <c r="J8" s="1004"/>
      <c r="K8" s="1004"/>
      <c r="L8" s="1005"/>
    </row>
    <row r="9" spans="1:12" x14ac:dyDescent="0.3">
      <c r="B9" s="516" t="s">
        <v>829</v>
      </c>
      <c r="C9" s="517" t="s">
        <v>830</v>
      </c>
      <c r="D9" s="1011" t="s">
        <v>831</v>
      </c>
      <c r="E9" s="518"/>
      <c r="F9" s="518">
        <v>3</v>
      </c>
      <c r="G9" s="519">
        <v>7500000</v>
      </c>
      <c r="H9" s="519">
        <f t="shared" ref="H9:H36" si="0">F9*G9</f>
        <v>22500000</v>
      </c>
      <c r="I9" s="519" t="s">
        <v>832</v>
      </c>
      <c r="J9" s="518" t="s">
        <v>833</v>
      </c>
      <c r="K9" s="520"/>
      <c r="L9" s="517"/>
    </row>
    <row r="10" spans="1:12" x14ac:dyDescent="0.3">
      <c r="B10" s="516" t="s">
        <v>834</v>
      </c>
      <c r="C10" s="517" t="s">
        <v>835</v>
      </c>
      <c r="D10" s="1012"/>
      <c r="E10" s="518"/>
      <c r="F10" s="518">
        <v>1</v>
      </c>
      <c r="G10" s="519">
        <v>60000000</v>
      </c>
      <c r="H10" s="519">
        <f t="shared" si="0"/>
        <v>60000000</v>
      </c>
      <c r="I10" s="519" t="s">
        <v>438</v>
      </c>
      <c r="J10" s="518" t="s">
        <v>836</v>
      </c>
      <c r="K10" s="520"/>
      <c r="L10" s="517"/>
    </row>
    <row r="11" spans="1:12" x14ac:dyDescent="0.3">
      <c r="B11" s="516" t="s">
        <v>837</v>
      </c>
      <c r="C11" s="517" t="s">
        <v>838</v>
      </c>
      <c r="D11" s="1012"/>
      <c r="E11" s="518"/>
      <c r="F11" s="518">
        <v>1</v>
      </c>
      <c r="G11" s="519">
        <v>175000000</v>
      </c>
      <c r="H11" s="519">
        <f t="shared" si="0"/>
        <v>175000000</v>
      </c>
      <c r="I11" s="519" t="s">
        <v>832</v>
      </c>
      <c r="J11" s="518" t="s">
        <v>839</v>
      </c>
      <c r="K11" s="520"/>
      <c r="L11" s="517"/>
    </row>
    <row r="12" spans="1:12" ht="28.8" x14ac:dyDescent="0.3">
      <c r="B12" s="516"/>
      <c r="C12" s="534" t="s">
        <v>1259</v>
      </c>
      <c r="D12" s="1012"/>
      <c r="E12" s="518"/>
      <c r="F12" s="523"/>
      <c r="G12" s="524"/>
      <c r="H12" s="524"/>
      <c r="I12" s="760" t="s">
        <v>438</v>
      </c>
      <c r="J12" s="523"/>
      <c r="K12" s="706">
        <v>49752000</v>
      </c>
      <c r="L12" s="525" t="s">
        <v>1260</v>
      </c>
    </row>
    <row r="13" spans="1:12" s="526" customFormat="1" x14ac:dyDescent="0.3">
      <c r="A13" s="512"/>
      <c r="B13" s="521" t="s">
        <v>840</v>
      </c>
      <c r="C13" s="522" t="s">
        <v>841</v>
      </c>
      <c r="D13" s="1012"/>
      <c r="E13" s="523"/>
      <c r="F13" s="523">
        <v>1</v>
      </c>
      <c r="G13" s="524">
        <v>20000000</v>
      </c>
      <c r="H13" s="524">
        <f t="shared" si="0"/>
        <v>20000000</v>
      </c>
      <c r="I13" s="524" t="s">
        <v>438</v>
      </c>
      <c r="J13" s="523" t="s">
        <v>842</v>
      </c>
      <c r="K13" s="704">
        <v>16925000</v>
      </c>
      <c r="L13" s="525" t="s">
        <v>843</v>
      </c>
    </row>
    <row r="14" spans="1:12" x14ac:dyDescent="0.3">
      <c r="B14" s="516" t="s">
        <v>844</v>
      </c>
      <c r="C14" s="517" t="s">
        <v>845</v>
      </c>
      <c r="D14" s="1012"/>
      <c r="E14" s="518"/>
      <c r="F14" s="518">
        <v>1</v>
      </c>
      <c r="G14" s="519">
        <v>30000000</v>
      </c>
      <c r="H14" s="519">
        <f t="shared" si="0"/>
        <v>30000000</v>
      </c>
      <c r="I14" s="519" t="s">
        <v>846</v>
      </c>
      <c r="J14" s="518" t="s">
        <v>846</v>
      </c>
      <c r="K14" s="520"/>
      <c r="L14" s="517"/>
    </row>
    <row r="15" spans="1:12" x14ac:dyDescent="0.3">
      <c r="B15" s="516" t="s">
        <v>847</v>
      </c>
      <c r="C15" s="517" t="s">
        <v>848</v>
      </c>
      <c r="D15" s="1013"/>
      <c r="E15" s="518"/>
      <c r="F15" s="518">
        <v>1</v>
      </c>
      <c r="G15" s="519">
        <v>80000000</v>
      </c>
      <c r="H15" s="519">
        <f t="shared" si="0"/>
        <v>80000000</v>
      </c>
      <c r="I15" s="519" t="s">
        <v>849</v>
      </c>
      <c r="J15" s="518" t="s">
        <v>849</v>
      </c>
      <c r="K15" s="520"/>
      <c r="L15" s="517"/>
    </row>
    <row r="16" spans="1:12" ht="28.8" x14ac:dyDescent="0.3">
      <c r="B16" s="521" t="s">
        <v>850</v>
      </c>
      <c r="C16" s="522" t="s">
        <v>851</v>
      </c>
      <c r="D16" s="1006" t="s">
        <v>852</v>
      </c>
      <c r="E16" s="523"/>
      <c r="F16" s="523">
        <v>1</v>
      </c>
      <c r="G16" s="524">
        <v>500000000</v>
      </c>
      <c r="H16" s="524">
        <f t="shared" si="0"/>
        <v>500000000</v>
      </c>
      <c r="I16" s="524" t="s">
        <v>436</v>
      </c>
      <c r="J16" s="523" t="s">
        <v>853</v>
      </c>
      <c r="K16" s="705">
        <f>312500130+0</f>
        <v>312500130</v>
      </c>
      <c r="L16" s="522" t="s">
        <v>854</v>
      </c>
    </row>
    <row r="17" spans="1:12" x14ac:dyDescent="0.3">
      <c r="B17" s="516" t="s">
        <v>855</v>
      </c>
      <c r="C17" s="710" t="s">
        <v>856</v>
      </c>
      <c r="D17" s="1007"/>
      <c r="E17" s="518"/>
      <c r="F17" s="518">
        <v>2</v>
      </c>
      <c r="G17" s="519">
        <v>30000000</v>
      </c>
      <c r="H17" s="519">
        <f t="shared" si="0"/>
        <v>60000000</v>
      </c>
      <c r="I17" s="519" t="s">
        <v>832</v>
      </c>
      <c r="J17" s="518" t="s">
        <v>833</v>
      </c>
      <c r="K17" s="520">
        <v>72380000</v>
      </c>
      <c r="L17" s="710" t="s">
        <v>1596</v>
      </c>
    </row>
    <row r="18" spans="1:12" s="526" customFormat="1" ht="28.8" x14ac:dyDescent="0.3">
      <c r="A18" s="512"/>
      <c r="B18" s="521" t="s">
        <v>857</v>
      </c>
      <c r="C18" s="522" t="s">
        <v>858</v>
      </c>
      <c r="D18" s="1007"/>
      <c r="E18" s="523"/>
      <c r="F18" s="523">
        <v>1</v>
      </c>
      <c r="G18" s="524">
        <v>50000000</v>
      </c>
      <c r="H18" s="524">
        <f t="shared" si="0"/>
        <v>50000000</v>
      </c>
      <c r="I18" s="524" t="s">
        <v>438</v>
      </c>
      <c r="J18" s="523" t="s">
        <v>842</v>
      </c>
      <c r="K18" s="704">
        <v>26190000</v>
      </c>
      <c r="L18" s="525" t="s">
        <v>843</v>
      </c>
    </row>
    <row r="19" spans="1:12" s="526" customFormat="1" ht="28.8" x14ac:dyDescent="0.3">
      <c r="A19" s="512"/>
      <c r="B19" s="521" t="s">
        <v>859</v>
      </c>
      <c r="C19" s="522" t="s">
        <v>860</v>
      </c>
      <c r="D19" s="1008"/>
      <c r="E19" s="523"/>
      <c r="F19" s="523">
        <v>1</v>
      </c>
      <c r="G19" s="524">
        <v>60000000</v>
      </c>
      <c r="H19" s="524">
        <f t="shared" si="0"/>
        <v>60000000</v>
      </c>
      <c r="I19" s="524" t="s">
        <v>438</v>
      </c>
      <c r="J19" s="523" t="s">
        <v>842</v>
      </c>
      <c r="K19" s="704">
        <v>34920000</v>
      </c>
      <c r="L19" s="525" t="s">
        <v>843</v>
      </c>
    </row>
    <row r="20" spans="1:12" x14ac:dyDescent="0.3">
      <c r="B20" s="516" t="s">
        <v>861</v>
      </c>
      <c r="C20" s="527" t="s">
        <v>862</v>
      </c>
      <c r="D20" s="1006" t="s">
        <v>863</v>
      </c>
      <c r="E20" s="518"/>
      <c r="F20" s="518">
        <v>3</v>
      </c>
      <c r="G20" s="519">
        <v>5000000</v>
      </c>
      <c r="H20" s="519">
        <f t="shared" si="0"/>
        <v>15000000</v>
      </c>
      <c r="I20" s="519" t="s">
        <v>832</v>
      </c>
      <c r="J20" s="518" t="s">
        <v>853</v>
      </c>
      <c r="K20" s="520"/>
      <c r="L20" s="517"/>
    </row>
    <row r="21" spans="1:12" x14ac:dyDescent="0.3">
      <c r="B21" s="516" t="s">
        <v>864</v>
      </c>
      <c r="C21" s="527" t="s">
        <v>865</v>
      </c>
      <c r="D21" s="1007"/>
      <c r="E21" s="518"/>
      <c r="F21" s="518">
        <v>1</v>
      </c>
      <c r="G21" s="519">
        <v>350000000</v>
      </c>
      <c r="H21" s="519">
        <f t="shared" si="0"/>
        <v>350000000</v>
      </c>
      <c r="I21" s="519" t="s">
        <v>438</v>
      </c>
      <c r="J21" s="518" t="s">
        <v>842</v>
      </c>
      <c r="K21" s="520"/>
      <c r="L21" s="517"/>
    </row>
    <row r="22" spans="1:12" s="526" customFormat="1" x14ac:dyDescent="0.3">
      <c r="A22" s="512"/>
      <c r="B22" s="521" t="s">
        <v>866</v>
      </c>
      <c r="C22" s="528" t="s">
        <v>867</v>
      </c>
      <c r="D22" s="1008"/>
      <c r="E22" s="523"/>
      <c r="F22" s="523">
        <v>1</v>
      </c>
      <c r="G22" s="524">
        <v>200000000</v>
      </c>
      <c r="H22" s="524">
        <f t="shared" si="0"/>
        <v>200000000</v>
      </c>
      <c r="I22" s="524" t="s">
        <v>846</v>
      </c>
      <c r="J22" s="523" t="s">
        <v>846</v>
      </c>
      <c r="K22" s="704">
        <v>160000000</v>
      </c>
      <c r="L22" s="525" t="s">
        <v>1284</v>
      </c>
    </row>
    <row r="23" spans="1:12" ht="28.8" x14ac:dyDescent="0.3">
      <c r="B23" s="521" t="s">
        <v>868</v>
      </c>
      <c r="C23" s="528" t="s">
        <v>869</v>
      </c>
      <c r="D23" s="1006" t="s">
        <v>745</v>
      </c>
      <c r="E23" s="518"/>
      <c r="F23" s="523">
        <v>1</v>
      </c>
      <c r="G23" s="524">
        <v>150000000</v>
      </c>
      <c r="H23" s="524">
        <f t="shared" si="0"/>
        <v>150000000</v>
      </c>
      <c r="I23" s="524" t="s">
        <v>832</v>
      </c>
      <c r="J23" s="523" t="s">
        <v>853</v>
      </c>
      <c r="K23" s="705">
        <v>73000000</v>
      </c>
      <c r="L23" s="522" t="s">
        <v>870</v>
      </c>
    </row>
    <row r="24" spans="1:12" s="535" customFormat="1" x14ac:dyDescent="0.3">
      <c r="A24" s="512"/>
      <c r="B24" s="529"/>
      <c r="C24" s="530" t="s">
        <v>871</v>
      </c>
      <c r="D24" s="1007"/>
      <c r="E24" s="531"/>
      <c r="F24" s="532">
        <v>1</v>
      </c>
      <c r="G24" s="533"/>
      <c r="H24" s="533"/>
      <c r="I24" s="533"/>
      <c r="J24" s="532"/>
      <c r="K24" s="706">
        <v>114000000</v>
      </c>
      <c r="L24" s="534" t="s">
        <v>872</v>
      </c>
    </row>
    <row r="25" spans="1:12" x14ac:dyDescent="0.3">
      <c r="B25" s="516" t="s">
        <v>873</v>
      </c>
      <c r="C25" s="527" t="s">
        <v>874</v>
      </c>
      <c r="D25" s="1008"/>
      <c r="E25" s="518"/>
      <c r="F25" s="518">
        <v>1</v>
      </c>
      <c r="G25" s="519">
        <v>50000000</v>
      </c>
      <c r="H25" s="519">
        <f t="shared" si="0"/>
        <v>50000000</v>
      </c>
      <c r="I25" s="519" t="s">
        <v>438</v>
      </c>
      <c r="J25" s="518" t="s">
        <v>836</v>
      </c>
      <c r="K25" s="520"/>
      <c r="L25" s="517"/>
    </row>
    <row r="26" spans="1:12" x14ac:dyDescent="0.3">
      <c r="B26" s="521" t="s">
        <v>875</v>
      </c>
      <c r="C26" s="528" t="s">
        <v>876</v>
      </c>
      <c r="D26" s="516" t="s">
        <v>755</v>
      </c>
      <c r="E26" s="518"/>
      <c r="F26" s="523">
        <v>1</v>
      </c>
      <c r="G26" s="524">
        <v>60000000</v>
      </c>
      <c r="H26" s="524">
        <f t="shared" si="0"/>
        <v>60000000</v>
      </c>
      <c r="I26" s="524" t="s">
        <v>877</v>
      </c>
      <c r="J26" s="523" t="s">
        <v>877</v>
      </c>
      <c r="K26" s="705">
        <v>73618000</v>
      </c>
      <c r="L26" s="525" t="s">
        <v>1150</v>
      </c>
    </row>
    <row r="27" spans="1:12" x14ac:dyDescent="0.3">
      <c r="B27" s="516" t="s">
        <v>878</v>
      </c>
      <c r="C27" s="527" t="s">
        <v>879</v>
      </c>
      <c r="D27" s="1006" t="s">
        <v>880</v>
      </c>
      <c r="E27" s="518"/>
      <c r="F27" s="518">
        <v>1</v>
      </c>
      <c r="G27" s="519">
        <v>60000000</v>
      </c>
      <c r="H27" s="519">
        <f t="shared" si="0"/>
        <v>60000000</v>
      </c>
      <c r="I27" s="519" t="s">
        <v>849</v>
      </c>
      <c r="J27" s="518" t="s">
        <v>849</v>
      </c>
      <c r="K27" s="520"/>
      <c r="L27" s="517"/>
    </row>
    <row r="28" spans="1:12" x14ac:dyDescent="0.3">
      <c r="B28" s="516" t="s">
        <v>881</v>
      </c>
      <c r="C28" s="527" t="s">
        <v>882</v>
      </c>
      <c r="D28" s="1008"/>
      <c r="E28" s="518"/>
      <c r="F28" s="518">
        <v>1</v>
      </c>
      <c r="G28" s="519">
        <v>60000000</v>
      </c>
      <c r="H28" s="519">
        <f t="shared" si="0"/>
        <v>60000000</v>
      </c>
      <c r="I28" s="519" t="s">
        <v>849</v>
      </c>
      <c r="J28" s="518" t="s">
        <v>849</v>
      </c>
      <c r="K28" s="520"/>
      <c r="L28" s="517"/>
    </row>
    <row r="29" spans="1:12" x14ac:dyDescent="0.3">
      <c r="B29" s="521" t="s">
        <v>883</v>
      </c>
      <c r="C29" s="528" t="s">
        <v>884</v>
      </c>
      <c r="D29" s="1006" t="s">
        <v>885</v>
      </c>
      <c r="E29" s="518"/>
      <c r="F29" s="523">
        <v>1</v>
      </c>
      <c r="G29" s="524">
        <v>25000000</v>
      </c>
      <c r="H29" s="524">
        <f t="shared" si="0"/>
        <v>25000000</v>
      </c>
      <c r="I29" s="524" t="s">
        <v>877</v>
      </c>
      <c r="J29" s="523" t="s">
        <v>877</v>
      </c>
      <c r="K29" s="704">
        <v>97750000</v>
      </c>
      <c r="L29" s="522"/>
    </row>
    <row r="30" spans="1:12" x14ac:dyDescent="0.3">
      <c r="B30" s="521"/>
      <c r="C30" s="530" t="s">
        <v>1151</v>
      </c>
      <c r="D30" s="1007"/>
      <c r="E30" s="518"/>
      <c r="F30" s="523"/>
      <c r="G30" s="524"/>
      <c r="H30" s="524"/>
      <c r="I30" s="524"/>
      <c r="J30" s="523"/>
      <c r="K30" s="706">
        <v>4800000</v>
      </c>
      <c r="L30" s="522"/>
    </row>
    <row r="31" spans="1:12" x14ac:dyDescent="0.3">
      <c r="B31" s="521"/>
      <c r="C31" s="530" t="s">
        <v>1152</v>
      </c>
      <c r="D31" s="1007"/>
      <c r="E31" s="518"/>
      <c r="F31" s="523"/>
      <c r="G31" s="524"/>
      <c r="H31" s="524"/>
      <c r="I31" s="524"/>
      <c r="J31" s="523"/>
      <c r="K31" s="706">
        <v>7057720</v>
      </c>
      <c r="L31" s="522"/>
    </row>
    <row r="32" spans="1:12" x14ac:dyDescent="0.3">
      <c r="B32" s="521"/>
      <c r="C32" s="530" t="s">
        <v>1153</v>
      </c>
      <c r="D32" s="1007"/>
      <c r="E32" s="518"/>
      <c r="F32" s="523"/>
      <c r="G32" s="524"/>
      <c r="H32" s="524"/>
      <c r="I32" s="524"/>
      <c r="J32" s="523"/>
      <c r="K32" s="706">
        <v>1765000</v>
      </c>
      <c r="L32" s="522"/>
    </row>
    <row r="33" spans="2:12" x14ac:dyDescent="0.3">
      <c r="B33" s="521"/>
      <c r="C33" s="530" t="s">
        <v>1154</v>
      </c>
      <c r="D33" s="1007"/>
      <c r="E33" s="518"/>
      <c r="F33" s="523"/>
      <c r="G33" s="524"/>
      <c r="H33" s="524"/>
      <c r="I33" s="524"/>
      <c r="J33" s="523"/>
      <c r="K33" s="706">
        <v>360000</v>
      </c>
      <c r="L33" s="522"/>
    </row>
    <row r="34" spans="2:12" x14ac:dyDescent="0.3">
      <c r="B34" s="516" t="s">
        <v>886</v>
      </c>
      <c r="C34" s="527" t="s">
        <v>887</v>
      </c>
      <c r="D34" s="1007"/>
      <c r="E34" s="518"/>
      <c r="F34" s="518">
        <v>1</v>
      </c>
      <c r="G34" s="519">
        <v>20000000</v>
      </c>
      <c r="H34" s="519">
        <f t="shared" si="0"/>
        <v>20000000</v>
      </c>
      <c r="I34" s="519" t="s">
        <v>877</v>
      </c>
      <c r="J34" s="518" t="s">
        <v>877</v>
      </c>
      <c r="K34" s="520"/>
      <c r="L34" s="517"/>
    </row>
    <row r="35" spans="2:12" x14ac:dyDescent="0.3">
      <c r="B35" s="516" t="s">
        <v>888</v>
      </c>
      <c r="C35" s="527" t="s">
        <v>889</v>
      </c>
      <c r="D35" s="1008"/>
      <c r="E35" s="518"/>
      <c r="F35" s="518">
        <v>1</v>
      </c>
      <c r="G35" s="519">
        <v>200000000</v>
      </c>
      <c r="H35" s="519">
        <f t="shared" si="0"/>
        <v>200000000</v>
      </c>
      <c r="I35" s="519" t="s">
        <v>877</v>
      </c>
      <c r="J35" s="518" t="s">
        <v>877</v>
      </c>
      <c r="K35" s="520"/>
      <c r="L35" s="517"/>
    </row>
    <row r="36" spans="2:12" x14ac:dyDescent="0.3">
      <c r="B36" s="516" t="s">
        <v>890</v>
      </c>
      <c r="C36" s="527" t="s">
        <v>891</v>
      </c>
      <c r="D36" s="516" t="s">
        <v>816</v>
      </c>
      <c r="E36" s="518"/>
      <c r="F36" s="518">
        <v>1</v>
      </c>
      <c r="G36" s="519">
        <v>300000000</v>
      </c>
      <c r="H36" s="519">
        <f t="shared" si="0"/>
        <v>300000000</v>
      </c>
      <c r="I36" s="519" t="s">
        <v>832</v>
      </c>
      <c r="J36" s="518" t="s">
        <v>842</v>
      </c>
      <c r="K36" s="520"/>
      <c r="L36" s="517"/>
    </row>
    <row r="37" spans="2:12" x14ac:dyDescent="0.3">
      <c r="B37" s="1009" t="s">
        <v>1312</v>
      </c>
      <c r="C37" s="1010"/>
      <c r="D37" s="516"/>
      <c r="E37" s="518"/>
      <c r="F37" s="518"/>
      <c r="G37" s="519"/>
      <c r="H37" s="519"/>
      <c r="I37" s="519"/>
      <c r="J37" s="518"/>
      <c r="K37" s="520"/>
      <c r="L37" s="517"/>
    </row>
    <row r="38" spans="2:12" x14ac:dyDescent="0.3">
      <c r="B38" s="521" t="s">
        <v>829</v>
      </c>
      <c r="C38" s="522" t="s">
        <v>1156</v>
      </c>
      <c r="D38" s="707"/>
      <c r="E38" s="523"/>
      <c r="F38" s="523"/>
      <c r="G38" s="524"/>
      <c r="H38" s="524">
        <v>150000000</v>
      </c>
      <c r="I38" s="524"/>
      <c r="J38" s="523"/>
      <c r="K38" s="706">
        <v>149348268</v>
      </c>
      <c r="L38" s="525" t="s">
        <v>1313</v>
      </c>
    </row>
    <row r="39" spans="2:12" x14ac:dyDescent="0.3">
      <c r="B39" s="521" t="s">
        <v>834</v>
      </c>
      <c r="C39" s="525" t="s">
        <v>1157</v>
      </c>
      <c r="D39" s="708"/>
      <c r="E39" s="523"/>
      <c r="F39" s="523"/>
      <c r="G39" s="524"/>
      <c r="H39" s="524">
        <v>71500000</v>
      </c>
      <c r="I39" s="524"/>
      <c r="J39" s="523"/>
      <c r="K39" s="706">
        <v>70000000</v>
      </c>
      <c r="L39" s="525" t="s">
        <v>1314</v>
      </c>
    </row>
    <row r="40" spans="2:12" x14ac:dyDescent="0.3">
      <c r="B40" s="521">
        <v>3</v>
      </c>
      <c r="C40" s="525" t="s">
        <v>1158</v>
      </c>
      <c r="D40" s="708"/>
      <c r="E40" s="523"/>
      <c r="F40" s="523"/>
      <c r="G40" s="524"/>
      <c r="H40" s="524">
        <v>40000000</v>
      </c>
      <c r="I40" s="524"/>
      <c r="J40" s="523"/>
      <c r="K40" s="706">
        <v>31850000</v>
      </c>
      <c r="L40" s="525" t="s">
        <v>1313</v>
      </c>
    </row>
    <row r="41" spans="2:12" x14ac:dyDescent="0.3">
      <c r="B41" s="761">
        <v>4</v>
      </c>
      <c r="C41" s="525" t="s">
        <v>1159</v>
      </c>
      <c r="D41" s="708"/>
      <c r="E41" s="523"/>
      <c r="F41" s="523"/>
      <c r="G41" s="524"/>
      <c r="H41" s="524">
        <v>60950000</v>
      </c>
      <c r="I41" s="524"/>
      <c r="J41" s="523"/>
      <c r="K41" s="706">
        <v>62291244</v>
      </c>
      <c r="L41" s="525" t="s">
        <v>1263</v>
      </c>
    </row>
    <row r="42" spans="2:12" x14ac:dyDescent="0.3">
      <c r="B42" s="761">
        <v>6</v>
      </c>
      <c r="C42" s="525" t="s">
        <v>1161</v>
      </c>
      <c r="D42" s="762"/>
      <c r="E42" s="523"/>
      <c r="F42" s="523"/>
      <c r="G42" s="524"/>
      <c r="H42" s="524">
        <v>69000000</v>
      </c>
      <c r="I42" s="524"/>
      <c r="J42" s="523"/>
      <c r="K42" s="763">
        <v>17250000</v>
      </c>
      <c r="L42" s="525" t="s">
        <v>1264</v>
      </c>
    </row>
    <row r="43" spans="2:12" x14ac:dyDescent="0.3">
      <c r="B43" s="761">
        <v>7</v>
      </c>
      <c r="C43" s="522" t="s">
        <v>1162</v>
      </c>
      <c r="D43" s="708"/>
      <c r="E43" s="523"/>
      <c r="F43" s="523"/>
      <c r="G43" s="524"/>
      <c r="H43" s="524">
        <v>145000000</v>
      </c>
      <c r="I43" s="524"/>
      <c r="J43" s="523"/>
      <c r="K43" s="706">
        <v>88500000</v>
      </c>
      <c r="L43" s="525" t="s">
        <v>1315</v>
      </c>
    </row>
    <row r="44" spans="2:12" ht="28.8" x14ac:dyDescent="0.3">
      <c r="B44" s="761" t="s">
        <v>857</v>
      </c>
      <c r="C44" s="525" t="s">
        <v>1164</v>
      </c>
      <c r="D44" s="708"/>
      <c r="E44" s="523"/>
      <c r="F44" s="523"/>
      <c r="G44" s="524"/>
      <c r="H44" s="524">
        <v>10000000</v>
      </c>
      <c r="I44" s="524"/>
      <c r="J44" s="523"/>
      <c r="K44" s="706">
        <v>7000000</v>
      </c>
      <c r="L44" s="795" t="s">
        <v>1316</v>
      </c>
    </row>
    <row r="45" spans="2:12" x14ac:dyDescent="0.3">
      <c r="B45" s="761">
        <v>10</v>
      </c>
      <c r="C45" s="525" t="s">
        <v>1597</v>
      </c>
      <c r="D45" s="708"/>
      <c r="E45" s="523"/>
      <c r="F45" s="523"/>
      <c r="G45" s="524"/>
      <c r="H45" s="524"/>
      <c r="I45" s="524"/>
      <c r="J45" s="523"/>
      <c r="K45" s="706">
        <v>17425000</v>
      </c>
      <c r="L45" s="795" t="s">
        <v>1598</v>
      </c>
    </row>
    <row r="46" spans="2:12" x14ac:dyDescent="0.3">
      <c r="B46" s="761">
        <v>11</v>
      </c>
      <c r="C46" s="525" t="s">
        <v>1599</v>
      </c>
      <c r="D46" s="708"/>
      <c r="E46" s="523"/>
      <c r="F46" s="523"/>
      <c r="G46" s="524"/>
      <c r="H46" s="524"/>
      <c r="I46" s="524"/>
      <c r="J46" s="523"/>
      <c r="K46" s="706">
        <v>224157863</v>
      </c>
      <c r="L46" s="795" t="s">
        <v>1596</v>
      </c>
    </row>
    <row r="47" spans="2:12" x14ac:dyDescent="0.3">
      <c r="B47" s="761">
        <v>12</v>
      </c>
      <c r="C47" s="525" t="s">
        <v>1600</v>
      </c>
      <c r="D47" s="708"/>
      <c r="E47" s="523"/>
      <c r="F47" s="523"/>
      <c r="G47" s="524"/>
      <c r="H47" s="524"/>
      <c r="I47" s="524"/>
      <c r="J47" s="523"/>
      <c r="K47" s="706">
        <v>11800000</v>
      </c>
      <c r="L47" s="795" t="s">
        <v>1596</v>
      </c>
    </row>
    <row r="48" spans="2:12" x14ac:dyDescent="0.3">
      <c r="B48" s="516"/>
      <c r="C48" s="527"/>
      <c r="D48" s="516"/>
      <c r="E48" s="518"/>
      <c r="F48" s="518"/>
      <c r="G48" s="519"/>
      <c r="H48" s="519"/>
      <c r="I48" s="519"/>
      <c r="J48" s="518"/>
      <c r="K48" s="520"/>
      <c r="L48" s="517"/>
    </row>
    <row r="49" spans="1:14" x14ac:dyDescent="0.3">
      <c r="B49" s="999" t="s">
        <v>892</v>
      </c>
      <c r="C49" s="1000"/>
      <c r="D49" s="1000"/>
      <c r="E49" s="1000"/>
      <c r="F49" s="1000"/>
      <c r="G49" s="1001"/>
      <c r="H49" s="536">
        <f>SUM(H9:H36)</f>
        <v>2547500000</v>
      </c>
      <c r="I49" s="537"/>
      <c r="J49" s="768"/>
      <c r="K49" s="538">
        <f>SUM(K9:K48)</f>
        <v>1724640225</v>
      </c>
      <c r="L49" s="539">
        <f>K49/H49</f>
        <v>0.67699321884200192</v>
      </c>
      <c r="N49" s="540">
        <f>H49-K49</f>
        <v>822859775</v>
      </c>
    </row>
    <row r="52" spans="1:14" ht="18" x14ac:dyDescent="0.35">
      <c r="B52" s="1002" t="s">
        <v>1155</v>
      </c>
      <c r="C52" s="1002"/>
      <c r="D52" s="1002"/>
      <c r="E52" s="1002"/>
      <c r="F52" s="1002"/>
      <c r="G52" s="1002"/>
      <c r="H52" s="1002"/>
      <c r="I52" s="1002"/>
      <c r="J52" s="1002"/>
      <c r="K52" s="1002"/>
      <c r="L52" s="1002"/>
    </row>
    <row r="54" spans="1:14" ht="28.8" x14ac:dyDescent="0.3">
      <c r="B54" s="514" t="s">
        <v>819</v>
      </c>
      <c r="C54" s="514" t="s">
        <v>820</v>
      </c>
      <c r="D54" s="515" t="s">
        <v>821</v>
      </c>
      <c r="E54" s="514" t="s">
        <v>822</v>
      </c>
      <c r="F54" s="515" t="s">
        <v>823</v>
      </c>
      <c r="G54" s="514" t="s">
        <v>824</v>
      </c>
      <c r="H54" s="515" t="s">
        <v>825</v>
      </c>
      <c r="I54" s="515" t="s">
        <v>826</v>
      </c>
      <c r="J54" s="514" t="s">
        <v>827</v>
      </c>
      <c r="K54" s="514" t="s">
        <v>828</v>
      </c>
      <c r="L54" s="514" t="s">
        <v>542</v>
      </c>
    </row>
    <row r="55" spans="1:14" x14ac:dyDescent="0.3">
      <c r="B55" s="1003"/>
      <c r="C55" s="1004"/>
      <c r="D55" s="1004"/>
      <c r="E55" s="1004"/>
      <c r="F55" s="1004"/>
      <c r="G55" s="1004"/>
      <c r="H55" s="1004"/>
      <c r="I55" s="1004"/>
      <c r="J55" s="1004"/>
      <c r="K55" s="1004"/>
      <c r="L55" s="1005"/>
    </row>
    <row r="56" spans="1:14" s="526" customFormat="1" hidden="1" x14ac:dyDescent="0.3">
      <c r="A56" s="512"/>
      <c r="B56" s="521" t="s">
        <v>829</v>
      </c>
      <c r="C56" s="522" t="s">
        <v>1156</v>
      </c>
      <c r="D56" s="707"/>
      <c r="E56" s="523"/>
      <c r="F56" s="523"/>
      <c r="G56" s="524"/>
      <c r="H56" s="524">
        <v>150000000</v>
      </c>
      <c r="I56" s="524"/>
      <c r="J56" s="523"/>
      <c r="K56" s="706">
        <v>149348268</v>
      </c>
      <c r="L56" s="525" t="s">
        <v>1261</v>
      </c>
    </row>
    <row r="57" spans="1:14" s="526" customFormat="1" hidden="1" x14ac:dyDescent="0.3">
      <c r="A57" s="512"/>
      <c r="B57" s="521" t="s">
        <v>834</v>
      </c>
      <c r="C57" s="525" t="s">
        <v>1157</v>
      </c>
      <c r="D57" s="708"/>
      <c r="E57" s="523"/>
      <c r="F57" s="523"/>
      <c r="G57" s="524"/>
      <c r="H57" s="524">
        <v>71500000</v>
      </c>
      <c r="I57" s="524"/>
      <c r="J57" s="523"/>
      <c r="K57" s="706">
        <v>70000000</v>
      </c>
      <c r="L57" s="525" t="s">
        <v>1262</v>
      </c>
    </row>
    <row r="58" spans="1:14" s="526" customFormat="1" hidden="1" x14ac:dyDescent="0.3">
      <c r="A58" s="512"/>
      <c r="B58" s="521">
        <v>3</v>
      </c>
      <c r="C58" s="525" t="s">
        <v>1158</v>
      </c>
      <c r="D58" s="708"/>
      <c r="E58" s="523"/>
      <c r="F58" s="523"/>
      <c r="G58" s="524"/>
      <c r="H58" s="524">
        <v>40000000</v>
      </c>
      <c r="I58" s="524"/>
      <c r="J58" s="523"/>
      <c r="K58" s="706">
        <v>31850000</v>
      </c>
      <c r="L58" s="525" t="s">
        <v>1261</v>
      </c>
    </row>
    <row r="59" spans="1:14" s="526" customFormat="1" hidden="1" x14ac:dyDescent="0.3">
      <c r="A59" s="512"/>
      <c r="B59" s="761">
        <v>4</v>
      </c>
      <c r="C59" s="525" t="s">
        <v>1159</v>
      </c>
      <c r="D59" s="708"/>
      <c r="E59" s="523"/>
      <c r="F59" s="523"/>
      <c r="G59" s="524"/>
      <c r="H59" s="524">
        <v>60950000</v>
      </c>
      <c r="I59" s="524"/>
      <c r="J59" s="523"/>
      <c r="K59" s="706">
        <v>62291244</v>
      </c>
      <c r="L59" s="525" t="s">
        <v>1263</v>
      </c>
    </row>
    <row r="60" spans="1:14" x14ac:dyDescent="0.3">
      <c r="B60" s="709">
        <v>5</v>
      </c>
      <c r="C60" s="710" t="s">
        <v>1160</v>
      </c>
      <c r="D60" s="711"/>
      <c r="E60" s="518"/>
      <c r="F60" s="518"/>
      <c r="G60" s="519"/>
      <c r="H60" s="519">
        <v>14620000</v>
      </c>
      <c r="I60" s="519"/>
      <c r="J60" s="518"/>
      <c r="K60" s="520"/>
      <c r="L60" s="517"/>
    </row>
    <row r="61" spans="1:14" s="526" customFormat="1" hidden="1" x14ac:dyDescent="0.3">
      <c r="A61" s="512"/>
      <c r="B61" s="761">
        <v>6</v>
      </c>
      <c r="C61" s="525" t="s">
        <v>1161</v>
      </c>
      <c r="D61" s="762"/>
      <c r="E61" s="523"/>
      <c r="F61" s="523"/>
      <c r="G61" s="524"/>
      <c r="H61" s="524">
        <v>69000000</v>
      </c>
      <c r="I61" s="524"/>
      <c r="J61" s="523"/>
      <c r="K61" s="763">
        <v>17250000</v>
      </c>
      <c r="L61" s="525" t="s">
        <v>1264</v>
      </c>
    </row>
    <row r="62" spans="1:14" hidden="1" x14ac:dyDescent="0.3">
      <c r="B62" s="761">
        <v>7</v>
      </c>
      <c r="C62" s="522" t="s">
        <v>1162</v>
      </c>
      <c r="D62" s="708"/>
      <c r="E62" s="523"/>
      <c r="F62" s="523"/>
      <c r="G62" s="524"/>
      <c r="H62" s="524">
        <v>145000000</v>
      </c>
      <c r="I62" s="524"/>
      <c r="J62" s="523"/>
      <c r="K62" s="704"/>
      <c r="L62" s="522"/>
    </row>
    <row r="63" spans="1:14" x14ac:dyDescent="0.3">
      <c r="B63" s="709">
        <v>8</v>
      </c>
      <c r="C63" s="714" t="s">
        <v>1163</v>
      </c>
      <c r="D63" s="711"/>
      <c r="E63" s="518"/>
      <c r="F63" s="518"/>
      <c r="G63" s="519"/>
      <c r="H63" s="519">
        <v>10000000</v>
      </c>
      <c r="I63" s="519"/>
      <c r="J63" s="518"/>
      <c r="K63" s="520"/>
      <c r="L63" s="710"/>
    </row>
    <row r="64" spans="1:14" ht="28.8" hidden="1" x14ac:dyDescent="0.3">
      <c r="B64" s="761" t="s">
        <v>857</v>
      </c>
      <c r="C64" s="525" t="s">
        <v>1164</v>
      </c>
      <c r="D64" s="708"/>
      <c r="E64" s="523"/>
      <c r="F64" s="523"/>
      <c r="G64" s="524"/>
      <c r="H64" s="524">
        <v>10000000</v>
      </c>
      <c r="I64" s="524"/>
      <c r="J64" s="523"/>
      <c r="K64" s="704"/>
      <c r="L64" s="525"/>
    </row>
    <row r="65" spans="2:14" x14ac:dyDescent="0.3">
      <c r="B65" s="709" t="s">
        <v>859</v>
      </c>
      <c r="C65" s="715" t="s">
        <v>1165</v>
      </c>
      <c r="D65" s="712"/>
      <c r="E65" s="518"/>
      <c r="F65" s="518"/>
      <c r="G65" s="519"/>
      <c r="H65" s="519">
        <v>60000000</v>
      </c>
      <c r="I65" s="519"/>
      <c r="J65" s="518"/>
      <c r="K65" s="520"/>
      <c r="L65" s="517"/>
    </row>
    <row r="66" spans="2:14" x14ac:dyDescent="0.3">
      <c r="B66" s="709" t="s">
        <v>861</v>
      </c>
      <c r="C66" s="714" t="s">
        <v>1166</v>
      </c>
      <c r="D66" s="711"/>
      <c r="E66" s="518"/>
      <c r="F66" s="518"/>
      <c r="G66" s="519"/>
      <c r="H66" s="519">
        <v>150000000</v>
      </c>
      <c r="I66" s="519"/>
      <c r="J66" s="518"/>
      <c r="K66" s="520"/>
      <c r="L66" s="517"/>
    </row>
    <row r="67" spans="2:14" x14ac:dyDescent="0.3">
      <c r="B67" s="709" t="s">
        <v>864</v>
      </c>
      <c r="C67" s="714" t="s">
        <v>1167</v>
      </c>
      <c r="D67" s="711"/>
      <c r="E67" s="518"/>
      <c r="F67" s="518"/>
      <c r="G67" s="519"/>
      <c r="H67" s="519">
        <v>50000000</v>
      </c>
      <c r="I67" s="519"/>
      <c r="J67" s="518"/>
      <c r="K67" s="520"/>
      <c r="L67" s="517"/>
    </row>
    <row r="68" spans="2:14" x14ac:dyDescent="0.3">
      <c r="B68" s="709" t="s">
        <v>866</v>
      </c>
      <c r="C68" s="764" t="s">
        <v>1265</v>
      </c>
      <c r="D68" s="712"/>
      <c r="E68" s="518"/>
      <c r="F68" s="518"/>
      <c r="G68" s="519"/>
      <c r="H68" s="765">
        <v>50000000</v>
      </c>
      <c r="I68" s="519"/>
      <c r="J68" s="518"/>
      <c r="K68" s="713"/>
      <c r="L68" s="517"/>
    </row>
    <row r="69" spans="2:14" x14ac:dyDescent="0.3">
      <c r="B69" s="709" t="s">
        <v>868</v>
      </c>
      <c r="C69" s="527"/>
      <c r="D69" s="711"/>
      <c r="E69" s="518"/>
      <c r="F69" s="518"/>
      <c r="G69" s="519"/>
      <c r="H69" s="519"/>
      <c r="I69" s="519"/>
      <c r="J69" s="518"/>
      <c r="K69" s="520"/>
      <c r="L69" s="517"/>
    </row>
    <row r="70" spans="2:14" ht="15" hidden="1" customHeight="1" x14ac:dyDescent="0.3">
      <c r="B70" s="999" t="s">
        <v>892</v>
      </c>
      <c r="C70" s="1000"/>
      <c r="D70" s="1000"/>
      <c r="E70" s="1000"/>
      <c r="F70" s="1000"/>
      <c r="G70" s="1001"/>
      <c r="H70" s="536">
        <f>SUM(H56:H69)</f>
        <v>881070000</v>
      </c>
      <c r="I70" s="537"/>
      <c r="J70" s="768"/>
      <c r="K70" s="538">
        <f>SUM(K56:K69)</f>
        <v>330739512</v>
      </c>
      <c r="L70" s="539">
        <f>K70/H70</f>
        <v>0.37538392182232966</v>
      </c>
      <c r="N70" s="512">
        <v>330739512</v>
      </c>
    </row>
    <row r="72" spans="2:14" hidden="1" x14ac:dyDescent="0.3">
      <c r="H72" s="540">
        <f>H49+H70</f>
        <v>3428570000</v>
      </c>
      <c r="K72" s="540">
        <f>K49+K70</f>
        <v>2055379737</v>
      </c>
      <c r="L72" s="539">
        <f>K72/H72</f>
        <v>0.59948600641083605</v>
      </c>
      <c r="N72" s="512">
        <v>1729616874</v>
      </c>
    </row>
  </sheetData>
  <mergeCells count="16">
    <mergeCell ref="D9:D15"/>
    <mergeCell ref="B1:C1"/>
    <mergeCell ref="B2:C2"/>
    <mergeCell ref="B4:L4"/>
    <mergeCell ref="B6:C6"/>
    <mergeCell ref="B8:L8"/>
    <mergeCell ref="B49:G49"/>
    <mergeCell ref="B52:L52"/>
    <mergeCell ref="B55:L55"/>
    <mergeCell ref="B70:G70"/>
    <mergeCell ref="D16:D19"/>
    <mergeCell ref="D20:D22"/>
    <mergeCell ref="D23:D25"/>
    <mergeCell ref="D27:D28"/>
    <mergeCell ref="D29:D35"/>
    <mergeCell ref="B37:C37"/>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8"/>
  <sheetViews>
    <sheetView workbookViewId="0">
      <selection activeCell="G12" sqref="G12"/>
    </sheetView>
  </sheetViews>
  <sheetFormatPr defaultRowHeight="13.2" x14ac:dyDescent="0.25"/>
  <cols>
    <col min="1" max="1" width="7.109375" style="590" customWidth="1"/>
    <col min="2" max="6" width="18.6640625" style="590" customWidth="1"/>
    <col min="7" max="7" width="16.5546875" style="590" bestFit="1" customWidth="1"/>
    <col min="8" max="8" width="9.109375" style="590"/>
    <col min="9" max="9" width="10" style="590" bestFit="1" customWidth="1"/>
    <col min="10" max="256" width="9.109375" style="590"/>
    <col min="257" max="257" width="7.109375" style="590" customWidth="1"/>
    <col min="258" max="262" width="18.6640625" style="590" customWidth="1"/>
    <col min="263" max="512" width="9.109375" style="590"/>
    <col min="513" max="513" width="7.109375" style="590" customWidth="1"/>
    <col min="514" max="518" width="18.6640625" style="590" customWidth="1"/>
    <col min="519" max="768" width="9.109375" style="590"/>
    <col min="769" max="769" width="7.109375" style="590" customWidth="1"/>
    <col min="770" max="774" width="18.6640625" style="590" customWidth="1"/>
    <col min="775" max="1024" width="9.109375" style="590"/>
    <col min="1025" max="1025" width="7.109375" style="590" customWidth="1"/>
    <col min="1026" max="1030" width="18.6640625" style="590" customWidth="1"/>
    <col min="1031" max="1280" width="9.109375" style="590"/>
    <col min="1281" max="1281" width="7.109375" style="590" customWidth="1"/>
    <col min="1282" max="1286" width="18.6640625" style="590" customWidth="1"/>
    <col min="1287" max="1536" width="9.109375" style="590"/>
    <col min="1537" max="1537" width="7.109375" style="590" customWidth="1"/>
    <col min="1538" max="1542" width="18.6640625" style="590" customWidth="1"/>
    <col min="1543" max="1792" width="9.109375" style="590"/>
    <col min="1793" max="1793" width="7.109375" style="590" customWidth="1"/>
    <col min="1794" max="1798" width="18.6640625" style="590" customWidth="1"/>
    <col min="1799" max="2048" width="9.109375" style="590"/>
    <col min="2049" max="2049" width="7.109375" style="590" customWidth="1"/>
    <col min="2050" max="2054" width="18.6640625" style="590" customWidth="1"/>
    <col min="2055" max="2304" width="9.109375" style="590"/>
    <col min="2305" max="2305" width="7.109375" style="590" customWidth="1"/>
    <col min="2306" max="2310" width="18.6640625" style="590" customWidth="1"/>
    <col min="2311" max="2560" width="9.109375" style="590"/>
    <col min="2561" max="2561" width="7.109375" style="590" customWidth="1"/>
    <col min="2562" max="2566" width="18.6640625" style="590" customWidth="1"/>
    <col min="2567" max="2816" width="9.109375" style="590"/>
    <col min="2817" max="2817" width="7.109375" style="590" customWidth="1"/>
    <col min="2818" max="2822" width="18.6640625" style="590" customWidth="1"/>
    <col min="2823" max="3072" width="9.109375" style="590"/>
    <col min="3073" max="3073" width="7.109375" style="590" customWidth="1"/>
    <col min="3074" max="3078" width="18.6640625" style="590" customWidth="1"/>
    <col min="3079" max="3328" width="9.109375" style="590"/>
    <col min="3329" max="3329" width="7.109375" style="590" customWidth="1"/>
    <col min="3330" max="3334" width="18.6640625" style="590" customWidth="1"/>
    <col min="3335" max="3584" width="9.109375" style="590"/>
    <col min="3585" max="3585" width="7.109375" style="590" customWidth="1"/>
    <col min="3586" max="3590" width="18.6640625" style="590" customWidth="1"/>
    <col min="3591" max="3840" width="9.109375" style="590"/>
    <col min="3841" max="3841" width="7.109375" style="590" customWidth="1"/>
    <col min="3842" max="3846" width="18.6640625" style="590" customWidth="1"/>
    <col min="3847" max="4096" width="9.109375" style="590"/>
    <col min="4097" max="4097" width="7.109375" style="590" customWidth="1"/>
    <col min="4098" max="4102" width="18.6640625" style="590" customWidth="1"/>
    <col min="4103" max="4352" width="9.109375" style="590"/>
    <col min="4353" max="4353" width="7.109375" style="590" customWidth="1"/>
    <col min="4354" max="4358" width="18.6640625" style="590" customWidth="1"/>
    <col min="4359" max="4608" width="9.109375" style="590"/>
    <col min="4609" max="4609" width="7.109375" style="590" customWidth="1"/>
    <col min="4610" max="4614" width="18.6640625" style="590" customWidth="1"/>
    <col min="4615" max="4864" width="9.109375" style="590"/>
    <col min="4865" max="4865" width="7.109375" style="590" customWidth="1"/>
    <col min="4866" max="4870" width="18.6640625" style="590" customWidth="1"/>
    <col min="4871" max="5120" width="9.109375" style="590"/>
    <col min="5121" max="5121" width="7.109375" style="590" customWidth="1"/>
    <col min="5122" max="5126" width="18.6640625" style="590" customWidth="1"/>
    <col min="5127" max="5376" width="9.109375" style="590"/>
    <col min="5377" max="5377" width="7.109375" style="590" customWidth="1"/>
    <col min="5378" max="5382" width="18.6640625" style="590" customWidth="1"/>
    <col min="5383" max="5632" width="9.109375" style="590"/>
    <col min="5633" max="5633" width="7.109375" style="590" customWidth="1"/>
    <col min="5634" max="5638" width="18.6640625" style="590" customWidth="1"/>
    <col min="5639" max="5888" width="9.109375" style="590"/>
    <col min="5889" max="5889" width="7.109375" style="590" customWidth="1"/>
    <col min="5890" max="5894" width="18.6640625" style="590" customWidth="1"/>
    <col min="5895" max="6144" width="9.109375" style="590"/>
    <col min="6145" max="6145" width="7.109375" style="590" customWidth="1"/>
    <col min="6146" max="6150" width="18.6640625" style="590" customWidth="1"/>
    <col min="6151" max="6400" width="9.109375" style="590"/>
    <col min="6401" max="6401" width="7.109375" style="590" customWidth="1"/>
    <col min="6402" max="6406" width="18.6640625" style="590" customWidth="1"/>
    <col min="6407" max="6656" width="9.109375" style="590"/>
    <col min="6657" max="6657" width="7.109375" style="590" customWidth="1"/>
    <col min="6658" max="6662" width="18.6640625" style="590" customWidth="1"/>
    <col min="6663" max="6912" width="9.109375" style="590"/>
    <col min="6913" max="6913" width="7.109375" style="590" customWidth="1"/>
    <col min="6914" max="6918" width="18.6640625" style="590" customWidth="1"/>
    <col min="6919" max="7168" width="9.109375" style="590"/>
    <col min="7169" max="7169" width="7.109375" style="590" customWidth="1"/>
    <col min="7170" max="7174" width="18.6640625" style="590" customWidth="1"/>
    <col min="7175" max="7424" width="9.109375" style="590"/>
    <col min="7425" max="7425" width="7.109375" style="590" customWidth="1"/>
    <col min="7426" max="7430" width="18.6640625" style="590" customWidth="1"/>
    <col min="7431" max="7680" width="9.109375" style="590"/>
    <col min="7681" max="7681" width="7.109375" style="590" customWidth="1"/>
    <col min="7682" max="7686" width="18.6640625" style="590" customWidth="1"/>
    <col min="7687" max="7936" width="9.109375" style="590"/>
    <col min="7937" max="7937" width="7.109375" style="590" customWidth="1"/>
    <col min="7938" max="7942" width="18.6640625" style="590" customWidth="1"/>
    <col min="7943" max="8192" width="9.109375" style="590"/>
    <col min="8193" max="8193" width="7.109375" style="590" customWidth="1"/>
    <col min="8194" max="8198" width="18.6640625" style="590" customWidth="1"/>
    <col min="8199" max="8448" width="9.109375" style="590"/>
    <col min="8449" max="8449" width="7.109375" style="590" customWidth="1"/>
    <col min="8450" max="8454" width="18.6640625" style="590" customWidth="1"/>
    <col min="8455" max="8704" width="9.109375" style="590"/>
    <col min="8705" max="8705" width="7.109375" style="590" customWidth="1"/>
    <col min="8706" max="8710" width="18.6640625" style="590" customWidth="1"/>
    <col min="8711" max="8960" width="9.109375" style="590"/>
    <col min="8961" max="8961" width="7.109375" style="590" customWidth="1"/>
    <col min="8962" max="8966" width="18.6640625" style="590" customWidth="1"/>
    <col min="8967" max="9216" width="9.109375" style="590"/>
    <col min="9217" max="9217" width="7.109375" style="590" customWidth="1"/>
    <col min="9218" max="9222" width="18.6640625" style="590" customWidth="1"/>
    <col min="9223" max="9472" width="9.109375" style="590"/>
    <col min="9473" max="9473" width="7.109375" style="590" customWidth="1"/>
    <col min="9474" max="9478" width="18.6640625" style="590" customWidth="1"/>
    <col min="9479" max="9728" width="9.109375" style="590"/>
    <col min="9729" max="9729" width="7.109375" style="590" customWidth="1"/>
    <col min="9730" max="9734" width="18.6640625" style="590" customWidth="1"/>
    <col min="9735" max="9984" width="9.109375" style="590"/>
    <col min="9985" max="9985" width="7.109375" style="590" customWidth="1"/>
    <col min="9986" max="9990" width="18.6640625" style="590" customWidth="1"/>
    <col min="9991" max="10240" width="9.109375" style="590"/>
    <col min="10241" max="10241" width="7.109375" style="590" customWidth="1"/>
    <col min="10242" max="10246" width="18.6640625" style="590" customWidth="1"/>
    <col min="10247" max="10496" width="9.109375" style="590"/>
    <col min="10497" max="10497" width="7.109375" style="590" customWidth="1"/>
    <col min="10498" max="10502" width="18.6640625" style="590" customWidth="1"/>
    <col min="10503" max="10752" width="9.109375" style="590"/>
    <col min="10753" max="10753" width="7.109375" style="590" customWidth="1"/>
    <col min="10754" max="10758" width="18.6640625" style="590" customWidth="1"/>
    <col min="10759" max="11008" width="9.109375" style="590"/>
    <col min="11009" max="11009" width="7.109375" style="590" customWidth="1"/>
    <col min="11010" max="11014" width="18.6640625" style="590" customWidth="1"/>
    <col min="11015" max="11264" width="9.109375" style="590"/>
    <col min="11265" max="11265" width="7.109375" style="590" customWidth="1"/>
    <col min="11266" max="11270" width="18.6640625" style="590" customWidth="1"/>
    <col min="11271" max="11520" width="9.109375" style="590"/>
    <col min="11521" max="11521" width="7.109375" style="590" customWidth="1"/>
    <col min="11522" max="11526" width="18.6640625" style="590" customWidth="1"/>
    <col min="11527" max="11776" width="9.109375" style="590"/>
    <col min="11777" max="11777" width="7.109375" style="590" customWidth="1"/>
    <col min="11778" max="11782" width="18.6640625" style="590" customWidth="1"/>
    <col min="11783" max="12032" width="9.109375" style="590"/>
    <col min="12033" max="12033" width="7.109375" style="590" customWidth="1"/>
    <col min="12034" max="12038" width="18.6640625" style="590" customWidth="1"/>
    <col min="12039" max="12288" width="9.109375" style="590"/>
    <col min="12289" max="12289" width="7.109375" style="590" customWidth="1"/>
    <col min="12290" max="12294" width="18.6640625" style="590" customWidth="1"/>
    <col min="12295" max="12544" width="9.109375" style="590"/>
    <col min="12545" max="12545" width="7.109375" style="590" customWidth="1"/>
    <col min="12546" max="12550" width="18.6640625" style="590" customWidth="1"/>
    <col min="12551" max="12800" width="9.109375" style="590"/>
    <col min="12801" max="12801" width="7.109375" style="590" customWidth="1"/>
    <col min="12802" max="12806" width="18.6640625" style="590" customWidth="1"/>
    <col min="12807" max="13056" width="9.109375" style="590"/>
    <col min="13057" max="13057" width="7.109375" style="590" customWidth="1"/>
    <col min="13058" max="13062" width="18.6640625" style="590" customWidth="1"/>
    <col min="13063" max="13312" width="9.109375" style="590"/>
    <col min="13313" max="13313" width="7.109375" style="590" customWidth="1"/>
    <col min="13314" max="13318" width="18.6640625" style="590" customWidth="1"/>
    <col min="13319" max="13568" width="9.109375" style="590"/>
    <col min="13569" max="13569" width="7.109375" style="590" customWidth="1"/>
    <col min="13570" max="13574" width="18.6640625" style="590" customWidth="1"/>
    <col min="13575" max="13824" width="9.109375" style="590"/>
    <col min="13825" max="13825" width="7.109375" style="590" customWidth="1"/>
    <col min="13826" max="13830" width="18.6640625" style="590" customWidth="1"/>
    <col min="13831" max="14080" width="9.109375" style="590"/>
    <col min="14081" max="14081" width="7.109375" style="590" customWidth="1"/>
    <col min="14082" max="14086" width="18.6640625" style="590" customWidth="1"/>
    <col min="14087" max="14336" width="9.109375" style="590"/>
    <col min="14337" max="14337" width="7.109375" style="590" customWidth="1"/>
    <col min="14338" max="14342" width="18.6640625" style="590" customWidth="1"/>
    <col min="14343" max="14592" width="9.109375" style="590"/>
    <col min="14593" max="14593" width="7.109375" style="590" customWidth="1"/>
    <col min="14594" max="14598" width="18.6640625" style="590" customWidth="1"/>
    <col min="14599" max="14848" width="9.109375" style="590"/>
    <col min="14849" max="14849" width="7.109375" style="590" customWidth="1"/>
    <col min="14850" max="14854" width="18.6640625" style="590" customWidth="1"/>
    <col min="14855" max="15104" width="9.109375" style="590"/>
    <col min="15105" max="15105" width="7.109375" style="590" customWidth="1"/>
    <col min="15106" max="15110" width="18.6640625" style="590" customWidth="1"/>
    <col min="15111" max="15360" width="9.109375" style="590"/>
    <col min="15361" max="15361" width="7.109375" style="590" customWidth="1"/>
    <col min="15362" max="15366" width="18.6640625" style="590" customWidth="1"/>
    <col min="15367" max="15616" width="9.109375" style="590"/>
    <col min="15617" max="15617" width="7.109375" style="590" customWidth="1"/>
    <col min="15618" max="15622" width="18.6640625" style="590" customWidth="1"/>
    <col min="15623" max="15872" width="9.109375" style="590"/>
    <col min="15873" max="15873" width="7.109375" style="590" customWidth="1"/>
    <col min="15874" max="15878" width="18.6640625" style="590" customWidth="1"/>
    <col min="15879" max="16128" width="9.109375" style="590"/>
    <col min="16129" max="16129" width="7.109375" style="590" customWidth="1"/>
    <col min="16130" max="16134" width="18.6640625" style="590" customWidth="1"/>
    <col min="16135" max="16384" width="9.109375" style="590"/>
  </cols>
  <sheetData>
    <row r="1" spans="1:8" ht="13.8" x14ac:dyDescent="0.25">
      <c r="A1" s="586" t="s">
        <v>1005</v>
      </c>
      <c r="B1" s="586"/>
      <c r="C1" s="586"/>
      <c r="D1" s="609"/>
      <c r="E1" s="609"/>
      <c r="F1" s="609"/>
    </row>
    <row r="2" spans="1:8" ht="13.8" x14ac:dyDescent="0.25">
      <c r="A2" s="586" t="s">
        <v>1006</v>
      </c>
      <c r="B2" s="586"/>
      <c r="C2" s="586"/>
      <c r="D2" s="609"/>
      <c r="E2" s="609"/>
      <c r="F2" s="609"/>
    </row>
    <row r="3" spans="1:8" ht="13.8" x14ac:dyDescent="0.25">
      <c r="A3" s="1019" t="s">
        <v>1025</v>
      </c>
      <c r="B3" s="1019"/>
      <c r="C3" s="1019"/>
      <c r="D3" s="1019"/>
      <c r="E3" s="1019"/>
      <c r="F3" s="1019"/>
    </row>
    <row r="4" spans="1:8" ht="13.8" x14ac:dyDescent="0.25">
      <c r="A4" s="1020"/>
      <c r="B4" s="1020"/>
      <c r="C4" s="1020"/>
      <c r="D4" s="1020"/>
      <c r="E4" s="1020"/>
      <c r="F4" s="1020"/>
    </row>
    <row r="5" spans="1:8" ht="13.8" x14ac:dyDescent="0.25">
      <c r="A5" s="1021" t="s">
        <v>1357</v>
      </c>
      <c r="B5" s="1021"/>
      <c r="C5" s="586"/>
      <c r="D5" s="609"/>
      <c r="E5" s="609"/>
      <c r="F5" s="609"/>
    </row>
    <row r="6" spans="1:8" ht="13.8" x14ac:dyDescent="0.25">
      <c r="A6" s="1022" t="s">
        <v>819</v>
      </c>
      <c r="B6" s="1023" t="s">
        <v>1026</v>
      </c>
      <c r="C6" s="1025" t="s">
        <v>1027</v>
      </c>
      <c r="D6" s="1025"/>
      <c r="E6" s="1026" t="s">
        <v>823</v>
      </c>
      <c r="F6" s="1028" t="s">
        <v>70</v>
      </c>
    </row>
    <row r="7" spans="1:8" ht="27.6" x14ac:dyDescent="0.25">
      <c r="A7" s="1022"/>
      <c r="B7" s="1024"/>
      <c r="C7" s="610" t="s">
        <v>1028</v>
      </c>
      <c r="D7" s="611" t="s">
        <v>1029</v>
      </c>
      <c r="E7" s="1027"/>
      <c r="F7" s="1029"/>
    </row>
    <row r="8" spans="1:8" ht="13.8" x14ac:dyDescent="0.25">
      <c r="A8" s="612">
        <v>1</v>
      </c>
      <c r="B8" s="613" t="s">
        <v>1030</v>
      </c>
      <c r="C8" s="719">
        <v>36459470</v>
      </c>
      <c r="D8" s="717">
        <v>110653250</v>
      </c>
      <c r="E8" s="866">
        <f>SUM(C8:D8)</f>
        <v>147112720</v>
      </c>
      <c r="F8" s="615">
        <f>SUM(C8:D8)</f>
        <v>147112720</v>
      </c>
      <c r="G8" s="619" t="s">
        <v>1034</v>
      </c>
    </row>
    <row r="9" spans="1:8" ht="13.8" x14ac:dyDescent="0.25">
      <c r="A9" s="612">
        <v>2</v>
      </c>
      <c r="B9" s="613" t="s">
        <v>1031</v>
      </c>
      <c r="C9" s="719">
        <v>8590200</v>
      </c>
      <c r="D9" s="718">
        <v>0</v>
      </c>
      <c r="E9" s="866">
        <f t="shared" ref="E9:E10" si="0">SUM(C9:D9)</f>
        <v>8590200</v>
      </c>
      <c r="F9" s="1017">
        <f>SUM(C9:D10)</f>
        <v>49985200</v>
      </c>
      <c r="G9" s="617" t="s">
        <v>1035</v>
      </c>
      <c r="H9" s="618"/>
    </row>
    <row r="10" spans="1:8" ht="13.8" x14ac:dyDescent="0.25">
      <c r="A10" s="612">
        <v>3</v>
      </c>
      <c r="B10" s="613" t="s">
        <v>1032</v>
      </c>
      <c r="C10" s="719">
        <v>18175000</v>
      </c>
      <c r="D10" s="717">
        <v>23220000</v>
      </c>
      <c r="E10" s="866">
        <f t="shared" si="0"/>
        <v>41395000</v>
      </c>
      <c r="F10" s="1018"/>
      <c r="G10" s="617"/>
      <c r="H10" s="618"/>
    </row>
    <row r="11" spans="1:8" ht="13.8" x14ac:dyDescent="0.25">
      <c r="A11" s="1016" t="s">
        <v>1022</v>
      </c>
      <c r="B11" s="1016"/>
      <c r="C11" s="1016"/>
      <c r="D11" s="1016"/>
      <c r="E11" s="614">
        <f>SUM(C8:D10)</f>
        <v>197097920</v>
      </c>
      <c r="F11" s="616"/>
    </row>
    <row r="14" spans="1:8" x14ac:dyDescent="0.25">
      <c r="B14" s="590" t="s">
        <v>1063</v>
      </c>
    </row>
    <row r="15" spans="1:8" ht="14.4" x14ac:dyDescent="0.25">
      <c r="B15" s="144" t="s">
        <v>1037</v>
      </c>
      <c r="C15" s="144" t="s">
        <v>261</v>
      </c>
      <c r="D15" s="144" t="s">
        <v>262</v>
      </c>
      <c r="E15" s="144" t="s">
        <v>263</v>
      </c>
    </row>
    <row r="16" spans="1:8" x14ac:dyDescent="0.25">
      <c r="B16" s="649">
        <v>0.95</v>
      </c>
      <c r="C16" s="650">
        <v>70631000</v>
      </c>
      <c r="D16" s="651">
        <f>F9</f>
        <v>49985200</v>
      </c>
      <c r="E16" s="652">
        <f>D16/C16</f>
        <v>0.7076949214933953</v>
      </c>
      <c r="F16" s="617" t="s">
        <v>1035</v>
      </c>
      <c r="G16" s="590">
        <v>49985200</v>
      </c>
    </row>
    <row r="17" spans="2:7" x14ac:dyDescent="0.25">
      <c r="B17" s="649">
        <v>0.95</v>
      </c>
      <c r="C17" s="650">
        <v>62780000</v>
      </c>
      <c r="D17" s="651">
        <f>F8</f>
        <v>147112720</v>
      </c>
      <c r="E17" s="652">
        <f>D17/C17</f>
        <v>2.3433055113093344</v>
      </c>
      <c r="F17" s="619" t="s">
        <v>1034</v>
      </c>
      <c r="G17" s="618">
        <v>147112720</v>
      </c>
    </row>
    <row r="18" spans="2:7" x14ac:dyDescent="0.25">
      <c r="G18" s="618"/>
    </row>
  </sheetData>
  <mergeCells count="10">
    <mergeCell ref="A11:D11"/>
    <mergeCell ref="F9:F10"/>
    <mergeCell ref="A3:F3"/>
    <mergeCell ref="A4:F4"/>
    <mergeCell ref="A5:B5"/>
    <mergeCell ref="A6:A7"/>
    <mergeCell ref="B6:B7"/>
    <mergeCell ref="C6:D6"/>
    <mergeCell ref="E6:E7"/>
    <mergeCell ref="F6:F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48"/>
  <sheetViews>
    <sheetView zoomScale="80" zoomScaleNormal="80" workbookViewId="0">
      <pane xSplit="8" ySplit="5" topLeftCell="L6" activePane="bottomRight" state="frozen"/>
      <selection pane="topRight" activeCell="I1" sqref="I1"/>
      <selection pane="bottomLeft" activeCell="A7" sqref="A7"/>
      <selection pane="bottomRight" activeCell="S9" sqref="S9"/>
    </sheetView>
  </sheetViews>
  <sheetFormatPr defaultColWidth="9.109375" defaultRowHeight="14.4" x14ac:dyDescent="0.3"/>
  <cols>
    <col min="1" max="1" width="3.5546875" style="5" customWidth="1"/>
    <col min="2" max="2" width="18.6640625" style="256" customWidth="1"/>
    <col min="3" max="3" width="16.6640625" style="159" customWidth="1"/>
    <col min="4" max="4" width="26.6640625" style="15" customWidth="1"/>
    <col min="5" max="5" width="8.109375" style="15" hidden="1" customWidth="1"/>
    <col min="6" max="6" width="34.5546875" style="113" customWidth="1"/>
    <col min="7" max="7" width="8.33203125" style="114" bestFit="1" customWidth="1"/>
    <col min="8" max="8" width="19.5546875" style="113" customWidth="1"/>
    <col min="9" max="9" width="79.33203125" style="158" customWidth="1"/>
    <col min="10" max="10" width="33" style="20" customWidth="1"/>
    <col min="11" max="11" width="19.88671875" style="15" customWidth="1"/>
    <col min="12" max="12" width="3.5546875" style="15" customWidth="1"/>
    <col min="13" max="13" width="18.5546875" style="15" hidden="1" customWidth="1"/>
    <col min="14" max="14" width="76.109375" style="5" hidden="1" customWidth="1"/>
    <col min="15" max="15" width="16.5546875" style="15" hidden="1" customWidth="1"/>
    <col min="16" max="16" width="2.109375" style="5" customWidth="1"/>
    <col min="17" max="18" width="18.44140625" style="15" customWidth="1"/>
    <col min="19" max="19" width="51" style="5" customWidth="1"/>
    <col min="20" max="16384" width="9.109375" style="5"/>
  </cols>
  <sheetData>
    <row r="1" spans="1:19" ht="15" thickBot="1" x14ac:dyDescent="0.35">
      <c r="B1" s="254"/>
      <c r="C1" s="157"/>
      <c r="D1" s="7"/>
      <c r="E1" s="7"/>
      <c r="F1" s="8"/>
      <c r="G1" s="9"/>
      <c r="H1" s="8"/>
      <c r="I1" s="157"/>
      <c r="J1" s="11"/>
    </row>
    <row r="2" spans="1:19" ht="23.4" thickTop="1" x14ac:dyDescent="0.3">
      <c r="B2" s="958"/>
      <c r="C2" s="960" t="s">
        <v>488</v>
      </c>
      <c r="D2" s="961"/>
      <c r="E2" s="961"/>
      <c r="F2" s="961"/>
      <c r="G2" s="961"/>
      <c r="H2" s="961"/>
      <c r="I2" s="961"/>
      <c r="J2" s="267"/>
    </row>
    <row r="3" spans="1:19" ht="23.4" thickBot="1" x14ac:dyDescent="0.35">
      <c r="A3" s="13"/>
      <c r="B3" s="959"/>
      <c r="C3" s="963" t="s">
        <v>487</v>
      </c>
      <c r="D3" s="964"/>
      <c r="E3" s="964"/>
      <c r="F3" s="964"/>
      <c r="G3" s="964"/>
      <c r="H3" s="964"/>
      <c r="I3" s="964"/>
      <c r="J3" s="268"/>
    </row>
    <row r="4" spans="1:19" ht="15.6" thickTop="1" thickBot="1" x14ac:dyDescent="0.3">
      <c r="B4" s="276"/>
      <c r="C4" s="277"/>
      <c r="D4" s="278"/>
      <c r="E4" s="278"/>
      <c r="F4" s="279"/>
      <c r="G4" s="280"/>
      <c r="H4" s="279"/>
      <c r="I4" s="277"/>
      <c r="J4" s="281"/>
    </row>
    <row r="5" spans="1:19" ht="27" thickTop="1" x14ac:dyDescent="0.3">
      <c r="B5" s="171" t="s">
        <v>2</v>
      </c>
      <c r="C5" s="162"/>
      <c r="D5" s="162" t="s">
        <v>3</v>
      </c>
      <c r="E5" s="162" t="s">
        <v>437</v>
      </c>
      <c r="F5" s="162" t="s">
        <v>4</v>
      </c>
      <c r="G5" s="172" t="s">
        <v>33</v>
      </c>
      <c r="H5" s="162" t="s">
        <v>5</v>
      </c>
      <c r="I5" s="271" t="s">
        <v>6</v>
      </c>
      <c r="J5" s="272" t="s">
        <v>22</v>
      </c>
      <c r="K5" s="489" t="s">
        <v>531</v>
      </c>
      <c r="L5" s="497"/>
      <c r="M5" s="486" t="s">
        <v>539</v>
      </c>
      <c r="N5" s="474" t="s">
        <v>540</v>
      </c>
      <c r="O5" s="475" t="s">
        <v>543</v>
      </c>
      <c r="Q5" s="499" t="s">
        <v>541</v>
      </c>
      <c r="R5" s="500" t="s">
        <v>543</v>
      </c>
      <c r="S5" s="501" t="s">
        <v>542</v>
      </c>
    </row>
    <row r="6" spans="1:19" ht="30" customHeight="1" x14ac:dyDescent="0.3">
      <c r="B6" s="966" t="s">
        <v>520</v>
      </c>
      <c r="C6" s="967" t="s">
        <v>23</v>
      </c>
      <c r="D6" s="968" t="s">
        <v>74</v>
      </c>
      <c r="E6" s="245" t="s">
        <v>436</v>
      </c>
      <c r="F6" s="244" t="s">
        <v>31</v>
      </c>
      <c r="G6" s="65">
        <v>0.05</v>
      </c>
      <c r="H6" s="247" t="s">
        <v>788</v>
      </c>
      <c r="I6" s="35" t="s">
        <v>76</v>
      </c>
      <c r="J6" s="36" t="s">
        <v>61</v>
      </c>
      <c r="K6" s="490" t="s">
        <v>533</v>
      </c>
      <c r="L6" s="498"/>
      <c r="M6" s="492">
        <v>0.16</v>
      </c>
      <c r="N6" s="477" t="s">
        <v>549</v>
      </c>
      <c r="O6" s="509" t="s">
        <v>544</v>
      </c>
      <c r="Q6" s="503" t="s">
        <v>789</v>
      </c>
      <c r="R6" s="156" t="s">
        <v>544</v>
      </c>
      <c r="S6" s="502" t="s">
        <v>575</v>
      </c>
    </row>
    <row r="7" spans="1:19" ht="44.25" customHeight="1" x14ac:dyDescent="0.3">
      <c r="B7" s="966"/>
      <c r="C7" s="967"/>
      <c r="D7" s="968"/>
      <c r="E7" s="245" t="s">
        <v>438</v>
      </c>
      <c r="F7" s="245" t="s">
        <v>267</v>
      </c>
      <c r="G7" s="65">
        <v>0.05</v>
      </c>
      <c r="H7" s="247" t="s">
        <v>482</v>
      </c>
      <c r="I7" s="40" t="s">
        <v>481</v>
      </c>
      <c r="J7" s="36" t="s">
        <v>61</v>
      </c>
      <c r="K7" s="490" t="s">
        <v>535</v>
      </c>
      <c r="L7" s="498"/>
      <c r="M7" s="492">
        <v>1.58</v>
      </c>
      <c r="N7" s="479" t="s">
        <v>550</v>
      </c>
      <c r="O7" s="509" t="s">
        <v>545</v>
      </c>
      <c r="Q7" s="503" t="s">
        <v>792</v>
      </c>
      <c r="R7" s="156" t="s">
        <v>544</v>
      </c>
      <c r="S7" s="502" t="s">
        <v>715</v>
      </c>
    </row>
    <row r="8" spans="1:19" ht="30" customHeight="1" x14ac:dyDescent="0.3">
      <c r="B8" s="966"/>
      <c r="C8" s="967" t="s">
        <v>24</v>
      </c>
      <c r="D8" s="968" t="s">
        <v>77</v>
      </c>
      <c r="E8" s="245" t="s">
        <v>436</v>
      </c>
      <c r="F8" s="246" t="s">
        <v>38</v>
      </c>
      <c r="G8" s="65">
        <v>0.05</v>
      </c>
      <c r="H8" s="247" t="s">
        <v>483</v>
      </c>
      <c r="I8" s="40" t="s">
        <v>79</v>
      </c>
      <c r="J8" s="36" t="s">
        <v>61</v>
      </c>
      <c r="K8" s="490" t="s">
        <v>534</v>
      </c>
      <c r="L8" s="498"/>
      <c r="M8" s="492">
        <v>1</v>
      </c>
      <c r="N8" s="480" t="s">
        <v>75</v>
      </c>
      <c r="O8" s="509" t="s">
        <v>544</v>
      </c>
      <c r="Q8" s="476" t="s">
        <v>483</v>
      </c>
      <c r="R8" s="156" t="s">
        <v>544</v>
      </c>
      <c r="S8" s="502" t="s">
        <v>787</v>
      </c>
    </row>
    <row r="9" spans="1:19" ht="60" customHeight="1" x14ac:dyDescent="0.3">
      <c r="B9" s="966"/>
      <c r="C9" s="967"/>
      <c r="D9" s="968"/>
      <c r="E9" s="245" t="s">
        <v>438</v>
      </c>
      <c r="F9" s="246" t="s">
        <v>439</v>
      </c>
      <c r="G9" s="65">
        <v>0.05</v>
      </c>
      <c r="H9" s="247" t="s">
        <v>482</v>
      </c>
      <c r="I9" s="40" t="s">
        <v>484</v>
      </c>
      <c r="J9" s="36" t="s">
        <v>61</v>
      </c>
      <c r="K9" s="490" t="s">
        <v>535</v>
      </c>
      <c r="L9" s="498"/>
      <c r="M9" s="492">
        <v>1.05</v>
      </c>
      <c r="N9" s="479" t="s">
        <v>550</v>
      </c>
      <c r="O9" s="509" t="s">
        <v>545</v>
      </c>
      <c r="Q9" s="503" t="s">
        <v>793</v>
      </c>
      <c r="R9" s="156" t="s">
        <v>544</v>
      </c>
      <c r="S9" s="502" t="s">
        <v>719</v>
      </c>
    </row>
    <row r="10" spans="1:19" ht="86.4" x14ac:dyDescent="0.3">
      <c r="B10" s="259" t="s">
        <v>521</v>
      </c>
      <c r="C10" s="257" t="s">
        <v>25</v>
      </c>
      <c r="D10" s="80" t="s">
        <v>81</v>
      </c>
      <c r="E10" s="84" t="s">
        <v>480</v>
      </c>
      <c r="F10" s="504" t="s">
        <v>522</v>
      </c>
      <c r="G10" s="65">
        <v>0.1</v>
      </c>
      <c r="H10" s="248" t="s">
        <v>485</v>
      </c>
      <c r="I10" s="40" t="s">
        <v>486</v>
      </c>
      <c r="J10" s="36" t="s">
        <v>42</v>
      </c>
      <c r="K10" s="490" t="s">
        <v>535</v>
      </c>
      <c r="L10" s="498"/>
      <c r="M10" s="493" t="s">
        <v>547</v>
      </c>
      <c r="N10" s="479" t="s">
        <v>551</v>
      </c>
      <c r="O10" s="509" t="s">
        <v>545</v>
      </c>
      <c r="Q10" s="476" t="s">
        <v>790</v>
      </c>
      <c r="R10" s="156" t="s">
        <v>545</v>
      </c>
      <c r="S10" s="478" t="s">
        <v>791</v>
      </c>
    </row>
    <row r="11" spans="1:19" ht="29.25" customHeight="1" x14ac:dyDescent="0.3">
      <c r="B11" s="966" t="s">
        <v>442</v>
      </c>
      <c r="C11" s="969" t="s">
        <v>26</v>
      </c>
      <c r="D11" s="969" t="s">
        <v>490</v>
      </c>
      <c r="E11" s="257" t="s">
        <v>436</v>
      </c>
      <c r="F11" s="244" t="s">
        <v>36</v>
      </c>
      <c r="G11" s="65">
        <v>0.02</v>
      </c>
      <c r="H11" s="252" t="s">
        <v>497</v>
      </c>
      <c r="I11" s="40" t="s">
        <v>489</v>
      </c>
      <c r="J11" s="36" t="s">
        <v>62</v>
      </c>
      <c r="K11" s="490" t="s">
        <v>534</v>
      </c>
      <c r="L11" s="498"/>
      <c r="M11" s="487" t="s">
        <v>497</v>
      </c>
      <c r="N11" s="482" t="s">
        <v>548</v>
      </c>
      <c r="O11" s="509" t="s">
        <v>544</v>
      </c>
      <c r="Q11" s="476" t="s">
        <v>497</v>
      </c>
      <c r="R11" s="156" t="s">
        <v>544</v>
      </c>
      <c r="S11" s="502" t="s">
        <v>794</v>
      </c>
    </row>
    <row r="12" spans="1:19" ht="115.5" customHeight="1" x14ac:dyDescent="0.3">
      <c r="B12" s="966"/>
      <c r="C12" s="969"/>
      <c r="D12" s="969"/>
      <c r="E12" s="257" t="s">
        <v>438</v>
      </c>
      <c r="F12" s="243" t="s">
        <v>296</v>
      </c>
      <c r="G12" s="65">
        <v>0.03</v>
      </c>
      <c r="H12" s="263" t="s">
        <v>496</v>
      </c>
      <c r="I12" s="40" t="s">
        <v>492</v>
      </c>
      <c r="J12" s="36" t="s">
        <v>62</v>
      </c>
      <c r="K12" s="490" t="s">
        <v>535</v>
      </c>
      <c r="L12" s="498"/>
      <c r="M12" s="494">
        <v>2.0999999999999999E-3</v>
      </c>
      <c r="N12" s="479" t="s">
        <v>552</v>
      </c>
      <c r="O12" s="509" t="s">
        <v>544</v>
      </c>
      <c r="Q12" s="505" t="s">
        <v>795</v>
      </c>
      <c r="R12" s="156" t="s">
        <v>544</v>
      </c>
      <c r="S12" s="478" t="s">
        <v>796</v>
      </c>
    </row>
    <row r="13" spans="1:19" ht="37.5" customHeight="1" x14ac:dyDescent="0.3">
      <c r="B13" s="966"/>
      <c r="C13" s="969" t="s">
        <v>27</v>
      </c>
      <c r="D13" s="969" t="s">
        <v>87</v>
      </c>
      <c r="E13" s="257" t="s">
        <v>436</v>
      </c>
      <c r="F13" s="244" t="s">
        <v>67</v>
      </c>
      <c r="G13" s="65">
        <v>0.05</v>
      </c>
      <c r="H13" s="47" t="s">
        <v>498</v>
      </c>
      <c r="I13" s="40" t="s">
        <v>491</v>
      </c>
      <c r="J13" s="36" t="s">
        <v>41</v>
      </c>
      <c r="K13" s="490" t="s">
        <v>534</v>
      </c>
      <c r="L13" s="498"/>
      <c r="M13" s="487" t="s">
        <v>553</v>
      </c>
      <c r="N13" s="477" t="s">
        <v>554</v>
      </c>
      <c r="O13" s="509" t="s">
        <v>545</v>
      </c>
      <c r="Q13" s="476" t="s">
        <v>248</v>
      </c>
      <c r="R13" s="156" t="s">
        <v>545</v>
      </c>
      <c r="S13" s="502" t="s">
        <v>554</v>
      </c>
    </row>
    <row r="14" spans="1:19" ht="57.6" x14ac:dyDescent="0.3">
      <c r="B14" s="966"/>
      <c r="C14" s="969"/>
      <c r="D14" s="969"/>
      <c r="E14" s="257" t="s">
        <v>436</v>
      </c>
      <c r="F14" s="244" t="s">
        <v>189</v>
      </c>
      <c r="G14" s="65">
        <v>0.02</v>
      </c>
      <c r="H14" s="49" t="s">
        <v>190</v>
      </c>
      <c r="I14" s="35" t="s">
        <v>88</v>
      </c>
      <c r="J14" s="36" t="s">
        <v>68</v>
      </c>
      <c r="K14" s="490" t="s">
        <v>534</v>
      </c>
      <c r="L14" s="498"/>
      <c r="M14" s="493" t="s">
        <v>190</v>
      </c>
      <c r="N14" s="477" t="s">
        <v>192</v>
      </c>
      <c r="O14" s="509" t="s">
        <v>544</v>
      </c>
      <c r="Q14" s="505" t="s">
        <v>190</v>
      </c>
      <c r="R14" s="481" t="s">
        <v>544</v>
      </c>
      <c r="S14" s="502" t="s">
        <v>192</v>
      </c>
    </row>
    <row r="15" spans="1:19" ht="120" customHeight="1" x14ac:dyDescent="0.3">
      <c r="B15" s="966"/>
      <c r="C15" s="969"/>
      <c r="D15" s="969"/>
      <c r="E15" s="257" t="s">
        <v>438</v>
      </c>
      <c r="F15" s="243" t="s">
        <v>307</v>
      </c>
      <c r="G15" s="65">
        <v>0.03</v>
      </c>
      <c r="H15" s="262" t="s">
        <v>495</v>
      </c>
      <c r="I15" s="40" t="s">
        <v>493</v>
      </c>
      <c r="J15" s="36" t="s">
        <v>529</v>
      </c>
      <c r="K15" s="490" t="s">
        <v>535</v>
      </c>
      <c r="L15" s="498"/>
      <c r="M15" s="494">
        <v>5.4000000000000003E-3</v>
      </c>
      <c r="N15" s="479" t="s">
        <v>786</v>
      </c>
      <c r="O15" s="509" t="s">
        <v>544</v>
      </c>
      <c r="Q15" s="505" t="s">
        <v>797</v>
      </c>
      <c r="R15" s="156" t="s">
        <v>544</v>
      </c>
      <c r="S15" s="502" t="s">
        <v>798</v>
      </c>
    </row>
    <row r="16" spans="1:19" ht="29.25" customHeight="1" x14ac:dyDescent="0.3">
      <c r="B16" s="966"/>
      <c r="C16" s="969"/>
      <c r="D16" s="969" t="s">
        <v>89</v>
      </c>
      <c r="E16" s="257" t="s">
        <v>436</v>
      </c>
      <c r="F16" s="244" t="s">
        <v>40</v>
      </c>
      <c r="G16" s="65">
        <v>2.5000000000000001E-2</v>
      </c>
      <c r="H16" s="253" t="s">
        <v>499</v>
      </c>
      <c r="I16" s="273" t="s">
        <v>494</v>
      </c>
      <c r="J16" s="54" t="s">
        <v>43</v>
      </c>
      <c r="K16" s="490" t="s">
        <v>534</v>
      </c>
      <c r="L16" s="498"/>
      <c r="M16" s="495" t="s">
        <v>75</v>
      </c>
      <c r="N16" s="480" t="s">
        <v>75</v>
      </c>
      <c r="O16" s="510" t="s">
        <v>75</v>
      </c>
      <c r="Q16" s="476" t="s">
        <v>799</v>
      </c>
      <c r="R16" s="156" t="s">
        <v>545</v>
      </c>
      <c r="S16" s="502" t="s">
        <v>590</v>
      </c>
    </row>
    <row r="17" spans="2:19" ht="44.25" customHeight="1" x14ac:dyDescent="0.3">
      <c r="B17" s="966"/>
      <c r="C17" s="969"/>
      <c r="D17" s="969"/>
      <c r="E17" s="257" t="s">
        <v>438</v>
      </c>
      <c r="F17" s="244" t="s">
        <v>523</v>
      </c>
      <c r="G17" s="65">
        <v>2.5000000000000001E-2</v>
      </c>
      <c r="H17" s="47" t="s">
        <v>500</v>
      </c>
      <c r="I17" s="273" t="s">
        <v>501</v>
      </c>
      <c r="J17" s="54" t="s">
        <v>43</v>
      </c>
      <c r="K17" s="490" t="s">
        <v>535</v>
      </c>
      <c r="L17" s="498"/>
      <c r="M17" s="494">
        <v>0.99119999999999997</v>
      </c>
      <c r="N17" s="479" t="s">
        <v>786</v>
      </c>
      <c r="O17" s="509" t="s">
        <v>544</v>
      </c>
      <c r="Q17" s="506">
        <v>0.99570000000000003</v>
      </c>
      <c r="R17" s="156" t="s">
        <v>544</v>
      </c>
      <c r="S17" s="502" t="s">
        <v>731</v>
      </c>
    </row>
    <row r="18" spans="2:19" ht="115.2" x14ac:dyDescent="0.3">
      <c r="B18" s="966"/>
      <c r="C18" s="967" t="s">
        <v>28</v>
      </c>
      <c r="D18" s="257" t="s">
        <v>8</v>
      </c>
      <c r="E18" s="257" t="s">
        <v>480</v>
      </c>
      <c r="F18" s="261" t="s">
        <v>93</v>
      </c>
      <c r="G18" s="260">
        <v>2.5000000000000001E-2</v>
      </c>
      <c r="H18" s="257" t="s">
        <v>94</v>
      </c>
      <c r="I18" s="57" t="s">
        <v>502</v>
      </c>
      <c r="J18" s="58" t="s">
        <v>97</v>
      </c>
      <c r="K18" s="490" t="s">
        <v>536</v>
      </c>
      <c r="L18" s="498"/>
      <c r="M18" s="493" t="s">
        <v>555</v>
      </c>
      <c r="N18" s="477" t="s">
        <v>732</v>
      </c>
      <c r="O18" s="509" t="s">
        <v>545</v>
      </c>
      <c r="Q18" s="505" t="s">
        <v>595</v>
      </c>
      <c r="R18" s="156" t="s">
        <v>545</v>
      </c>
      <c r="S18" s="502" t="s">
        <v>596</v>
      </c>
    </row>
    <row r="19" spans="2:19" ht="92.4" x14ac:dyDescent="0.3">
      <c r="B19" s="966"/>
      <c r="C19" s="967"/>
      <c r="D19" s="257" t="s">
        <v>9</v>
      </c>
      <c r="E19" s="257" t="s">
        <v>480</v>
      </c>
      <c r="F19" s="258" t="s">
        <v>104</v>
      </c>
      <c r="G19" s="152">
        <v>2.5000000000000001E-2</v>
      </c>
      <c r="H19" s="257" t="s">
        <v>105</v>
      </c>
      <c r="I19" s="57" t="s">
        <v>503</v>
      </c>
      <c r="J19" s="58" t="s">
        <v>97</v>
      </c>
      <c r="K19" s="490" t="s">
        <v>536</v>
      </c>
      <c r="L19" s="498"/>
      <c r="M19" s="493" t="s">
        <v>766</v>
      </c>
      <c r="N19" s="477" t="s">
        <v>737</v>
      </c>
      <c r="O19" s="509" t="s">
        <v>544</v>
      </c>
      <c r="Q19" s="505" t="s">
        <v>607</v>
      </c>
      <c r="R19" s="156" t="s">
        <v>544</v>
      </c>
      <c r="S19" s="502" t="s">
        <v>608</v>
      </c>
    </row>
    <row r="20" spans="2:19" ht="92.4" x14ac:dyDescent="0.3">
      <c r="B20" s="966"/>
      <c r="C20" s="967"/>
      <c r="D20" s="257" t="s">
        <v>10</v>
      </c>
      <c r="E20" s="257" t="s">
        <v>480</v>
      </c>
      <c r="F20" s="258" t="s">
        <v>110</v>
      </c>
      <c r="G20" s="152">
        <v>2.5000000000000001E-2</v>
      </c>
      <c r="H20" s="257" t="s">
        <v>111</v>
      </c>
      <c r="I20" s="57" t="s">
        <v>524</v>
      </c>
      <c r="J20" s="58" t="s">
        <v>97</v>
      </c>
      <c r="K20" s="490" t="s">
        <v>536</v>
      </c>
      <c r="L20" s="498"/>
      <c r="M20" s="493" t="s">
        <v>767</v>
      </c>
      <c r="N20" s="477" t="s">
        <v>738</v>
      </c>
      <c r="O20" s="509" t="s">
        <v>544</v>
      </c>
      <c r="Q20" s="505" t="s">
        <v>616</v>
      </c>
      <c r="R20" s="156" t="s">
        <v>545</v>
      </c>
      <c r="S20" s="502" t="s">
        <v>617</v>
      </c>
    </row>
    <row r="21" spans="2:19" ht="92.4" x14ac:dyDescent="0.3">
      <c r="B21" s="966"/>
      <c r="C21" s="967"/>
      <c r="D21" s="257" t="s">
        <v>11</v>
      </c>
      <c r="E21" s="257" t="s">
        <v>480</v>
      </c>
      <c r="F21" s="258" t="s">
        <v>115</v>
      </c>
      <c r="G21" s="152">
        <v>2.5000000000000001E-2</v>
      </c>
      <c r="H21" s="257" t="s">
        <v>116</v>
      </c>
      <c r="I21" s="57" t="s">
        <v>504</v>
      </c>
      <c r="J21" s="58" t="s">
        <v>97</v>
      </c>
      <c r="K21" s="490" t="s">
        <v>536</v>
      </c>
      <c r="L21" s="498"/>
      <c r="M21" s="493" t="s">
        <v>768</v>
      </c>
      <c r="N21" s="477" t="s">
        <v>739</v>
      </c>
      <c r="O21" s="509" t="s">
        <v>544</v>
      </c>
      <c r="Q21" s="505" t="s">
        <v>625</v>
      </c>
      <c r="R21" s="156" t="s">
        <v>544</v>
      </c>
      <c r="S21" s="502" t="s">
        <v>626</v>
      </c>
    </row>
    <row r="22" spans="2:19" ht="43.2" x14ac:dyDescent="0.3">
      <c r="B22" s="966"/>
      <c r="C22" s="967"/>
      <c r="D22" s="257" t="s">
        <v>12</v>
      </c>
      <c r="E22" s="257" t="s">
        <v>480</v>
      </c>
      <c r="F22" s="258" t="s">
        <v>119</v>
      </c>
      <c r="G22" s="152">
        <v>2.5000000000000001E-2</v>
      </c>
      <c r="H22" s="257" t="s">
        <v>120</v>
      </c>
      <c r="I22" s="57" t="s">
        <v>505</v>
      </c>
      <c r="J22" s="58" t="s">
        <v>97</v>
      </c>
      <c r="K22" s="490" t="s">
        <v>532</v>
      </c>
      <c r="L22" s="498"/>
      <c r="M22" s="493" t="s">
        <v>370</v>
      </c>
      <c r="N22" s="482" t="s">
        <v>370</v>
      </c>
      <c r="O22" s="509" t="s">
        <v>544</v>
      </c>
      <c r="Q22" s="476" t="s">
        <v>372</v>
      </c>
      <c r="R22" s="156" t="s">
        <v>544</v>
      </c>
      <c r="S22" s="478" t="s">
        <v>194</v>
      </c>
    </row>
    <row r="23" spans="2:19" ht="43.2" x14ac:dyDescent="0.3">
      <c r="B23" s="966"/>
      <c r="C23" s="969" t="s">
        <v>44</v>
      </c>
      <c r="D23" s="257" t="s">
        <v>378</v>
      </c>
      <c r="E23" s="257" t="s">
        <v>480</v>
      </c>
      <c r="F23" s="82" t="s">
        <v>379</v>
      </c>
      <c r="G23" s="152">
        <v>4.4999999999999998E-2</v>
      </c>
      <c r="H23" s="146" t="s">
        <v>509</v>
      </c>
      <c r="I23" s="89" t="s">
        <v>506</v>
      </c>
      <c r="J23" s="54" t="s">
        <v>63</v>
      </c>
      <c r="K23" s="490" t="s">
        <v>534</v>
      </c>
      <c r="L23" s="498"/>
      <c r="M23" s="487" t="s">
        <v>382</v>
      </c>
      <c r="N23" s="477" t="s">
        <v>640</v>
      </c>
      <c r="O23" s="510" t="s">
        <v>75</v>
      </c>
      <c r="Q23" s="505" t="s">
        <v>800</v>
      </c>
      <c r="R23" s="156" t="s">
        <v>544</v>
      </c>
      <c r="S23" s="502" t="s">
        <v>635</v>
      </c>
    </row>
    <row r="24" spans="2:19" ht="43.2" x14ac:dyDescent="0.3">
      <c r="B24" s="966"/>
      <c r="C24" s="969"/>
      <c r="D24" s="82" t="s">
        <v>388</v>
      </c>
      <c r="E24" s="156" t="s">
        <v>438</v>
      </c>
      <c r="F24" s="82" t="s">
        <v>389</v>
      </c>
      <c r="G24" s="152">
        <v>0.02</v>
      </c>
      <c r="H24" s="146" t="s">
        <v>510</v>
      </c>
      <c r="I24" s="81" t="s">
        <v>507</v>
      </c>
      <c r="J24" s="54" t="s">
        <v>63</v>
      </c>
      <c r="K24" s="490" t="s">
        <v>534</v>
      </c>
      <c r="L24" s="498"/>
      <c r="M24" s="493" t="s">
        <v>769</v>
      </c>
      <c r="N24" s="480" t="s">
        <v>75</v>
      </c>
      <c r="O24" s="509" t="s">
        <v>544</v>
      </c>
      <c r="Q24" s="476" t="s">
        <v>802</v>
      </c>
      <c r="R24" s="156" t="s">
        <v>544</v>
      </c>
      <c r="S24" s="478" t="s">
        <v>801</v>
      </c>
    </row>
    <row r="25" spans="2:19" ht="28.8" x14ac:dyDescent="0.3">
      <c r="B25" s="966"/>
      <c r="C25" s="969"/>
      <c r="D25" s="970" t="s">
        <v>444</v>
      </c>
      <c r="E25" s="156" t="s">
        <v>438</v>
      </c>
      <c r="F25" s="82" t="s">
        <v>400</v>
      </c>
      <c r="G25" s="152">
        <v>0.02</v>
      </c>
      <c r="H25" s="146" t="s">
        <v>511</v>
      </c>
      <c r="I25" s="81" t="s">
        <v>508</v>
      </c>
      <c r="J25" s="282" t="s">
        <v>530</v>
      </c>
      <c r="K25" s="490" t="s">
        <v>534</v>
      </c>
      <c r="L25" s="498"/>
      <c r="M25" s="487" t="s">
        <v>770</v>
      </c>
      <c r="N25" s="480" t="s">
        <v>75</v>
      </c>
      <c r="O25" s="510" t="s">
        <v>75</v>
      </c>
      <c r="Q25" s="476" t="s">
        <v>803</v>
      </c>
      <c r="R25" s="156" t="s">
        <v>544</v>
      </c>
      <c r="S25" s="478" t="s">
        <v>403</v>
      </c>
    </row>
    <row r="26" spans="2:19" ht="28.8" x14ac:dyDescent="0.3">
      <c r="B26" s="966"/>
      <c r="C26" s="969"/>
      <c r="D26" s="971"/>
      <c r="E26" s="144" t="s">
        <v>436</v>
      </c>
      <c r="F26" s="244" t="s">
        <v>45</v>
      </c>
      <c r="G26" s="65">
        <v>0.02</v>
      </c>
      <c r="H26" s="249" t="s">
        <v>512</v>
      </c>
      <c r="I26" s="40" t="s">
        <v>525</v>
      </c>
      <c r="J26" s="54" t="s">
        <v>64</v>
      </c>
      <c r="K26" s="490" t="s">
        <v>537</v>
      </c>
      <c r="L26" s="498"/>
      <c r="M26" s="495" t="s">
        <v>75</v>
      </c>
      <c r="N26" s="480" t="s">
        <v>75</v>
      </c>
      <c r="O26" s="510" t="s">
        <v>75</v>
      </c>
      <c r="Q26" s="476" t="s">
        <v>804</v>
      </c>
      <c r="R26" s="156" t="s">
        <v>545</v>
      </c>
      <c r="S26" s="478" t="s">
        <v>806</v>
      </c>
    </row>
    <row r="27" spans="2:19" ht="66" x14ac:dyDescent="0.3">
      <c r="B27" s="966"/>
      <c r="C27" s="969"/>
      <c r="D27" s="972"/>
      <c r="E27" s="144" t="s">
        <v>436</v>
      </c>
      <c r="F27" s="244" t="s">
        <v>66</v>
      </c>
      <c r="G27" s="65">
        <v>0.02</v>
      </c>
      <c r="H27" s="473" t="s">
        <v>203</v>
      </c>
      <c r="I27" s="40" t="s">
        <v>526</v>
      </c>
      <c r="J27" s="54" t="s">
        <v>65</v>
      </c>
      <c r="K27" s="490" t="s">
        <v>537</v>
      </c>
      <c r="L27" s="498"/>
      <c r="M27" s="493" t="s">
        <v>772</v>
      </c>
      <c r="N27" s="477" t="s">
        <v>771</v>
      </c>
      <c r="O27" s="509" t="s">
        <v>544</v>
      </c>
      <c r="Q27" s="476" t="s">
        <v>804</v>
      </c>
      <c r="R27" s="156" t="s">
        <v>545</v>
      </c>
      <c r="S27" s="478" t="s">
        <v>805</v>
      </c>
    </row>
    <row r="28" spans="2:19" ht="39.6" x14ac:dyDescent="0.3">
      <c r="B28" s="973" t="s">
        <v>443</v>
      </c>
      <c r="C28" s="975" t="s">
        <v>29</v>
      </c>
      <c r="D28" s="976" t="s">
        <v>46</v>
      </c>
      <c r="E28" s="258" t="s">
        <v>480</v>
      </c>
      <c r="F28" s="244" t="s">
        <v>13</v>
      </c>
      <c r="G28" s="65">
        <v>0.05</v>
      </c>
      <c r="H28" s="69" t="s">
        <v>14</v>
      </c>
      <c r="I28" s="35" t="s">
        <v>527</v>
      </c>
      <c r="J28" s="36" t="s">
        <v>47</v>
      </c>
      <c r="K28" s="490" t="s">
        <v>538</v>
      </c>
      <c r="L28" s="498"/>
      <c r="M28" s="493" t="s">
        <v>773</v>
      </c>
      <c r="N28" s="479" t="s">
        <v>774</v>
      </c>
      <c r="O28" s="509" t="s">
        <v>544</v>
      </c>
      <c r="Q28" s="476" t="s">
        <v>807</v>
      </c>
      <c r="R28" s="156" t="s">
        <v>544</v>
      </c>
      <c r="S28" s="478" t="s">
        <v>808</v>
      </c>
    </row>
    <row r="29" spans="2:19" ht="28.8" x14ac:dyDescent="0.3">
      <c r="B29" s="973"/>
      <c r="C29" s="975"/>
      <c r="D29" s="976"/>
      <c r="E29" s="258" t="s">
        <v>480</v>
      </c>
      <c r="F29" s="244" t="s">
        <v>15</v>
      </c>
      <c r="G29" s="65">
        <v>0.02</v>
      </c>
      <c r="H29" s="73" t="s">
        <v>513</v>
      </c>
      <c r="I29" s="35" t="s">
        <v>132</v>
      </c>
      <c r="J29" s="36" t="s">
        <v>47</v>
      </c>
      <c r="K29" s="490" t="s">
        <v>538</v>
      </c>
      <c r="L29" s="498"/>
      <c r="M29" s="496" t="s">
        <v>513</v>
      </c>
      <c r="N29" s="479" t="s">
        <v>774</v>
      </c>
      <c r="O29" s="509" t="s">
        <v>544</v>
      </c>
      <c r="Q29" s="505" t="s">
        <v>513</v>
      </c>
      <c r="R29" s="156" t="s">
        <v>544</v>
      </c>
      <c r="S29" s="478" t="s">
        <v>408</v>
      </c>
    </row>
    <row r="30" spans="2:19" ht="66" customHeight="1" x14ac:dyDescent="0.3">
      <c r="B30" s="973"/>
      <c r="C30" s="975"/>
      <c r="D30" s="258" t="s">
        <v>48</v>
      </c>
      <c r="E30" s="258" t="s">
        <v>480</v>
      </c>
      <c r="F30" s="244" t="s">
        <v>16</v>
      </c>
      <c r="G30" s="165">
        <v>0.02</v>
      </c>
      <c r="H30" s="69" t="s">
        <v>17</v>
      </c>
      <c r="I30" s="40" t="s">
        <v>514</v>
      </c>
      <c r="J30" s="36" t="s">
        <v>47</v>
      </c>
      <c r="K30" s="490" t="s">
        <v>537</v>
      </c>
      <c r="L30" s="498"/>
      <c r="M30" s="487" t="s">
        <v>775</v>
      </c>
      <c r="N30" s="479" t="s">
        <v>776</v>
      </c>
      <c r="O30" s="509" t="s">
        <v>545</v>
      </c>
      <c r="Q30" s="505" t="s">
        <v>17</v>
      </c>
      <c r="R30" s="156" t="s">
        <v>544</v>
      </c>
      <c r="S30" s="502" t="s">
        <v>809</v>
      </c>
    </row>
    <row r="31" spans="2:19" ht="43.2" x14ac:dyDescent="0.3">
      <c r="B31" s="973"/>
      <c r="C31" s="975"/>
      <c r="D31" s="976" t="s">
        <v>49</v>
      </c>
      <c r="E31" s="258" t="s">
        <v>480</v>
      </c>
      <c r="F31" s="244" t="s">
        <v>50</v>
      </c>
      <c r="G31" s="165">
        <v>0.02</v>
      </c>
      <c r="H31" s="69" t="s">
        <v>136</v>
      </c>
      <c r="I31" s="274" t="s">
        <v>515</v>
      </c>
      <c r="J31" s="36" t="s">
        <v>47</v>
      </c>
      <c r="K31" s="490" t="s">
        <v>535</v>
      </c>
      <c r="L31" s="498"/>
      <c r="M31" s="492">
        <v>0.65</v>
      </c>
      <c r="N31" s="477" t="s">
        <v>777</v>
      </c>
      <c r="O31" s="509" t="s">
        <v>545</v>
      </c>
      <c r="Q31" s="503" t="s">
        <v>811</v>
      </c>
      <c r="R31" s="156" t="s">
        <v>545</v>
      </c>
      <c r="S31" s="502" t="s">
        <v>810</v>
      </c>
    </row>
    <row r="32" spans="2:19" ht="67.5" customHeight="1" x14ac:dyDescent="0.3">
      <c r="B32" s="973"/>
      <c r="C32" s="975"/>
      <c r="D32" s="976"/>
      <c r="E32" s="258" t="s">
        <v>480</v>
      </c>
      <c r="F32" s="244" t="s">
        <v>51</v>
      </c>
      <c r="G32" s="165">
        <v>0.02</v>
      </c>
      <c r="H32" s="84" t="s">
        <v>528</v>
      </c>
      <c r="I32" s="274" t="s">
        <v>516</v>
      </c>
      <c r="J32" s="36" t="s">
        <v>47</v>
      </c>
      <c r="K32" s="490" t="s">
        <v>537</v>
      </c>
      <c r="L32" s="498"/>
      <c r="M32" s="493" t="s">
        <v>778</v>
      </c>
      <c r="N32" s="477" t="s">
        <v>779</v>
      </c>
      <c r="O32" s="509" t="s">
        <v>544</v>
      </c>
      <c r="Q32" s="476" t="s">
        <v>812</v>
      </c>
      <c r="R32" s="156" t="s">
        <v>544</v>
      </c>
      <c r="S32" s="502" t="s">
        <v>691</v>
      </c>
    </row>
    <row r="33" spans="2:19" ht="57.6" x14ac:dyDescent="0.3">
      <c r="B33" s="973"/>
      <c r="C33" s="975"/>
      <c r="D33" s="258" t="s">
        <v>54</v>
      </c>
      <c r="E33" s="258" t="s">
        <v>480</v>
      </c>
      <c r="F33" s="244" t="s">
        <v>18</v>
      </c>
      <c r="G33" s="165">
        <v>0.02</v>
      </c>
      <c r="H33" s="250" t="s">
        <v>517</v>
      </c>
      <c r="I33" s="35" t="s">
        <v>141</v>
      </c>
      <c r="J33" s="36" t="s">
        <v>47</v>
      </c>
      <c r="K33" s="490" t="s">
        <v>534</v>
      </c>
      <c r="L33" s="498"/>
      <c r="M33" s="487" t="s">
        <v>517</v>
      </c>
      <c r="N33" s="477" t="s">
        <v>780</v>
      </c>
      <c r="O33" s="509" t="s">
        <v>544</v>
      </c>
      <c r="Q33" s="505" t="s">
        <v>517</v>
      </c>
      <c r="R33" s="156" t="s">
        <v>544</v>
      </c>
      <c r="S33" s="502" t="s">
        <v>215</v>
      </c>
    </row>
    <row r="34" spans="2:19" ht="39.6" x14ac:dyDescent="0.3">
      <c r="B34" s="973"/>
      <c r="C34" s="975" t="s">
        <v>30</v>
      </c>
      <c r="D34" s="978" t="s">
        <v>55</v>
      </c>
      <c r="E34" s="258" t="s">
        <v>480</v>
      </c>
      <c r="F34" s="246" t="s">
        <v>56</v>
      </c>
      <c r="G34" s="165">
        <v>2.5000000000000001E-2</v>
      </c>
      <c r="H34" s="251" t="s">
        <v>518</v>
      </c>
      <c r="I34" s="35" t="s">
        <v>142</v>
      </c>
      <c r="J34" s="36" t="s">
        <v>47</v>
      </c>
      <c r="K34" s="490" t="s">
        <v>534</v>
      </c>
      <c r="L34" s="498"/>
      <c r="M34" s="487" t="s">
        <v>781</v>
      </c>
      <c r="N34" s="477" t="s">
        <v>782</v>
      </c>
      <c r="O34" s="509" t="s">
        <v>545</v>
      </c>
      <c r="Q34" s="505" t="s">
        <v>518</v>
      </c>
      <c r="R34" s="156" t="s">
        <v>544</v>
      </c>
      <c r="S34" s="483" t="s">
        <v>694</v>
      </c>
    </row>
    <row r="35" spans="2:19" ht="69.75" customHeight="1" x14ac:dyDescent="0.3">
      <c r="B35" s="973"/>
      <c r="C35" s="975"/>
      <c r="D35" s="978"/>
      <c r="E35" s="258" t="s">
        <v>480</v>
      </c>
      <c r="F35" s="246" t="s">
        <v>58</v>
      </c>
      <c r="G35" s="165">
        <v>2.5000000000000001E-2</v>
      </c>
      <c r="H35" s="250" t="s">
        <v>519</v>
      </c>
      <c r="I35" s="35" t="s">
        <v>143</v>
      </c>
      <c r="J35" s="36" t="s">
        <v>47</v>
      </c>
      <c r="K35" s="490" t="s">
        <v>534</v>
      </c>
      <c r="L35" s="498"/>
      <c r="M35" s="487" t="s">
        <v>783</v>
      </c>
      <c r="N35" s="477" t="s">
        <v>784</v>
      </c>
      <c r="O35" s="509" t="s">
        <v>544</v>
      </c>
      <c r="Q35" s="476" t="s">
        <v>699</v>
      </c>
      <c r="R35" s="156" t="s">
        <v>544</v>
      </c>
      <c r="S35" s="483" t="s">
        <v>813</v>
      </c>
    </row>
    <row r="36" spans="2:19" ht="79.8" thickBot="1" x14ac:dyDescent="0.35">
      <c r="B36" s="974"/>
      <c r="C36" s="977"/>
      <c r="D36" s="269" t="s">
        <v>60</v>
      </c>
      <c r="E36" s="270" t="s">
        <v>480</v>
      </c>
      <c r="F36" s="270" t="s">
        <v>19</v>
      </c>
      <c r="G36" s="168">
        <v>0.05</v>
      </c>
      <c r="H36" s="169" t="s">
        <v>497</v>
      </c>
      <c r="I36" s="275" t="s">
        <v>144</v>
      </c>
      <c r="J36" s="110" t="s">
        <v>47</v>
      </c>
      <c r="K36" s="491" t="s">
        <v>534</v>
      </c>
      <c r="L36" s="498"/>
      <c r="M36" s="488" t="s">
        <v>497</v>
      </c>
      <c r="N36" s="485" t="s">
        <v>785</v>
      </c>
      <c r="O36" s="511" t="s">
        <v>544</v>
      </c>
      <c r="Q36" s="508" t="s">
        <v>814</v>
      </c>
      <c r="R36" s="484" t="s">
        <v>544</v>
      </c>
      <c r="S36" s="507" t="s">
        <v>815</v>
      </c>
    </row>
    <row r="37" spans="2:19" ht="15" thickTop="1" x14ac:dyDescent="0.3">
      <c r="B37" s="255"/>
    </row>
    <row r="38" spans="2:19" x14ac:dyDescent="0.3">
      <c r="B38" s="255"/>
      <c r="G38" s="117"/>
    </row>
    <row r="39" spans="2:19" x14ac:dyDescent="0.3">
      <c r="B39" s="255"/>
    </row>
    <row r="45" spans="2:19" ht="16.8" x14ac:dyDescent="0.3">
      <c r="D45" s="145" t="s">
        <v>146</v>
      </c>
      <c r="E45" s="145"/>
      <c r="F45" s="119" t="s">
        <v>147</v>
      </c>
      <c r="G45" s="120">
        <v>1.5503859081368867E-2</v>
      </c>
      <c r="H45" s="120"/>
    </row>
    <row r="46" spans="2:19" ht="16.8" x14ac:dyDescent="0.3">
      <c r="D46" s="145" t="s">
        <v>148</v>
      </c>
      <c r="E46" s="145"/>
      <c r="F46" s="119" t="s">
        <v>149</v>
      </c>
      <c r="G46" s="120">
        <v>2.8659209114078599E-3</v>
      </c>
      <c r="H46" s="120"/>
    </row>
    <row r="47" spans="2:19" ht="16.8" x14ac:dyDescent="0.3">
      <c r="D47" s="145" t="s">
        <v>150</v>
      </c>
      <c r="E47" s="145"/>
      <c r="F47" s="119" t="s">
        <v>151</v>
      </c>
      <c r="G47" s="123">
        <v>4.6909576497520034E-2</v>
      </c>
      <c r="H47" s="123"/>
    </row>
    <row r="48" spans="2:19" ht="16.8" x14ac:dyDescent="0.3">
      <c r="D48" s="145" t="s">
        <v>152</v>
      </c>
      <c r="E48" s="145"/>
      <c r="F48" s="119" t="s">
        <v>153</v>
      </c>
      <c r="G48" s="125">
        <v>1.813429988553987E-4</v>
      </c>
      <c r="H48" s="125"/>
    </row>
  </sheetData>
  <protectedRanges>
    <protectedRange sqref="I10" name="Range1_2_3_1_3_1_1"/>
    <protectedRange sqref="I8:I9" name="Range1_2_3_1_1_1_2_1"/>
  </protectedRanges>
  <mergeCells count="23">
    <mergeCell ref="B2:B3"/>
    <mergeCell ref="C2:I2"/>
    <mergeCell ref="C3:I3"/>
    <mergeCell ref="D31:D32"/>
    <mergeCell ref="C28:C33"/>
    <mergeCell ref="B6:B9"/>
    <mergeCell ref="D6:D7"/>
    <mergeCell ref="C6:C7"/>
    <mergeCell ref="D8:D9"/>
    <mergeCell ref="C8:C9"/>
    <mergeCell ref="D13:D15"/>
    <mergeCell ref="D16:D17"/>
    <mergeCell ref="D34:D35"/>
    <mergeCell ref="B28:B36"/>
    <mergeCell ref="C34:C36"/>
    <mergeCell ref="C18:C22"/>
    <mergeCell ref="C23:C27"/>
    <mergeCell ref="D25:D27"/>
    <mergeCell ref="D28:D29"/>
    <mergeCell ref="B11:B27"/>
    <mergeCell ref="D11:D12"/>
    <mergeCell ref="C11:C12"/>
    <mergeCell ref="C13:C17"/>
  </mergeCells>
  <conditionalFormatting sqref="O1:O1048576">
    <cfRule type="cellIs" dxfId="5" priority="1" operator="equal">
      <formula>"-"</formula>
    </cfRule>
    <cfRule type="cellIs" dxfId="4" priority="2" operator="equal">
      <formula>"TERCAPAI"</formula>
    </cfRule>
    <cfRule type="cellIs" dxfId="3" priority="3" operator="equal">
      <formula>"TIDAK TERCAPAI"</formula>
    </cfRule>
  </conditionalFormatting>
  <conditionalFormatting sqref="R1:R1048576">
    <cfRule type="cellIs" dxfId="2" priority="4" operator="equal">
      <formula>"-"</formula>
    </cfRule>
    <cfRule type="cellIs" dxfId="1" priority="5" operator="equal">
      <formula>"TERCAPAI"</formula>
    </cfRule>
    <cfRule type="cellIs" dxfId="0" priority="6" operator="equal">
      <formula>"TIDAK TERCAPAI"</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8"/>
  <sheetViews>
    <sheetView topLeftCell="J28" zoomScale="70" zoomScaleNormal="70" workbookViewId="0">
      <selection activeCell="V35" sqref="V35:X36"/>
    </sheetView>
  </sheetViews>
  <sheetFormatPr defaultRowHeight="19.2" customHeight="1" x14ac:dyDescent="0.3"/>
  <cols>
    <col min="1" max="1" width="3.5546875" style="657" customWidth="1"/>
    <col min="2" max="2" width="23.109375" style="667" hidden="1" customWidth="1"/>
    <col min="3" max="4" width="12.6640625" style="657" customWidth="1"/>
    <col min="5" max="5" width="10.44140625" style="657" customWidth="1"/>
    <col min="6" max="6" width="25.33203125" style="656" customWidth="1"/>
    <col min="7" max="7" width="19.109375" style="667" customWidth="1"/>
    <col min="8" max="8" width="12.6640625" style="667" hidden="1" customWidth="1"/>
    <col min="9" max="9" width="45.33203125" style="667" customWidth="1"/>
    <col min="10" max="10" width="18.44140625" style="657" customWidth="1"/>
    <col min="11" max="11" width="6.33203125" style="657" customWidth="1"/>
    <col min="12" max="12" width="7.5546875" style="657" customWidth="1"/>
    <col min="13" max="13" width="12.6640625" style="668" hidden="1" customWidth="1"/>
    <col min="14" max="14" width="14.109375" style="655" hidden="1" customWidth="1"/>
    <col min="15" max="24" width="8.6640625" style="656" customWidth="1"/>
    <col min="25" max="25" width="8.6640625" style="657" customWidth="1"/>
    <col min="26" max="256" width="9.109375" style="657"/>
    <col min="257" max="257" width="3.5546875" style="657" customWidth="1"/>
    <col min="258" max="258" width="0" style="657" hidden="1" customWidth="1"/>
    <col min="259" max="260" width="12.6640625" style="657" customWidth="1"/>
    <col min="261" max="261" width="10.44140625" style="657" customWidth="1"/>
    <col min="262" max="262" width="25.33203125" style="657" customWidth="1"/>
    <col min="263" max="263" width="19.109375" style="657" customWidth="1"/>
    <col min="264" max="264" width="0" style="657" hidden="1" customWidth="1"/>
    <col min="265" max="265" width="45.33203125" style="657" customWidth="1"/>
    <col min="266" max="266" width="18.44140625" style="657" customWidth="1"/>
    <col min="267" max="267" width="6.33203125" style="657" customWidth="1"/>
    <col min="268" max="268" width="7.5546875" style="657" customWidth="1"/>
    <col min="269" max="270" width="0" style="657" hidden="1" customWidth="1"/>
    <col min="271" max="281" width="8.6640625" style="657" customWidth="1"/>
    <col min="282" max="512" width="9.109375" style="657"/>
    <col min="513" max="513" width="3.5546875" style="657" customWidth="1"/>
    <col min="514" max="514" width="0" style="657" hidden="1" customWidth="1"/>
    <col min="515" max="516" width="12.6640625" style="657" customWidth="1"/>
    <col min="517" max="517" width="10.44140625" style="657" customWidth="1"/>
    <col min="518" max="518" width="25.33203125" style="657" customWidth="1"/>
    <col min="519" max="519" width="19.109375" style="657" customWidth="1"/>
    <col min="520" max="520" width="0" style="657" hidden="1" customWidth="1"/>
    <col min="521" max="521" width="45.33203125" style="657" customWidth="1"/>
    <col min="522" max="522" width="18.44140625" style="657" customWidth="1"/>
    <col min="523" max="523" width="6.33203125" style="657" customWidth="1"/>
    <col min="524" max="524" width="7.5546875" style="657" customWidth="1"/>
    <col min="525" max="526" width="0" style="657" hidden="1" customWidth="1"/>
    <col min="527" max="537" width="8.6640625" style="657" customWidth="1"/>
    <col min="538" max="768" width="9.109375" style="657"/>
    <col min="769" max="769" width="3.5546875" style="657" customWidth="1"/>
    <col min="770" max="770" width="0" style="657" hidden="1" customWidth="1"/>
    <col min="771" max="772" width="12.6640625" style="657" customWidth="1"/>
    <col min="773" max="773" width="10.44140625" style="657" customWidth="1"/>
    <col min="774" max="774" width="25.33203125" style="657" customWidth="1"/>
    <col min="775" max="775" width="19.109375" style="657" customWidth="1"/>
    <col min="776" max="776" width="0" style="657" hidden="1" customWidth="1"/>
    <col min="777" max="777" width="45.33203125" style="657" customWidth="1"/>
    <col min="778" max="778" width="18.44140625" style="657" customWidth="1"/>
    <col min="779" max="779" width="6.33203125" style="657" customWidth="1"/>
    <col min="780" max="780" width="7.5546875" style="657" customWidth="1"/>
    <col min="781" max="782" width="0" style="657" hidden="1" customWidth="1"/>
    <col min="783" max="793" width="8.6640625" style="657" customWidth="1"/>
    <col min="794" max="1024" width="9.109375" style="657"/>
    <col min="1025" max="1025" width="3.5546875" style="657" customWidth="1"/>
    <col min="1026" max="1026" width="0" style="657" hidden="1" customWidth="1"/>
    <col min="1027" max="1028" width="12.6640625" style="657" customWidth="1"/>
    <col min="1029" max="1029" width="10.44140625" style="657" customWidth="1"/>
    <col min="1030" max="1030" width="25.33203125" style="657" customWidth="1"/>
    <col min="1031" max="1031" width="19.109375" style="657" customWidth="1"/>
    <col min="1032" max="1032" width="0" style="657" hidden="1" customWidth="1"/>
    <col min="1033" max="1033" width="45.33203125" style="657" customWidth="1"/>
    <col min="1034" max="1034" width="18.44140625" style="657" customWidth="1"/>
    <col min="1035" max="1035" width="6.33203125" style="657" customWidth="1"/>
    <col min="1036" max="1036" width="7.5546875" style="657" customWidth="1"/>
    <col min="1037" max="1038" width="0" style="657" hidden="1" customWidth="1"/>
    <col min="1039" max="1049" width="8.6640625" style="657" customWidth="1"/>
    <col min="1050" max="1280" width="9.109375" style="657"/>
    <col min="1281" max="1281" width="3.5546875" style="657" customWidth="1"/>
    <col min="1282" max="1282" width="0" style="657" hidden="1" customWidth="1"/>
    <col min="1283" max="1284" width="12.6640625" style="657" customWidth="1"/>
    <col min="1285" max="1285" width="10.44140625" style="657" customWidth="1"/>
    <col min="1286" max="1286" width="25.33203125" style="657" customWidth="1"/>
    <col min="1287" max="1287" width="19.109375" style="657" customWidth="1"/>
    <col min="1288" max="1288" width="0" style="657" hidden="1" customWidth="1"/>
    <col min="1289" max="1289" width="45.33203125" style="657" customWidth="1"/>
    <col min="1290" max="1290" width="18.44140625" style="657" customWidth="1"/>
    <col min="1291" max="1291" width="6.33203125" style="657" customWidth="1"/>
    <col min="1292" max="1292" width="7.5546875" style="657" customWidth="1"/>
    <col min="1293" max="1294" width="0" style="657" hidden="1" customWidth="1"/>
    <col min="1295" max="1305" width="8.6640625" style="657" customWidth="1"/>
    <col min="1306" max="1536" width="9.109375" style="657"/>
    <col min="1537" max="1537" width="3.5546875" style="657" customWidth="1"/>
    <col min="1538" max="1538" width="0" style="657" hidden="1" customWidth="1"/>
    <col min="1539" max="1540" width="12.6640625" style="657" customWidth="1"/>
    <col min="1541" max="1541" width="10.44140625" style="657" customWidth="1"/>
    <col min="1542" max="1542" width="25.33203125" style="657" customWidth="1"/>
    <col min="1543" max="1543" width="19.109375" style="657" customWidth="1"/>
    <col min="1544" max="1544" width="0" style="657" hidden="1" customWidth="1"/>
    <col min="1545" max="1545" width="45.33203125" style="657" customWidth="1"/>
    <col min="1546" max="1546" width="18.44140625" style="657" customWidth="1"/>
    <col min="1547" max="1547" width="6.33203125" style="657" customWidth="1"/>
    <col min="1548" max="1548" width="7.5546875" style="657" customWidth="1"/>
    <col min="1549" max="1550" width="0" style="657" hidden="1" customWidth="1"/>
    <col min="1551" max="1561" width="8.6640625" style="657" customWidth="1"/>
    <col min="1562" max="1792" width="9.109375" style="657"/>
    <col min="1793" max="1793" width="3.5546875" style="657" customWidth="1"/>
    <col min="1794" max="1794" width="0" style="657" hidden="1" customWidth="1"/>
    <col min="1795" max="1796" width="12.6640625" style="657" customWidth="1"/>
    <col min="1797" max="1797" width="10.44140625" style="657" customWidth="1"/>
    <col min="1798" max="1798" width="25.33203125" style="657" customWidth="1"/>
    <col min="1799" max="1799" width="19.109375" style="657" customWidth="1"/>
    <col min="1800" max="1800" width="0" style="657" hidden="1" customWidth="1"/>
    <col min="1801" max="1801" width="45.33203125" style="657" customWidth="1"/>
    <col min="1802" max="1802" width="18.44140625" style="657" customWidth="1"/>
    <col min="1803" max="1803" width="6.33203125" style="657" customWidth="1"/>
    <col min="1804" max="1804" width="7.5546875" style="657" customWidth="1"/>
    <col min="1805" max="1806" width="0" style="657" hidden="1" customWidth="1"/>
    <col min="1807" max="1817" width="8.6640625" style="657" customWidth="1"/>
    <col min="1818" max="2048" width="9.109375" style="657"/>
    <col min="2049" max="2049" width="3.5546875" style="657" customWidth="1"/>
    <col min="2050" max="2050" width="0" style="657" hidden="1" customWidth="1"/>
    <col min="2051" max="2052" width="12.6640625" style="657" customWidth="1"/>
    <col min="2053" max="2053" width="10.44140625" style="657" customWidth="1"/>
    <col min="2054" max="2054" width="25.33203125" style="657" customWidth="1"/>
    <col min="2055" max="2055" width="19.109375" style="657" customWidth="1"/>
    <col min="2056" max="2056" width="0" style="657" hidden="1" customWidth="1"/>
    <col min="2057" max="2057" width="45.33203125" style="657" customWidth="1"/>
    <col min="2058" max="2058" width="18.44140625" style="657" customWidth="1"/>
    <col min="2059" max="2059" width="6.33203125" style="657" customWidth="1"/>
    <col min="2060" max="2060" width="7.5546875" style="657" customWidth="1"/>
    <col min="2061" max="2062" width="0" style="657" hidden="1" customWidth="1"/>
    <col min="2063" max="2073" width="8.6640625" style="657" customWidth="1"/>
    <col min="2074" max="2304" width="9.109375" style="657"/>
    <col min="2305" max="2305" width="3.5546875" style="657" customWidth="1"/>
    <col min="2306" max="2306" width="0" style="657" hidden="1" customWidth="1"/>
    <col min="2307" max="2308" width="12.6640625" style="657" customWidth="1"/>
    <col min="2309" max="2309" width="10.44140625" style="657" customWidth="1"/>
    <col min="2310" max="2310" width="25.33203125" style="657" customWidth="1"/>
    <col min="2311" max="2311" width="19.109375" style="657" customWidth="1"/>
    <col min="2312" max="2312" width="0" style="657" hidden="1" customWidth="1"/>
    <col min="2313" max="2313" width="45.33203125" style="657" customWidth="1"/>
    <col min="2314" max="2314" width="18.44140625" style="657" customWidth="1"/>
    <col min="2315" max="2315" width="6.33203125" style="657" customWidth="1"/>
    <col min="2316" max="2316" width="7.5546875" style="657" customWidth="1"/>
    <col min="2317" max="2318" width="0" style="657" hidden="1" customWidth="1"/>
    <col min="2319" max="2329" width="8.6640625" style="657" customWidth="1"/>
    <col min="2330" max="2560" width="9.109375" style="657"/>
    <col min="2561" max="2561" width="3.5546875" style="657" customWidth="1"/>
    <col min="2562" max="2562" width="0" style="657" hidden="1" customWidth="1"/>
    <col min="2563" max="2564" width="12.6640625" style="657" customWidth="1"/>
    <col min="2565" max="2565" width="10.44140625" style="657" customWidth="1"/>
    <col min="2566" max="2566" width="25.33203125" style="657" customWidth="1"/>
    <col min="2567" max="2567" width="19.109375" style="657" customWidth="1"/>
    <col min="2568" max="2568" width="0" style="657" hidden="1" customWidth="1"/>
    <col min="2569" max="2569" width="45.33203125" style="657" customWidth="1"/>
    <col min="2570" max="2570" width="18.44140625" style="657" customWidth="1"/>
    <col min="2571" max="2571" width="6.33203125" style="657" customWidth="1"/>
    <col min="2572" max="2572" width="7.5546875" style="657" customWidth="1"/>
    <col min="2573" max="2574" width="0" style="657" hidden="1" customWidth="1"/>
    <col min="2575" max="2585" width="8.6640625" style="657" customWidth="1"/>
    <col min="2586" max="2816" width="9.109375" style="657"/>
    <col min="2817" max="2817" width="3.5546875" style="657" customWidth="1"/>
    <col min="2818" max="2818" width="0" style="657" hidden="1" customWidth="1"/>
    <col min="2819" max="2820" width="12.6640625" style="657" customWidth="1"/>
    <col min="2821" max="2821" width="10.44140625" style="657" customWidth="1"/>
    <col min="2822" max="2822" width="25.33203125" style="657" customWidth="1"/>
    <col min="2823" max="2823" width="19.109375" style="657" customWidth="1"/>
    <col min="2824" max="2824" width="0" style="657" hidden="1" customWidth="1"/>
    <col min="2825" max="2825" width="45.33203125" style="657" customWidth="1"/>
    <col min="2826" max="2826" width="18.44140625" style="657" customWidth="1"/>
    <col min="2827" max="2827" width="6.33203125" style="657" customWidth="1"/>
    <col min="2828" max="2828" width="7.5546875" style="657" customWidth="1"/>
    <col min="2829" max="2830" width="0" style="657" hidden="1" customWidth="1"/>
    <col min="2831" max="2841" width="8.6640625" style="657" customWidth="1"/>
    <col min="2842" max="3072" width="9.109375" style="657"/>
    <col min="3073" max="3073" width="3.5546875" style="657" customWidth="1"/>
    <col min="3074" max="3074" width="0" style="657" hidden="1" customWidth="1"/>
    <col min="3075" max="3076" width="12.6640625" style="657" customWidth="1"/>
    <col min="3077" max="3077" width="10.44140625" style="657" customWidth="1"/>
    <col min="3078" max="3078" width="25.33203125" style="657" customWidth="1"/>
    <col min="3079" max="3079" width="19.109375" style="657" customWidth="1"/>
    <col min="3080" max="3080" width="0" style="657" hidden="1" customWidth="1"/>
    <col min="3081" max="3081" width="45.33203125" style="657" customWidth="1"/>
    <col min="3082" max="3082" width="18.44140625" style="657" customWidth="1"/>
    <col min="3083" max="3083" width="6.33203125" style="657" customWidth="1"/>
    <col min="3084" max="3084" width="7.5546875" style="657" customWidth="1"/>
    <col min="3085" max="3086" width="0" style="657" hidden="1" customWidth="1"/>
    <col min="3087" max="3097" width="8.6640625" style="657" customWidth="1"/>
    <col min="3098" max="3328" width="9.109375" style="657"/>
    <col min="3329" max="3329" width="3.5546875" style="657" customWidth="1"/>
    <col min="3330" max="3330" width="0" style="657" hidden="1" customWidth="1"/>
    <col min="3331" max="3332" width="12.6640625" style="657" customWidth="1"/>
    <col min="3333" max="3333" width="10.44140625" style="657" customWidth="1"/>
    <col min="3334" max="3334" width="25.33203125" style="657" customWidth="1"/>
    <col min="3335" max="3335" width="19.109375" style="657" customWidth="1"/>
    <col min="3336" max="3336" width="0" style="657" hidden="1" customWidth="1"/>
    <col min="3337" max="3337" width="45.33203125" style="657" customWidth="1"/>
    <col min="3338" max="3338" width="18.44140625" style="657" customWidth="1"/>
    <col min="3339" max="3339" width="6.33203125" style="657" customWidth="1"/>
    <col min="3340" max="3340" width="7.5546875" style="657" customWidth="1"/>
    <col min="3341" max="3342" width="0" style="657" hidden="1" customWidth="1"/>
    <col min="3343" max="3353" width="8.6640625" style="657" customWidth="1"/>
    <col min="3354" max="3584" width="9.109375" style="657"/>
    <col min="3585" max="3585" width="3.5546875" style="657" customWidth="1"/>
    <col min="3586" max="3586" width="0" style="657" hidden="1" customWidth="1"/>
    <col min="3587" max="3588" width="12.6640625" style="657" customWidth="1"/>
    <col min="3589" max="3589" width="10.44140625" style="657" customWidth="1"/>
    <col min="3590" max="3590" width="25.33203125" style="657" customWidth="1"/>
    <col min="3591" max="3591" width="19.109375" style="657" customWidth="1"/>
    <col min="3592" max="3592" width="0" style="657" hidden="1" customWidth="1"/>
    <col min="3593" max="3593" width="45.33203125" style="657" customWidth="1"/>
    <col min="3594" max="3594" width="18.44140625" style="657" customWidth="1"/>
    <col min="3595" max="3595" width="6.33203125" style="657" customWidth="1"/>
    <col min="3596" max="3596" width="7.5546875" style="657" customWidth="1"/>
    <col min="3597" max="3598" width="0" style="657" hidden="1" customWidth="1"/>
    <col min="3599" max="3609" width="8.6640625" style="657" customWidth="1"/>
    <col min="3610" max="3840" width="9.109375" style="657"/>
    <col min="3841" max="3841" width="3.5546875" style="657" customWidth="1"/>
    <col min="3842" max="3842" width="0" style="657" hidden="1" customWidth="1"/>
    <col min="3843" max="3844" width="12.6640625" style="657" customWidth="1"/>
    <col min="3845" max="3845" width="10.44140625" style="657" customWidth="1"/>
    <col min="3846" max="3846" width="25.33203125" style="657" customWidth="1"/>
    <col min="3847" max="3847" width="19.109375" style="657" customWidth="1"/>
    <col min="3848" max="3848" width="0" style="657" hidden="1" customWidth="1"/>
    <col min="3849" max="3849" width="45.33203125" style="657" customWidth="1"/>
    <col min="3850" max="3850" width="18.44140625" style="657" customWidth="1"/>
    <col min="3851" max="3851" width="6.33203125" style="657" customWidth="1"/>
    <col min="3852" max="3852" width="7.5546875" style="657" customWidth="1"/>
    <col min="3853" max="3854" width="0" style="657" hidden="1" customWidth="1"/>
    <col min="3855" max="3865" width="8.6640625" style="657" customWidth="1"/>
    <col min="3866" max="4096" width="9.109375" style="657"/>
    <col min="4097" max="4097" width="3.5546875" style="657" customWidth="1"/>
    <col min="4098" max="4098" width="0" style="657" hidden="1" customWidth="1"/>
    <col min="4099" max="4100" width="12.6640625" style="657" customWidth="1"/>
    <col min="4101" max="4101" width="10.44140625" style="657" customWidth="1"/>
    <col min="4102" max="4102" width="25.33203125" style="657" customWidth="1"/>
    <col min="4103" max="4103" width="19.109375" style="657" customWidth="1"/>
    <col min="4104" max="4104" width="0" style="657" hidden="1" customWidth="1"/>
    <col min="4105" max="4105" width="45.33203125" style="657" customWidth="1"/>
    <col min="4106" max="4106" width="18.44140625" style="657" customWidth="1"/>
    <col min="4107" max="4107" width="6.33203125" style="657" customWidth="1"/>
    <col min="4108" max="4108" width="7.5546875" style="657" customWidth="1"/>
    <col min="4109" max="4110" width="0" style="657" hidden="1" customWidth="1"/>
    <col min="4111" max="4121" width="8.6640625" style="657" customWidth="1"/>
    <col min="4122" max="4352" width="9.109375" style="657"/>
    <col min="4353" max="4353" width="3.5546875" style="657" customWidth="1"/>
    <col min="4354" max="4354" width="0" style="657" hidden="1" customWidth="1"/>
    <col min="4355" max="4356" width="12.6640625" style="657" customWidth="1"/>
    <col min="4357" max="4357" width="10.44140625" style="657" customWidth="1"/>
    <col min="4358" max="4358" width="25.33203125" style="657" customWidth="1"/>
    <col min="4359" max="4359" width="19.109375" style="657" customWidth="1"/>
    <col min="4360" max="4360" width="0" style="657" hidden="1" customWidth="1"/>
    <col min="4361" max="4361" width="45.33203125" style="657" customWidth="1"/>
    <col min="4362" max="4362" width="18.44140625" style="657" customWidth="1"/>
    <col min="4363" max="4363" width="6.33203125" style="657" customWidth="1"/>
    <col min="4364" max="4364" width="7.5546875" style="657" customWidth="1"/>
    <col min="4365" max="4366" width="0" style="657" hidden="1" customWidth="1"/>
    <col min="4367" max="4377" width="8.6640625" style="657" customWidth="1"/>
    <col min="4378" max="4608" width="9.109375" style="657"/>
    <col min="4609" max="4609" width="3.5546875" style="657" customWidth="1"/>
    <col min="4610" max="4610" width="0" style="657" hidden="1" customWidth="1"/>
    <col min="4611" max="4612" width="12.6640625" style="657" customWidth="1"/>
    <col min="4613" max="4613" width="10.44140625" style="657" customWidth="1"/>
    <col min="4614" max="4614" width="25.33203125" style="657" customWidth="1"/>
    <col min="4615" max="4615" width="19.109375" style="657" customWidth="1"/>
    <col min="4616" max="4616" width="0" style="657" hidden="1" customWidth="1"/>
    <col min="4617" max="4617" width="45.33203125" style="657" customWidth="1"/>
    <col min="4618" max="4618" width="18.44140625" style="657" customWidth="1"/>
    <col min="4619" max="4619" width="6.33203125" style="657" customWidth="1"/>
    <col min="4620" max="4620" width="7.5546875" style="657" customWidth="1"/>
    <col min="4621" max="4622" width="0" style="657" hidden="1" customWidth="1"/>
    <col min="4623" max="4633" width="8.6640625" style="657" customWidth="1"/>
    <col min="4634" max="4864" width="9.109375" style="657"/>
    <col min="4865" max="4865" width="3.5546875" style="657" customWidth="1"/>
    <col min="4866" max="4866" width="0" style="657" hidden="1" customWidth="1"/>
    <col min="4867" max="4868" width="12.6640625" style="657" customWidth="1"/>
    <col min="4869" max="4869" width="10.44140625" style="657" customWidth="1"/>
    <col min="4870" max="4870" width="25.33203125" style="657" customWidth="1"/>
    <col min="4871" max="4871" width="19.109375" style="657" customWidth="1"/>
    <col min="4872" max="4872" width="0" style="657" hidden="1" customWidth="1"/>
    <col min="4873" max="4873" width="45.33203125" style="657" customWidth="1"/>
    <col min="4874" max="4874" width="18.44140625" style="657" customWidth="1"/>
    <col min="4875" max="4875" width="6.33203125" style="657" customWidth="1"/>
    <col min="4876" max="4876" width="7.5546875" style="657" customWidth="1"/>
    <col min="4877" max="4878" width="0" style="657" hidden="1" customWidth="1"/>
    <col min="4879" max="4889" width="8.6640625" style="657" customWidth="1"/>
    <col min="4890" max="5120" width="9.109375" style="657"/>
    <col min="5121" max="5121" width="3.5546875" style="657" customWidth="1"/>
    <col min="5122" max="5122" width="0" style="657" hidden="1" customWidth="1"/>
    <col min="5123" max="5124" width="12.6640625" style="657" customWidth="1"/>
    <col min="5125" max="5125" width="10.44140625" style="657" customWidth="1"/>
    <col min="5126" max="5126" width="25.33203125" style="657" customWidth="1"/>
    <col min="5127" max="5127" width="19.109375" style="657" customWidth="1"/>
    <col min="5128" max="5128" width="0" style="657" hidden="1" customWidth="1"/>
    <col min="5129" max="5129" width="45.33203125" style="657" customWidth="1"/>
    <col min="5130" max="5130" width="18.44140625" style="657" customWidth="1"/>
    <col min="5131" max="5131" width="6.33203125" style="657" customWidth="1"/>
    <col min="5132" max="5132" width="7.5546875" style="657" customWidth="1"/>
    <col min="5133" max="5134" width="0" style="657" hidden="1" customWidth="1"/>
    <col min="5135" max="5145" width="8.6640625" style="657" customWidth="1"/>
    <col min="5146" max="5376" width="9.109375" style="657"/>
    <col min="5377" max="5377" width="3.5546875" style="657" customWidth="1"/>
    <col min="5378" max="5378" width="0" style="657" hidden="1" customWidth="1"/>
    <col min="5379" max="5380" width="12.6640625" style="657" customWidth="1"/>
    <col min="5381" max="5381" width="10.44140625" style="657" customWidth="1"/>
    <col min="5382" max="5382" width="25.33203125" style="657" customWidth="1"/>
    <col min="5383" max="5383" width="19.109375" style="657" customWidth="1"/>
    <col min="5384" max="5384" width="0" style="657" hidden="1" customWidth="1"/>
    <col min="5385" max="5385" width="45.33203125" style="657" customWidth="1"/>
    <col min="5386" max="5386" width="18.44140625" style="657" customWidth="1"/>
    <col min="5387" max="5387" width="6.33203125" style="657" customWidth="1"/>
    <col min="5388" max="5388" width="7.5546875" style="657" customWidth="1"/>
    <col min="5389" max="5390" width="0" style="657" hidden="1" customWidth="1"/>
    <col min="5391" max="5401" width="8.6640625" style="657" customWidth="1"/>
    <col min="5402" max="5632" width="9.109375" style="657"/>
    <col min="5633" max="5633" width="3.5546875" style="657" customWidth="1"/>
    <col min="5634" max="5634" width="0" style="657" hidden="1" customWidth="1"/>
    <col min="5635" max="5636" width="12.6640625" style="657" customWidth="1"/>
    <col min="5637" max="5637" width="10.44140625" style="657" customWidth="1"/>
    <col min="5638" max="5638" width="25.33203125" style="657" customWidth="1"/>
    <col min="5639" max="5639" width="19.109375" style="657" customWidth="1"/>
    <col min="5640" max="5640" width="0" style="657" hidden="1" customWidth="1"/>
    <col min="5641" max="5641" width="45.33203125" style="657" customWidth="1"/>
    <col min="5642" max="5642" width="18.44140625" style="657" customWidth="1"/>
    <col min="5643" max="5643" width="6.33203125" style="657" customWidth="1"/>
    <col min="5644" max="5644" width="7.5546875" style="657" customWidth="1"/>
    <col min="5645" max="5646" width="0" style="657" hidden="1" customWidth="1"/>
    <col min="5647" max="5657" width="8.6640625" style="657" customWidth="1"/>
    <col min="5658" max="5888" width="9.109375" style="657"/>
    <col min="5889" max="5889" width="3.5546875" style="657" customWidth="1"/>
    <col min="5890" max="5890" width="0" style="657" hidden="1" customWidth="1"/>
    <col min="5891" max="5892" width="12.6640625" style="657" customWidth="1"/>
    <col min="5893" max="5893" width="10.44140625" style="657" customWidth="1"/>
    <col min="5894" max="5894" width="25.33203125" style="657" customWidth="1"/>
    <col min="5895" max="5895" width="19.109375" style="657" customWidth="1"/>
    <col min="5896" max="5896" width="0" style="657" hidden="1" customWidth="1"/>
    <col min="5897" max="5897" width="45.33203125" style="657" customWidth="1"/>
    <col min="5898" max="5898" width="18.44140625" style="657" customWidth="1"/>
    <col min="5899" max="5899" width="6.33203125" style="657" customWidth="1"/>
    <col min="5900" max="5900" width="7.5546875" style="657" customWidth="1"/>
    <col min="5901" max="5902" width="0" style="657" hidden="1" customWidth="1"/>
    <col min="5903" max="5913" width="8.6640625" style="657" customWidth="1"/>
    <col min="5914" max="6144" width="9.109375" style="657"/>
    <col min="6145" max="6145" width="3.5546875" style="657" customWidth="1"/>
    <col min="6146" max="6146" width="0" style="657" hidden="1" customWidth="1"/>
    <col min="6147" max="6148" width="12.6640625" style="657" customWidth="1"/>
    <col min="6149" max="6149" width="10.44140625" style="657" customWidth="1"/>
    <col min="6150" max="6150" width="25.33203125" style="657" customWidth="1"/>
    <col min="6151" max="6151" width="19.109375" style="657" customWidth="1"/>
    <col min="6152" max="6152" width="0" style="657" hidden="1" customWidth="1"/>
    <col min="6153" max="6153" width="45.33203125" style="657" customWidth="1"/>
    <col min="6154" max="6154" width="18.44140625" style="657" customWidth="1"/>
    <col min="6155" max="6155" width="6.33203125" style="657" customWidth="1"/>
    <col min="6156" max="6156" width="7.5546875" style="657" customWidth="1"/>
    <col min="6157" max="6158" width="0" style="657" hidden="1" customWidth="1"/>
    <col min="6159" max="6169" width="8.6640625" style="657" customWidth="1"/>
    <col min="6170" max="6400" width="9.109375" style="657"/>
    <col min="6401" max="6401" width="3.5546875" style="657" customWidth="1"/>
    <col min="6402" max="6402" width="0" style="657" hidden="1" customWidth="1"/>
    <col min="6403" max="6404" width="12.6640625" style="657" customWidth="1"/>
    <col min="6405" max="6405" width="10.44140625" style="657" customWidth="1"/>
    <col min="6406" max="6406" width="25.33203125" style="657" customWidth="1"/>
    <col min="6407" max="6407" width="19.109375" style="657" customWidth="1"/>
    <col min="6408" max="6408" width="0" style="657" hidden="1" customWidth="1"/>
    <col min="6409" max="6409" width="45.33203125" style="657" customWidth="1"/>
    <col min="6410" max="6410" width="18.44140625" style="657" customWidth="1"/>
    <col min="6411" max="6411" width="6.33203125" style="657" customWidth="1"/>
    <col min="6412" max="6412" width="7.5546875" style="657" customWidth="1"/>
    <col min="6413" max="6414" width="0" style="657" hidden="1" customWidth="1"/>
    <col min="6415" max="6425" width="8.6640625" style="657" customWidth="1"/>
    <col min="6426" max="6656" width="9.109375" style="657"/>
    <col min="6657" max="6657" width="3.5546875" style="657" customWidth="1"/>
    <col min="6658" max="6658" width="0" style="657" hidden="1" customWidth="1"/>
    <col min="6659" max="6660" width="12.6640625" style="657" customWidth="1"/>
    <col min="6661" max="6661" width="10.44140625" style="657" customWidth="1"/>
    <col min="6662" max="6662" width="25.33203125" style="657" customWidth="1"/>
    <col min="6663" max="6663" width="19.109375" style="657" customWidth="1"/>
    <col min="6664" max="6664" width="0" style="657" hidden="1" customWidth="1"/>
    <col min="6665" max="6665" width="45.33203125" style="657" customWidth="1"/>
    <col min="6666" max="6666" width="18.44140625" style="657" customWidth="1"/>
    <col min="6667" max="6667" width="6.33203125" style="657" customWidth="1"/>
    <col min="6668" max="6668" width="7.5546875" style="657" customWidth="1"/>
    <col min="6669" max="6670" width="0" style="657" hidden="1" customWidth="1"/>
    <col min="6671" max="6681" width="8.6640625" style="657" customWidth="1"/>
    <col min="6682" max="6912" width="9.109375" style="657"/>
    <col min="6913" max="6913" width="3.5546875" style="657" customWidth="1"/>
    <col min="6914" max="6914" width="0" style="657" hidden="1" customWidth="1"/>
    <col min="6915" max="6916" width="12.6640625" style="657" customWidth="1"/>
    <col min="6917" max="6917" width="10.44140625" style="657" customWidth="1"/>
    <col min="6918" max="6918" width="25.33203125" style="657" customWidth="1"/>
    <col min="6919" max="6919" width="19.109375" style="657" customWidth="1"/>
    <col min="6920" max="6920" width="0" style="657" hidden="1" customWidth="1"/>
    <col min="6921" max="6921" width="45.33203125" style="657" customWidth="1"/>
    <col min="6922" max="6922" width="18.44140625" style="657" customWidth="1"/>
    <col min="6923" max="6923" width="6.33203125" style="657" customWidth="1"/>
    <col min="6924" max="6924" width="7.5546875" style="657" customWidth="1"/>
    <col min="6925" max="6926" width="0" style="657" hidden="1" customWidth="1"/>
    <col min="6927" max="6937" width="8.6640625" style="657" customWidth="1"/>
    <col min="6938" max="7168" width="9.109375" style="657"/>
    <col min="7169" max="7169" width="3.5546875" style="657" customWidth="1"/>
    <col min="7170" max="7170" width="0" style="657" hidden="1" customWidth="1"/>
    <col min="7171" max="7172" width="12.6640625" style="657" customWidth="1"/>
    <col min="7173" max="7173" width="10.44140625" style="657" customWidth="1"/>
    <col min="7174" max="7174" width="25.33203125" style="657" customWidth="1"/>
    <col min="7175" max="7175" width="19.109375" style="657" customWidth="1"/>
    <col min="7176" max="7176" width="0" style="657" hidden="1" customWidth="1"/>
    <col min="7177" max="7177" width="45.33203125" style="657" customWidth="1"/>
    <col min="7178" max="7178" width="18.44140625" style="657" customWidth="1"/>
    <col min="7179" max="7179" width="6.33203125" style="657" customWidth="1"/>
    <col min="7180" max="7180" width="7.5546875" style="657" customWidth="1"/>
    <col min="7181" max="7182" width="0" style="657" hidden="1" customWidth="1"/>
    <col min="7183" max="7193" width="8.6640625" style="657" customWidth="1"/>
    <col min="7194" max="7424" width="9.109375" style="657"/>
    <col min="7425" max="7425" width="3.5546875" style="657" customWidth="1"/>
    <col min="7426" max="7426" width="0" style="657" hidden="1" customWidth="1"/>
    <col min="7427" max="7428" width="12.6640625" style="657" customWidth="1"/>
    <col min="7429" max="7429" width="10.44140625" style="657" customWidth="1"/>
    <col min="7430" max="7430" width="25.33203125" style="657" customWidth="1"/>
    <col min="7431" max="7431" width="19.109375" style="657" customWidth="1"/>
    <col min="7432" max="7432" width="0" style="657" hidden="1" customWidth="1"/>
    <col min="7433" max="7433" width="45.33203125" style="657" customWidth="1"/>
    <col min="7434" max="7434" width="18.44140625" style="657" customWidth="1"/>
    <col min="7435" max="7435" width="6.33203125" style="657" customWidth="1"/>
    <col min="7436" max="7436" width="7.5546875" style="657" customWidth="1"/>
    <col min="7437" max="7438" width="0" style="657" hidden="1" customWidth="1"/>
    <col min="7439" max="7449" width="8.6640625" style="657" customWidth="1"/>
    <col min="7450" max="7680" width="9.109375" style="657"/>
    <col min="7681" max="7681" width="3.5546875" style="657" customWidth="1"/>
    <col min="7682" max="7682" width="0" style="657" hidden="1" customWidth="1"/>
    <col min="7683" max="7684" width="12.6640625" style="657" customWidth="1"/>
    <col min="7685" max="7685" width="10.44140625" style="657" customWidth="1"/>
    <col min="7686" max="7686" width="25.33203125" style="657" customWidth="1"/>
    <col min="7687" max="7687" width="19.109375" style="657" customWidth="1"/>
    <col min="7688" max="7688" width="0" style="657" hidden="1" customWidth="1"/>
    <col min="7689" max="7689" width="45.33203125" style="657" customWidth="1"/>
    <col min="7690" max="7690" width="18.44140625" style="657" customWidth="1"/>
    <col min="7691" max="7691" width="6.33203125" style="657" customWidth="1"/>
    <col min="7692" max="7692" width="7.5546875" style="657" customWidth="1"/>
    <col min="7693" max="7694" width="0" style="657" hidden="1" customWidth="1"/>
    <col min="7695" max="7705" width="8.6640625" style="657" customWidth="1"/>
    <col min="7706" max="7936" width="9.109375" style="657"/>
    <col min="7937" max="7937" width="3.5546875" style="657" customWidth="1"/>
    <col min="7938" max="7938" width="0" style="657" hidden="1" customWidth="1"/>
    <col min="7939" max="7940" width="12.6640625" style="657" customWidth="1"/>
    <col min="7941" max="7941" width="10.44140625" style="657" customWidth="1"/>
    <col min="7942" max="7942" width="25.33203125" style="657" customWidth="1"/>
    <col min="7943" max="7943" width="19.109375" style="657" customWidth="1"/>
    <col min="7944" max="7944" width="0" style="657" hidden="1" customWidth="1"/>
    <col min="7945" max="7945" width="45.33203125" style="657" customWidth="1"/>
    <col min="7946" max="7946" width="18.44140625" style="657" customWidth="1"/>
    <col min="7947" max="7947" width="6.33203125" style="657" customWidth="1"/>
    <col min="7948" max="7948" width="7.5546875" style="657" customWidth="1"/>
    <col min="7949" max="7950" width="0" style="657" hidden="1" customWidth="1"/>
    <col min="7951" max="7961" width="8.6640625" style="657" customWidth="1"/>
    <col min="7962" max="8192" width="9.109375" style="657"/>
    <col min="8193" max="8193" width="3.5546875" style="657" customWidth="1"/>
    <col min="8194" max="8194" width="0" style="657" hidden="1" customWidth="1"/>
    <col min="8195" max="8196" width="12.6640625" style="657" customWidth="1"/>
    <col min="8197" max="8197" width="10.44140625" style="657" customWidth="1"/>
    <col min="8198" max="8198" width="25.33203125" style="657" customWidth="1"/>
    <col min="8199" max="8199" width="19.109375" style="657" customWidth="1"/>
    <col min="8200" max="8200" width="0" style="657" hidden="1" customWidth="1"/>
    <col min="8201" max="8201" width="45.33203125" style="657" customWidth="1"/>
    <col min="8202" max="8202" width="18.44140625" style="657" customWidth="1"/>
    <col min="8203" max="8203" width="6.33203125" style="657" customWidth="1"/>
    <col min="8204" max="8204" width="7.5546875" style="657" customWidth="1"/>
    <col min="8205" max="8206" width="0" style="657" hidden="1" customWidth="1"/>
    <col min="8207" max="8217" width="8.6640625" style="657" customWidth="1"/>
    <col min="8218" max="8448" width="9.109375" style="657"/>
    <col min="8449" max="8449" width="3.5546875" style="657" customWidth="1"/>
    <col min="8450" max="8450" width="0" style="657" hidden="1" customWidth="1"/>
    <col min="8451" max="8452" width="12.6640625" style="657" customWidth="1"/>
    <col min="8453" max="8453" width="10.44140625" style="657" customWidth="1"/>
    <col min="8454" max="8454" width="25.33203125" style="657" customWidth="1"/>
    <col min="8455" max="8455" width="19.109375" style="657" customWidth="1"/>
    <col min="8456" max="8456" width="0" style="657" hidden="1" customWidth="1"/>
    <col min="8457" max="8457" width="45.33203125" style="657" customWidth="1"/>
    <col min="8458" max="8458" width="18.44140625" style="657" customWidth="1"/>
    <col min="8459" max="8459" width="6.33203125" style="657" customWidth="1"/>
    <col min="8460" max="8460" width="7.5546875" style="657" customWidth="1"/>
    <col min="8461" max="8462" width="0" style="657" hidden="1" customWidth="1"/>
    <col min="8463" max="8473" width="8.6640625" style="657" customWidth="1"/>
    <col min="8474" max="8704" width="9.109375" style="657"/>
    <col min="8705" max="8705" width="3.5546875" style="657" customWidth="1"/>
    <col min="8706" max="8706" width="0" style="657" hidden="1" customWidth="1"/>
    <col min="8707" max="8708" width="12.6640625" style="657" customWidth="1"/>
    <col min="8709" max="8709" width="10.44140625" style="657" customWidth="1"/>
    <col min="8710" max="8710" width="25.33203125" style="657" customWidth="1"/>
    <col min="8711" max="8711" width="19.109375" style="657" customWidth="1"/>
    <col min="8712" max="8712" width="0" style="657" hidden="1" customWidth="1"/>
    <col min="8713" max="8713" width="45.33203125" style="657" customWidth="1"/>
    <col min="8714" max="8714" width="18.44140625" style="657" customWidth="1"/>
    <col min="8715" max="8715" width="6.33203125" style="657" customWidth="1"/>
    <col min="8716" max="8716" width="7.5546875" style="657" customWidth="1"/>
    <col min="8717" max="8718" width="0" style="657" hidden="1" customWidth="1"/>
    <col min="8719" max="8729" width="8.6640625" style="657" customWidth="1"/>
    <col min="8730" max="8960" width="9.109375" style="657"/>
    <col min="8961" max="8961" width="3.5546875" style="657" customWidth="1"/>
    <col min="8962" max="8962" width="0" style="657" hidden="1" customWidth="1"/>
    <col min="8963" max="8964" width="12.6640625" style="657" customWidth="1"/>
    <col min="8965" max="8965" width="10.44140625" style="657" customWidth="1"/>
    <col min="8966" max="8966" width="25.33203125" style="657" customWidth="1"/>
    <col min="8967" max="8967" width="19.109375" style="657" customWidth="1"/>
    <col min="8968" max="8968" width="0" style="657" hidden="1" customWidth="1"/>
    <col min="8969" max="8969" width="45.33203125" style="657" customWidth="1"/>
    <col min="8970" max="8970" width="18.44140625" style="657" customWidth="1"/>
    <col min="8971" max="8971" width="6.33203125" style="657" customWidth="1"/>
    <col min="8972" max="8972" width="7.5546875" style="657" customWidth="1"/>
    <col min="8973" max="8974" width="0" style="657" hidden="1" customWidth="1"/>
    <col min="8975" max="8985" width="8.6640625" style="657" customWidth="1"/>
    <col min="8986" max="9216" width="9.109375" style="657"/>
    <col min="9217" max="9217" width="3.5546875" style="657" customWidth="1"/>
    <col min="9218" max="9218" width="0" style="657" hidden="1" customWidth="1"/>
    <col min="9219" max="9220" width="12.6640625" style="657" customWidth="1"/>
    <col min="9221" max="9221" width="10.44140625" style="657" customWidth="1"/>
    <col min="9222" max="9222" width="25.33203125" style="657" customWidth="1"/>
    <col min="9223" max="9223" width="19.109375" style="657" customWidth="1"/>
    <col min="9224" max="9224" width="0" style="657" hidden="1" customWidth="1"/>
    <col min="9225" max="9225" width="45.33203125" style="657" customWidth="1"/>
    <col min="9226" max="9226" width="18.44140625" style="657" customWidth="1"/>
    <col min="9227" max="9227" width="6.33203125" style="657" customWidth="1"/>
    <col min="9228" max="9228" width="7.5546875" style="657" customWidth="1"/>
    <col min="9229" max="9230" width="0" style="657" hidden="1" customWidth="1"/>
    <col min="9231" max="9241" width="8.6640625" style="657" customWidth="1"/>
    <col min="9242" max="9472" width="9.109375" style="657"/>
    <col min="9473" max="9473" width="3.5546875" style="657" customWidth="1"/>
    <col min="9474" max="9474" width="0" style="657" hidden="1" customWidth="1"/>
    <col min="9475" max="9476" width="12.6640625" style="657" customWidth="1"/>
    <col min="9477" max="9477" width="10.44140625" style="657" customWidth="1"/>
    <col min="9478" max="9478" width="25.33203125" style="657" customWidth="1"/>
    <col min="9479" max="9479" width="19.109375" style="657" customWidth="1"/>
    <col min="9480" max="9480" width="0" style="657" hidden="1" customWidth="1"/>
    <col min="9481" max="9481" width="45.33203125" style="657" customWidth="1"/>
    <col min="9482" max="9482" width="18.44140625" style="657" customWidth="1"/>
    <col min="9483" max="9483" width="6.33203125" style="657" customWidth="1"/>
    <col min="9484" max="9484" width="7.5546875" style="657" customWidth="1"/>
    <col min="9485" max="9486" width="0" style="657" hidden="1" customWidth="1"/>
    <col min="9487" max="9497" width="8.6640625" style="657" customWidth="1"/>
    <col min="9498" max="9728" width="9.109375" style="657"/>
    <col min="9729" max="9729" width="3.5546875" style="657" customWidth="1"/>
    <col min="9730" max="9730" width="0" style="657" hidden="1" customWidth="1"/>
    <col min="9731" max="9732" width="12.6640625" style="657" customWidth="1"/>
    <col min="9733" max="9733" width="10.44140625" style="657" customWidth="1"/>
    <col min="9734" max="9734" width="25.33203125" style="657" customWidth="1"/>
    <col min="9735" max="9735" width="19.109375" style="657" customWidth="1"/>
    <col min="9736" max="9736" width="0" style="657" hidden="1" customWidth="1"/>
    <col min="9737" max="9737" width="45.33203125" style="657" customWidth="1"/>
    <col min="9738" max="9738" width="18.44140625" style="657" customWidth="1"/>
    <col min="9739" max="9739" width="6.33203125" style="657" customWidth="1"/>
    <col min="9740" max="9740" width="7.5546875" style="657" customWidth="1"/>
    <col min="9741" max="9742" width="0" style="657" hidden="1" customWidth="1"/>
    <col min="9743" max="9753" width="8.6640625" style="657" customWidth="1"/>
    <col min="9754" max="9984" width="9.109375" style="657"/>
    <col min="9985" max="9985" width="3.5546875" style="657" customWidth="1"/>
    <col min="9986" max="9986" width="0" style="657" hidden="1" customWidth="1"/>
    <col min="9987" max="9988" width="12.6640625" style="657" customWidth="1"/>
    <col min="9989" max="9989" width="10.44140625" style="657" customWidth="1"/>
    <col min="9990" max="9990" width="25.33203125" style="657" customWidth="1"/>
    <col min="9991" max="9991" width="19.109375" style="657" customWidth="1"/>
    <col min="9992" max="9992" width="0" style="657" hidden="1" customWidth="1"/>
    <col min="9993" max="9993" width="45.33203125" style="657" customWidth="1"/>
    <col min="9994" max="9994" width="18.44140625" style="657" customWidth="1"/>
    <col min="9995" max="9995" width="6.33203125" style="657" customWidth="1"/>
    <col min="9996" max="9996" width="7.5546875" style="657" customWidth="1"/>
    <col min="9997" max="9998" width="0" style="657" hidden="1" customWidth="1"/>
    <col min="9999" max="10009" width="8.6640625" style="657" customWidth="1"/>
    <col min="10010" max="10240" width="9.109375" style="657"/>
    <col min="10241" max="10241" width="3.5546875" style="657" customWidth="1"/>
    <col min="10242" max="10242" width="0" style="657" hidden="1" customWidth="1"/>
    <col min="10243" max="10244" width="12.6640625" style="657" customWidth="1"/>
    <col min="10245" max="10245" width="10.44140625" style="657" customWidth="1"/>
    <col min="10246" max="10246" width="25.33203125" style="657" customWidth="1"/>
    <col min="10247" max="10247" width="19.109375" style="657" customWidth="1"/>
    <col min="10248" max="10248" width="0" style="657" hidden="1" customWidth="1"/>
    <col min="10249" max="10249" width="45.33203125" style="657" customWidth="1"/>
    <col min="10250" max="10250" width="18.44140625" style="657" customWidth="1"/>
    <col min="10251" max="10251" width="6.33203125" style="657" customWidth="1"/>
    <col min="10252" max="10252" width="7.5546875" style="657" customWidth="1"/>
    <col min="10253" max="10254" width="0" style="657" hidden="1" customWidth="1"/>
    <col min="10255" max="10265" width="8.6640625" style="657" customWidth="1"/>
    <col min="10266" max="10496" width="9.109375" style="657"/>
    <col min="10497" max="10497" width="3.5546875" style="657" customWidth="1"/>
    <col min="10498" max="10498" width="0" style="657" hidden="1" customWidth="1"/>
    <col min="10499" max="10500" width="12.6640625" style="657" customWidth="1"/>
    <col min="10501" max="10501" width="10.44140625" style="657" customWidth="1"/>
    <col min="10502" max="10502" width="25.33203125" style="657" customWidth="1"/>
    <col min="10503" max="10503" width="19.109375" style="657" customWidth="1"/>
    <col min="10504" max="10504" width="0" style="657" hidden="1" customWidth="1"/>
    <col min="10505" max="10505" width="45.33203125" style="657" customWidth="1"/>
    <col min="10506" max="10506" width="18.44140625" style="657" customWidth="1"/>
    <col min="10507" max="10507" width="6.33203125" style="657" customWidth="1"/>
    <col min="10508" max="10508" width="7.5546875" style="657" customWidth="1"/>
    <col min="10509" max="10510" width="0" style="657" hidden="1" customWidth="1"/>
    <col min="10511" max="10521" width="8.6640625" style="657" customWidth="1"/>
    <col min="10522" max="10752" width="9.109375" style="657"/>
    <col min="10753" max="10753" width="3.5546875" style="657" customWidth="1"/>
    <col min="10754" max="10754" width="0" style="657" hidden="1" customWidth="1"/>
    <col min="10755" max="10756" width="12.6640625" style="657" customWidth="1"/>
    <col min="10757" max="10757" width="10.44140625" style="657" customWidth="1"/>
    <col min="10758" max="10758" width="25.33203125" style="657" customWidth="1"/>
    <col min="10759" max="10759" width="19.109375" style="657" customWidth="1"/>
    <col min="10760" max="10760" width="0" style="657" hidden="1" customWidth="1"/>
    <col min="10761" max="10761" width="45.33203125" style="657" customWidth="1"/>
    <col min="10762" max="10762" width="18.44140625" style="657" customWidth="1"/>
    <col min="10763" max="10763" width="6.33203125" style="657" customWidth="1"/>
    <col min="10764" max="10764" width="7.5546875" style="657" customWidth="1"/>
    <col min="10765" max="10766" width="0" style="657" hidden="1" customWidth="1"/>
    <col min="10767" max="10777" width="8.6640625" style="657" customWidth="1"/>
    <col min="10778" max="11008" width="9.109375" style="657"/>
    <col min="11009" max="11009" width="3.5546875" style="657" customWidth="1"/>
    <col min="11010" max="11010" width="0" style="657" hidden="1" customWidth="1"/>
    <col min="11011" max="11012" width="12.6640625" style="657" customWidth="1"/>
    <col min="11013" max="11013" width="10.44140625" style="657" customWidth="1"/>
    <col min="11014" max="11014" width="25.33203125" style="657" customWidth="1"/>
    <col min="11015" max="11015" width="19.109375" style="657" customWidth="1"/>
    <col min="11016" max="11016" width="0" style="657" hidden="1" customWidth="1"/>
    <col min="11017" max="11017" width="45.33203125" style="657" customWidth="1"/>
    <col min="11018" max="11018" width="18.44140625" style="657" customWidth="1"/>
    <col min="11019" max="11019" width="6.33203125" style="657" customWidth="1"/>
    <col min="11020" max="11020" width="7.5546875" style="657" customWidth="1"/>
    <col min="11021" max="11022" width="0" style="657" hidden="1" customWidth="1"/>
    <col min="11023" max="11033" width="8.6640625" style="657" customWidth="1"/>
    <col min="11034" max="11264" width="9.109375" style="657"/>
    <col min="11265" max="11265" width="3.5546875" style="657" customWidth="1"/>
    <col min="11266" max="11266" width="0" style="657" hidden="1" customWidth="1"/>
    <col min="11267" max="11268" width="12.6640625" style="657" customWidth="1"/>
    <col min="11269" max="11269" width="10.44140625" style="657" customWidth="1"/>
    <col min="11270" max="11270" width="25.33203125" style="657" customWidth="1"/>
    <col min="11271" max="11271" width="19.109375" style="657" customWidth="1"/>
    <col min="11272" max="11272" width="0" style="657" hidden="1" customWidth="1"/>
    <col min="11273" max="11273" width="45.33203125" style="657" customWidth="1"/>
    <col min="11274" max="11274" width="18.44140625" style="657" customWidth="1"/>
    <col min="11275" max="11275" width="6.33203125" style="657" customWidth="1"/>
    <col min="11276" max="11276" width="7.5546875" style="657" customWidth="1"/>
    <col min="11277" max="11278" width="0" style="657" hidden="1" customWidth="1"/>
    <col min="11279" max="11289" width="8.6640625" style="657" customWidth="1"/>
    <col min="11290" max="11520" width="9.109375" style="657"/>
    <col min="11521" max="11521" width="3.5546875" style="657" customWidth="1"/>
    <col min="11522" max="11522" width="0" style="657" hidden="1" customWidth="1"/>
    <col min="11523" max="11524" width="12.6640625" style="657" customWidth="1"/>
    <col min="11525" max="11525" width="10.44140625" style="657" customWidth="1"/>
    <col min="11526" max="11526" width="25.33203125" style="657" customWidth="1"/>
    <col min="11527" max="11527" width="19.109375" style="657" customWidth="1"/>
    <col min="11528" max="11528" width="0" style="657" hidden="1" customWidth="1"/>
    <col min="11529" max="11529" width="45.33203125" style="657" customWidth="1"/>
    <col min="11530" max="11530" width="18.44140625" style="657" customWidth="1"/>
    <col min="11531" max="11531" width="6.33203125" style="657" customWidth="1"/>
    <col min="11532" max="11532" width="7.5546875" style="657" customWidth="1"/>
    <col min="11533" max="11534" width="0" style="657" hidden="1" customWidth="1"/>
    <col min="11535" max="11545" width="8.6640625" style="657" customWidth="1"/>
    <col min="11546" max="11776" width="9.109375" style="657"/>
    <col min="11777" max="11777" width="3.5546875" style="657" customWidth="1"/>
    <col min="11778" max="11778" width="0" style="657" hidden="1" customWidth="1"/>
    <col min="11779" max="11780" width="12.6640625" style="657" customWidth="1"/>
    <col min="11781" max="11781" width="10.44140625" style="657" customWidth="1"/>
    <col min="11782" max="11782" width="25.33203125" style="657" customWidth="1"/>
    <col min="11783" max="11783" width="19.109375" style="657" customWidth="1"/>
    <col min="11784" max="11784" width="0" style="657" hidden="1" customWidth="1"/>
    <col min="11785" max="11785" width="45.33203125" style="657" customWidth="1"/>
    <col min="11786" max="11786" width="18.44140625" style="657" customWidth="1"/>
    <col min="11787" max="11787" width="6.33203125" style="657" customWidth="1"/>
    <col min="11788" max="11788" width="7.5546875" style="657" customWidth="1"/>
    <col min="11789" max="11790" width="0" style="657" hidden="1" customWidth="1"/>
    <col min="11791" max="11801" width="8.6640625" style="657" customWidth="1"/>
    <col min="11802" max="12032" width="9.109375" style="657"/>
    <col min="12033" max="12033" width="3.5546875" style="657" customWidth="1"/>
    <col min="12034" max="12034" width="0" style="657" hidden="1" customWidth="1"/>
    <col min="12035" max="12036" width="12.6640625" style="657" customWidth="1"/>
    <col min="12037" max="12037" width="10.44140625" style="657" customWidth="1"/>
    <col min="12038" max="12038" width="25.33203125" style="657" customWidth="1"/>
    <col min="12039" max="12039" width="19.109375" style="657" customWidth="1"/>
    <col min="12040" max="12040" width="0" style="657" hidden="1" customWidth="1"/>
    <col min="12041" max="12041" width="45.33203125" style="657" customWidth="1"/>
    <col min="12042" max="12042" width="18.44140625" style="657" customWidth="1"/>
    <col min="12043" max="12043" width="6.33203125" style="657" customWidth="1"/>
    <col min="12044" max="12044" width="7.5546875" style="657" customWidth="1"/>
    <col min="12045" max="12046" width="0" style="657" hidden="1" customWidth="1"/>
    <col min="12047" max="12057" width="8.6640625" style="657" customWidth="1"/>
    <col min="12058" max="12288" width="9.109375" style="657"/>
    <col min="12289" max="12289" width="3.5546875" style="657" customWidth="1"/>
    <col min="12290" max="12290" width="0" style="657" hidden="1" customWidth="1"/>
    <col min="12291" max="12292" width="12.6640625" style="657" customWidth="1"/>
    <col min="12293" max="12293" width="10.44140625" style="657" customWidth="1"/>
    <col min="12294" max="12294" width="25.33203125" style="657" customWidth="1"/>
    <col min="12295" max="12295" width="19.109375" style="657" customWidth="1"/>
    <col min="12296" max="12296" width="0" style="657" hidden="1" customWidth="1"/>
    <col min="12297" max="12297" width="45.33203125" style="657" customWidth="1"/>
    <col min="12298" max="12298" width="18.44140625" style="657" customWidth="1"/>
    <col min="12299" max="12299" width="6.33203125" style="657" customWidth="1"/>
    <col min="12300" max="12300" width="7.5546875" style="657" customWidth="1"/>
    <col min="12301" max="12302" width="0" style="657" hidden="1" customWidth="1"/>
    <col min="12303" max="12313" width="8.6640625" style="657" customWidth="1"/>
    <col min="12314" max="12544" width="9.109375" style="657"/>
    <col min="12545" max="12545" width="3.5546875" style="657" customWidth="1"/>
    <col min="12546" max="12546" width="0" style="657" hidden="1" customWidth="1"/>
    <col min="12547" max="12548" width="12.6640625" style="657" customWidth="1"/>
    <col min="12549" max="12549" width="10.44140625" style="657" customWidth="1"/>
    <col min="12550" max="12550" width="25.33203125" style="657" customWidth="1"/>
    <col min="12551" max="12551" width="19.109375" style="657" customWidth="1"/>
    <col min="12552" max="12552" width="0" style="657" hidden="1" customWidth="1"/>
    <col min="12553" max="12553" width="45.33203125" style="657" customWidth="1"/>
    <col min="12554" max="12554" width="18.44140625" style="657" customWidth="1"/>
    <col min="12555" max="12555" width="6.33203125" style="657" customWidth="1"/>
    <col min="12556" max="12556" width="7.5546875" style="657" customWidth="1"/>
    <col min="12557" max="12558" width="0" style="657" hidden="1" customWidth="1"/>
    <col min="12559" max="12569" width="8.6640625" style="657" customWidth="1"/>
    <col min="12570" max="12800" width="9.109375" style="657"/>
    <col min="12801" max="12801" width="3.5546875" style="657" customWidth="1"/>
    <col min="12802" max="12802" width="0" style="657" hidden="1" customWidth="1"/>
    <col min="12803" max="12804" width="12.6640625" style="657" customWidth="1"/>
    <col min="12805" max="12805" width="10.44140625" style="657" customWidth="1"/>
    <col min="12806" max="12806" width="25.33203125" style="657" customWidth="1"/>
    <col min="12807" max="12807" width="19.109375" style="657" customWidth="1"/>
    <col min="12808" max="12808" width="0" style="657" hidden="1" customWidth="1"/>
    <col min="12809" max="12809" width="45.33203125" style="657" customWidth="1"/>
    <col min="12810" max="12810" width="18.44140625" style="657" customWidth="1"/>
    <col min="12811" max="12811" width="6.33203125" style="657" customWidth="1"/>
    <col min="12812" max="12812" width="7.5546875" style="657" customWidth="1"/>
    <col min="12813" max="12814" width="0" style="657" hidden="1" customWidth="1"/>
    <col min="12815" max="12825" width="8.6640625" style="657" customWidth="1"/>
    <col min="12826" max="13056" width="9.109375" style="657"/>
    <col min="13057" max="13057" width="3.5546875" style="657" customWidth="1"/>
    <col min="13058" max="13058" width="0" style="657" hidden="1" customWidth="1"/>
    <col min="13059" max="13060" width="12.6640625" style="657" customWidth="1"/>
    <col min="13061" max="13061" width="10.44140625" style="657" customWidth="1"/>
    <col min="13062" max="13062" width="25.33203125" style="657" customWidth="1"/>
    <col min="13063" max="13063" width="19.109375" style="657" customWidth="1"/>
    <col min="13064" max="13064" width="0" style="657" hidden="1" customWidth="1"/>
    <col min="13065" max="13065" width="45.33203125" style="657" customWidth="1"/>
    <col min="13066" max="13066" width="18.44140625" style="657" customWidth="1"/>
    <col min="13067" max="13067" width="6.33203125" style="657" customWidth="1"/>
    <col min="13068" max="13068" width="7.5546875" style="657" customWidth="1"/>
    <col min="13069" max="13070" width="0" style="657" hidden="1" customWidth="1"/>
    <col min="13071" max="13081" width="8.6640625" style="657" customWidth="1"/>
    <col min="13082" max="13312" width="9.109375" style="657"/>
    <col min="13313" max="13313" width="3.5546875" style="657" customWidth="1"/>
    <col min="13314" max="13314" width="0" style="657" hidden="1" customWidth="1"/>
    <col min="13315" max="13316" width="12.6640625" style="657" customWidth="1"/>
    <col min="13317" max="13317" width="10.44140625" style="657" customWidth="1"/>
    <col min="13318" max="13318" width="25.33203125" style="657" customWidth="1"/>
    <col min="13319" max="13319" width="19.109375" style="657" customWidth="1"/>
    <col min="13320" max="13320" width="0" style="657" hidden="1" customWidth="1"/>
    <col min="13321" max="13321" width="45.33203125" style="657" customWidth="1"/>
    <col min="13322" max="13322" width="18.44140625" style="657" customWidth="1"/>
    <col min="13323" max="13323" width="6.33203125" style="657" customWidth="1"/>
    <col min="13324" max="13324" width="7.5546875" style="657" customWidth="1"/>
    <col min="13325" max="13326" width="0" style="657" hidden="1" customWidth="1"/>
    <col min="13327" max="13337" width="8.6640625" style="657" customWidth="1"/>
    <col min="13338" max="13568" width="9.109375" style="657"/>
    <col min="13569" max="13569" width="3.5546875" style="657" customWidth="1"/>
    <col min="13570" max="13570" width="0" style="657" hidden="1" customWidth="1"/>
    <col min="13571" max="13572" width="12.6640625" style="657" customWidth="1"/>
    <col min="13573" max="13573" width="10.44140625" style="657" customWidth="1"/>
    <col min="13574" max="13574" width="25.33203125" style="657" customWidth="1"/>
    <col min="13575" max="13575" width="19.109375" style="657" customWidth="1"/>
    <col min="13576" max="13576" width="0" style="657" hidden="1" customWidth="1"/>
    <col min="13577" max="13577" width="45.33203125" style="657" customWidth="1"/>
    <col min="13578" max="13578" width="18.44140625" style="657" customWidth="1"/>
    <col min="13579" max="13579" width="6.33203125" style="657" customWidth="1"/>
    <col min="13580" max="13580" width="7.5546875" style="657" customWidth="1"/>
    <col min="13581" max="13582" width="0" style="657" hidden="1" customWidth="1"/>
    <col min="13583" max="13593" width="8.6640625" style="657" customWidth="1"/>
    <col min="13594" max="13824" width="9.109375" style="657"/>
    <col min="13825" max="13825" width="3.5546875" style="657" customWidth="1"/>
    <col min="13826" max="13826" width="0" style="657" hidden="1" customWidth="1"/>
    <col min="13827" max="13828" width="12.6640625" style="657" customWidth="1"/>
    <col min="13829" max="13829" width="10.44140625" style="657" customWidth="1"/>
    <col min="13830" max="13830" width="25.33203125" style="657" customWidth="1"/>
    <col min="13831" max="13831" width="19.109375" style="657" customWidth="1"/>
    <col min="13832" max="13832" width="0" style="657" hidden="1" customWidth="1"/>
    <col min="13833" max="13833" width="45.33203125" style="657" customWidth="1"/>
    <col min="13834" max="13834" width="18.44140625" style="657" customWidth="1"/>
    <col min="13835" max="13835" width="6.33203125" style="657" customWidth="1"/>
    <col min="13836" max="13836" width="7.5546875" style="657" customWidth="1"/>
    <col min="13837" max="13838" width="0" style="657" hidden="1" customWidth="1"/>
    <col min="13839" max="13849" width="8.6640625" style="657" customWidth="1"/>
    <col min="13850" max="14080" width="9.109375" style="657"/>
    <col min="14081" max="14081" width="3.5546875" style="657" customWidth="1"/>
    <col min="14082" max="14082" width="0" style="657" hidden="1" customWidth="1"/>
    <col min="14083" max="14084" width="12.6640625" style="657" customWidth="1"/>
    <col min="14085" max="14085" width="10.44140625" style="657" customWidth="1"/>
    <col min="14086" max="14086" width="25.33203125" style="657" customWidth="1"/>
    <col min="14087" max="14087" width="19.109375" style="657" customWidth="1"/>
    <col min="14088" max="14088" width="0" style="657" hidden="1" customWidth="1"/>
    <col min="14089" max="14089" width="45.33203125" style="657" customWidth="1"/>
    <col min="14090" max="14090" width="18.44140625" style="657" customWidth="1"/>
    <col min="14091" max="14091" width="6.33203125" style="657" customWidth="1"/>
    <col min="14092" max="14092" width="7.5546875" style="657" customWidth="1"/>
    <col min="14093" max="14094" width="0" style="657" hidden="1" customWidth="1"/>
    <col min="14095" max="14105" width="8.6640625" style="657" customWidth="1"/>
    <col min="14106" max="14336" width="9.109375" style="657"/>
    <col min="14337" max="14337" width="3.5546875" style="657" customWidth="1"/>
    <col min="14338" max="14338" width="0" style="657" hidden="1" customWidth="1"/>
    <col min="14339" max="14340" width="12.6640625" style="657" customWidth="1"/>
    <col min="14341" max="14341" width="10.44140625" style="657" customWidth="1"/>
    <col min="14342" max="14342" width="25.33203125" style="657" customWidth="1"/>
    <col min="14343" max="14343" width="19.109375" style="657" customWidth="1"/>
    <col min="14344" max="14344" width="0" style="657" hidden="1" customWidth="1"/>
    <col min="14345" max="14345" width="45.33203125" style="657" customWidth="1"/>
    <col min="14346" max="14346" width="18.44140625" style="657" customWidth="1"/>
    <col min="14347" max="14347" width="6.33203125" style="657" customWidth="1"/>
    <col min="14348" max="14348" width="7.5546875" style="657" customWidth="1"/>
    <col min="14349" max="14350" width="0" style="657" hidden="1" customWidth="1"/>
    <col min="14351" max="14361" width="8.6640625" style="657" customWidth="1"/>
    <col min="14362" max="14592" width="9.109375" style="657"/>
    <col min="14593" max="14593" width="3.5546875" style="657" customWidth="1"/>
    <col min="14594" max="14594" width="0" style="657" hidden="1" customWidth="1"/>
    <col min="14595" max="14596" width="12.6640625" style="657" customWidth="1"/>
    <col min="14597" max="14597" width="10.44140625" style="657" customWidth="1"/>
    <col min="14598" max="14598" width="25.33203125" style="657" customWidth="1"/>
    <col min="14599" max="14599" width="19.109375" style="657" customWidth="1"/>
    <col min="14600" max="14600" width="0" style="657" hidden="1" customWidth="1"/>
    <col min="14601" max="14601" width="45.33203125" style="657" customWidth="1"/>
    <col min="14602" max="14602" width="18.44140625" style="657" customWidth="1"/>
    <col min="14603" max="14603" width="6.33203125" style="657" customWidth="1"/>
    <col min="14604" max="14604" width="7.5546875" style="657" customWidth="1"/>
    <col min="14605" max="14606" width="0" style="657" hidden="1" customWidth="1"/>
    <col min="14607" max="14617" width="8.6640625" style="657" customWidth="1"/>
    <col min="14618" max="14848" width="9.109375" style="657"/>
    <col min="14849" max="14849" width="3.5546875" style="657" customWidth="1"/>
    <col min="14850" max="14850" width="0" style="657" hidden="1" customWidth="1"/>
    <col min="14851" max="14852" width="12.6640625" style="657" customWidth="1"/>
    <col min="14853" max="14853" width="10.44140625" style="657" customWidth="1"/>
    <col min="14854" max="14854" width="25.33203125" style="657" customWidth="1"/>
    <col min="14855" max="14855" width="19.109375" style="657" customWidth="1"/>
    <col min="14856" max="14856" width="0" style="657" hidden="1" customWidth="1"/>
    <col min="14857" max="14857" width="45.33203125" style="657" customWidth="1"/>
    <col min="14858" max="14858" width="18.44140625" style="657" customWidth="1"/>
    <col min="14859" max="14859" width="6.33203125" style="657" customWidth="1"/>
    <col min="14860" max="14860" width="7.5546875" style="657" customWidth="1"/>
    <col min="14861" max="14862" width="0" style="657" hidden="1" customWidth="1"/>
    <col min="14863" max="14873" width="8.6640625" style="657" customWidth="1"/>
    <col min="14874" max="15104" width="9.109375" style="657"/>
    <col min="15105" max="15105" width="3.5546875" style="657" customWidth="1"/>
    <col min="15106" max="15106" width="0" style="657" hidden="1" customWidth="1"/>
    <col min="15107" max="15108" width="12.6640625" style="657" customWidth="1"/>
    <col min="15109" max="15109" width="10.44140625" style="657" customWidth="1"/>
    <col min="15110" max="15110" width="25.33203125" style="657" customWidth="1"/>
    <col min="15111" max="15111" width="19.109375" style="657" customWidth="1"/>
    <col min="15112" max="15112" width="0" style="657" hidden="1" customWidth="1"/>
    <col min="15113" max="15113" width="45.33203125" style="657" customWidth="1"/>
    <col min="15114" max="15114" width="18.44140625" style="657" customWidth="1"/>
    <col min="15115" max="15115" width="6.33203125" style="657" customWidth="1"/>
    <col min="15116" max="15116" width="7.5546875" style="657" customWidth="1"/>
    <col min="15117" max="15118" width="0" style="657" hidden="1" customWidth="1"/>
    <col min="15119" max="15129" width="8.6640625" style="657" customWidth="1"/>
    <col min="15130" max="15360" width="9.109375" style="657"/>
    <col min="15361" max="15361" width="3.5546875" style="657" customWidth="1"/>
    <col min="15362" max="15362" width="0" style="657" hidden="1" customWidth="1"/>
    <col min="15363" max="15364" width="12.6640625" style="657" customWidth="1"/>
    <col min="15365" max="15365" width="10.44140625" style="657" customWidth="1"/>
    <col min="15366" max="15366" width="25.33203125" style="657" customWidth="1"/>
    <col min="15367" max="15367" width="19.109375" style="657" customWidth="1"/>
    <col min="15368" max="15368" width="0" style="657" hidden="1" customWidth="1"/>
    <col min="15369" max="15369" width="45.33203125" style="657" customWidth="1"/>
    <col min="15370" max="15370" width="18.44140625" style="657" customWidth="1"/>
    <col min="15371" max="15371" width="6.33203125" style="657" customWidth="1"/>
    <col min="15372" max="15372" width="7.5546875" style="657" customWidth="1"/>
    <col min="15373" max="15374" width="0" style="657" hidden="1" customWidth="1"/>
    <col min="15375" max="15385" width="8.6640625" style="657" customWidth="1"/>
    <col min="15386" max="15616" width="9.109375" style="657"/>
    <col min="15617" max="15617" width="3.5546875" style="657" customWidth="1"/>
    <col min="15618" max="15618" width="0" style="657" hidden="1" customWidth="1"/>
    <col min="15619" max="15620" width="12.6640625" style="657" customWidth="1"/>
    <col min="15621" max="15621" width="10.44140625" style="657" customWidth="1"/>
    <col min="15622" max="15622" width="25.33203125" style="657" customWidth="1"/>
    <col min="15623" max="15623" width="19.109375" style="657" customWidth="1"/>
    <col min="15624" max="15624" width="0" style="657" hidden="1" customWidth="1"/>
    <col min="15625" max="15625" width="45.33203125" style="657" customWidth="1"/>
    <col min="15626" max="15626" width="18.44140625" style="657" customWidth="1"/>
    <col min="15627" max="15627" width="6.33203125" style="657" customWidth="1"/>
    <col min="15628" max="15628" width="7.5546875" style="657" customWidth="1"/>
    <col min="15629" max="15630" width="0" style="657" hidden="1" customWidth="1"/>
    <col min="15631" max="15641" width="8.6640625" style="657" customWidth="1"/>
    <col min="15642" max="15872" width="9.109375" style="657"/>
    <col min="15873" max="15873" width="3.5546875" style="657" customWidth="1"/>
    <col min="15874" max="15874" width="0" style="657" hidden="1" customWidth="1"/>
    <col min="15875" max="15876" width="12.6640625" style="657" customWidth="1"/>
    <col min="15877" max="15877" width="10.44140625" style="657" customWidth="1"/>
    <col min="15878" max="15878" width="25.33203125" style="657" customWidth="1"/>
    <col min="15879" max="15879" width="19.109375" style="657" customWidth="1"/>
    <col min="15880" max="15880" width="0" style="657" hidden="1" customWidth="1"/>
    <col min="15881" max="15881" width="45.33203125" style="657" customWidth="1"/>
    <col min="15882" max="15882" width="18.44140625" style="657" customWidth="1"/>
    <col min="15883" max="15883" width="6.33203125" style="657" customWidth="1"/>
    <col min="15884" max="15884" width="7.5546875" style="657" customWidth="1"/>
    <col min="15885" max="15886" width="0" style="657" hidden="1" customWidth="1"/>
    <col min="15887" max="15897" width="8.6640625" style="657" customWidth="1"/>
    <col min="15898" max="16128" width="9.109375" style="657"/>
    <col min="16129" max="16129" width="3.5546875" style="657" customWidth="1"/>
    <col min="16130" max="16130" width="0" style="657" hidden="1" customWidth="1"/>
    <col min="16131" max="16132" width="12.6640625" style="657" customWidth="1"/>
    <col min="16133" max="16133" width="10.44140625" style="657" customWidth="1"/>
    <col min="16134" max="16134" width="25.33203125" style="657" customWidth="1"/>
    <col min="16135" max="16135" width="19.109375" style="657" customWidth="1"/>
    <col min="16136" max="16136" width="0" style="657" hidden="1" customWidth="1"/>
    <col min="16137" max="16137" width="45.33203125" style="657" customWidth="1"/>
    <col min="16138" max="16138" width="18.44140625" style="657" customWidth="1"/>
    <col min="16139" max="16139" width="6.33203125" style="657" customWidth="1"/>
    <col min="16140" max="16140" width="7.5546875" style="657" customWidth="1"/>
    <col min="16141" max="16142" width="0" style="657" hidden="1" customWidth="1"/>
    <col min="16143" max="16153" width="8.6640625" style="657" customWidth="1"/>
    <col min="16154" max="16384" width="9.109375" style="657"/>
  </cols>
  <sheetData>
    <row r="1" spans="1:25" ht="19.2" customHeight="1" x14ac:dyDescent="0.3">
      <c r="A1" s="653" t="s">
        <v>1065</v>
      </c>
      <c r="B1" s="653"/>
      <c r="C1" s="654"/>
      <c r="D1" s="654"/>
      <c r="E1" s="655"/>
      <c r="G1" s="657"/>
      <c r="H1" s="657"/>
      <c r="I1" s="657"/>
      <c r="J1" s="655"/>
      <c r="K1" s="656"/>
      <c r="L1" s="656"/>
      <c r="M1" s="656"/>
    </row>
    <row r="2" spans="1:25" ht="19.2" customHeight="1" x14ac:dyDescent="0.3">
      <c r="A2" s="658" t="s">
        <v>1066</v>
      </c>
      <c r="B2" s="658"/>
      <c r="C2" s="654"/>
      <c r="D2" s="654"/>
      <c r="E2" s="655"/>
      <c r="G2" s="657"/>
      <c r="H2" s="657"/>
      <c r="I2" s="657"/>
      <c r="J2" s="655"/>
      <c r="K2" s="656"/>
      <c r="L2" s="656"/>
      <c r="M2" s="656"/>
    </row>
    <row r="3" spans="1:25" ht="19.2" customHeight="1" x14ac:dyDescent="0.3">
      <c r="A3" s="1042" t="s">
        <v>1067</v>
      </c>
      <c r="B3" s="1042"/>
      <c r="C3" s="1042"/>
      <c r="D3" s="1042"/>
      <c r="E3" s="1042"/>
      <c r="F3" s="1042"/>
      <c r="G3" s="1042"/>
      <c r="H3" s="1042"/>
      <c r="I3" s="1042"/>
      <c r="J3" s="1042"/>
      <c r="K3" s="1042"/>
      <c r="L3" s="1042"/>
      <c r="M3" s="1042"/>
      <c r="N3" s="1042"/>
      <c r="O3" s="659"/>
      <c r="P3" s="659"/>
      <c r="Q3" s="659"/>
      <c r="R3" s="659"/>
      <c r="S3" s="659"/>
      <c r="T3" s="659"/>
      <c r="U3" s="659"/>
      <c r="V3" s="659"/>
    </row>
    <row r="4" spans="1:25" ht="19.2" customHeight="1" x14ac:dyDescent="0.3">
      <c r="A4" s="1043" t="s">
        <v>1068</v>
      </c>
      <c r="B4" s="1043"/>
      <c r="C4" s="1043"/>
      <c r="D4" s="1043"/>
      <c r="E4" s="1043"/>
      <c r="F4" s="1043"/>
      <c r="G4" s="1043"/>
      <c r="H4" s="1043"/>
      <c r="I4" s="1043"/>
      <c r="J4" s="1043"/>
      <c r="K4" s="1043"/>
      <c r="L4" s="1043"/>
      <c r="M4" s="1043"/>
      <c r="N4" s="1043"/>
      <c r="O4" s="660"/>
      <c r="P4" s="660"/>
      <c r="Q4" s="660"/>
      <c r="R4" s="660"/>
      <c r="S4" s="660"/>
      <c r="T4" s="660"/>
      <c r="U4" s="660"/>
      <c r="V4" s="660"/>
    </row>
    <row r="5" spans="1:25" s="782" customFormat="1" ht="19.2" customHeight="1" x14ac:dyDescent="0.3">
      <c r="A5" s="1044" t="s">
        <v>1357</v>
      </c>
      <c r="B5" s="1044"/>
      <c r="C5" s="1044"/>
      <c r="D5" s="1044"/>
      <c r="E5" s="777"/>
      <c r="F5" s="778"/>
      <c r="G5" s="779"/>
      <c r="H5" s="779"/>
      <c r="I5" s="779"/>
      <c r="J5" s="780"/>
      <c r="K5" s="778"/>
      <c r="L5" s="778"/>
      <c r="M5" s="778"/>
      <c r="N5" s="781"/>
      <c r="O5" s="778"/>
      <c r="P5" s="778"/>
      <c r="Q5" s="778"/>
      <c r="R5" s="778"/>
      <c r="S5" s="778"/>
      <c r="T5" s="778"/>
      <c r="U5" s="778"/>
      <c r="V5" s="778"/>
      <c r="W5" s="782">
        <f>6+5+5+4</f>
        <v>20</v>
      </c>
      <c r="X5" s="778" t="s">
        <v>1069</v>
      </c>
      <c r="Y5" s="736"/>
    </row>
    <row r="6" spans="1:25" s="782" customFormat="1" ht="19.2" customHeight="1" x14ac:dyDescent="0.3">
      <c r="A6" s="1045" t="s">
        <v>1021</v>
      </c>
      <c r="B6" s="1045" t="s">
        <v>1070</v>
      </c>
      <c r="C6" s="1046" t="s">
        <v>1071</v>
      </c>
      <c r="D6" s="1046"/>
      <c r="E6" s="1045" t="s">
        <v>1072</v>
      </c>
      <c r="F6" s="1045"/>
      <c r="G6" s="1045"/>
      <c r="H6" s="1045" t="s">
        <v>1073</v>
      </c>
      <c r="I6" s="1045" t="s">
        <v>1074</v>
      </c>
      <c r="J6" s="1045" t="s">
        <v>1075</v>
      </c>
      <c r="K6" s="1045"/>
      <c r="L6" s="1045"/>
      <c r="M6" s="1031" t="s">
        <v>1076</v>
      </c>
      <c r="N6" s="1031" t="s">
        <v>70</v>
      </c>
      <c r="O6" s="1031" t="s">
        <v>1077</v>
      </c>
      <c r="P6" s="1031"/>
      <c r="Q6" s="1031" t="s">
        <v>1078</v>
      </c>
      <c r="R6" s="1031"/>
      <c r="S6" s="1031" t="s">
        <v>1079</v>
      </c>
      <c r="T6" s="1031"/>
      <c r="U6" s="1031" t="s">
        <v>1080</v>
      </c>
      <c r="V6" s="1031"/>
      <c r="W6" s="1038" t="s">
        <v>903</v>
      </c>
      <c r="X6" s="1038"/>
      <c r="Y6" s="736"/>
    </row>
    <row r="7" spans="1:25" s="782" customFormat="1" ht="19.2" customHeight="1" x14ac:dyDescent="0.3">
      <c r="A7" s="1045"/>
      <c r="B7" s="1045"/>
      <c r="C7" s="1046"/>
      <c r="D7" s="1046"/>
      <c r="E7" s="1045"/>
      <c r="F7" s="1045"/>
      <c r="G7" s="1045"/>
      <c r="H7" s="1045"/>
      <c r="I7" s="1045"/>
      <c r="J7" s="1045"/>
      <c r="K7" s="1045"/>
      <c r="L7" s="1045"/>
      <c r="M7" s="1031"/>
      <c r="N7" s="1031"/>
      <c r="O7" s="1039" t="s">
        <v>1119</v>
      </c>
      <c r="P7" s="1031"/>
      <c r="Q7" s="1040" t="s">
        <v>1120</v>
      </c>
      <c r="R7" s="1031"/>
      <c r="S7" s="1041" t="s">
        <v>1121</v>
      </c>
      <c r="T7" s="1031"/>
      <c r="U7" s="1041" t="s">
        <v>1358</v>
      </c>
      <c r="V7" s="1031"/>
      <c r="W7" s="1038" t="s">
        <v>1081</v>
      </c>
      <c r="X7" s="1038"/>
      <c r="Y7" s="736"/>
    </row>
    <row r="8" spans="1:25" s="782" customFormat="1" ht="19.2" customHeight="1" x14ac:dyDescent="0.3">
      <c r="A8" s="1045"/>
      <c r="B8" s="1045"/>
      <c r="C8" s="1046"/>
      <c r="D8" s="1046"/>
      <c r="E8" s="1045"/>
      <c r="F8" s="1045"/>
      <c r="G8" s="1045"/>
      <c r="H8" s="1045"/>
      <c r="I8" s="1045"/>
      <c r="J8" s="1045"/>
      <c r="K8" s="1045"/>
      <c r="L8" s="1045"/>
      <c r="M8" s="1031"/>
      <c r="N8" s="1031"/>
      <c r="O8" s="1032" t="s">
        <v>1082</v>
      </c>
      <c r="P8" s="1034" t="s">
        <v>1003</v>
      </c>
      <c r="Q8" s="1032" t="s">
        <v>1082</v>
      </c>
      <c r="R8" s="1034" t="s">
        <v>1003</v>
      </c>
      <c r="S8" s="1030" t="s">
        <v>1082</v>
      </c>
      <c r="T8" s="1031" t="s">
        <v>1003</v>
      </c>
      <c r="U8" s="1032" t="s">
        <v>1082</v>
      </c>
      <c r="V8" s="1034" t="s">
        <v>1003</v>
      </c>
      <c r="W8" s="1037" t="s">
        <v>1082</v>
      </c>
      <c r="X8" s="1038" t="s">
        <v>1003</v>
      </c>
      <c r="Y8" s="736"/>
    </row>
    <row r="9" spans="1:25" s="782" customFormat="1" ht="28.5" customHeight="1" x14ac:dyDescent="0.3">
      <c r="A9" s="1045"/>
      <c r="B9" s="1045"/>
      <c r="C9" s="783" t="s">
        <v>1083</v>
      </c>
      <c r="D9" s="783" t="s">
        <v>402</v>
      </c>
      <c r="E9" s="823" t="s">
        <v>1084</v>
      </c>
      <c r="F9" s="823" t="s">
        <v>1085</v>
      </c>
      <c r="G9" s="823" t="s">
        <v>1086</v>
      </c>
      <c r="H9" s="1045"/>
      <c r="I9" s="1045"/>
      <c r="J9" s="823" t="s">
        <v>1085</v>
      </c>
      <c r="K9" s="823" t="s">
        <v>1087</v>
      </c>
      <c r="L9" s="823" t="s">
        <v>911</v>
      </c>
      <c r="M9" s="1031"/>
      <c r="N9" s="1031"/>
      <c r="O9" s="1033"/>
      <c r="P9" s="1035"/>
      <c r="Q9" s="1033"/>
      <c r="R9" s="1035"/>
      <c r="S9" s="1030"/>
      <c r="T9" s="1030"/>
      <c r="U9" s="1033"/>
      <c r="V9" s="1035"/>
      <c r="W9" s="1037"/>
      <c r="X9" s="1037"/>
      <c r="Y9" s="736"/>
    </row>
    <row r="10" spans="1:25" s="782" customFormat="1" ht="4.95" customHeight="1" x14ac:dyDescent="0.3">
      <c r="A10" s="784"/>
      <c r="B10" s="785"/>
      <c r="C10" s="786"/>
      <c r="D10" s="786"/>
      <c r="E10" s="784"/>
      <c r="F10" s="784"/>
      <c r="G10" s="785"/>
      <c r="H10" s="785"/>
      <c r="I10" s="785"/>
      <c r="J10" s="784"/>
      <c r="K10" s="784"/>
      <c r="L10" s="784"/>
      <c r="M10" s="784"/>
      <c r="N10" s="787"/>
      <c r="O10" s="784"/>
      <c r="P10" s="784"/>
      <c r="Q10" s="784"/>
      <c r="R10" s="784"/>
      <c r="S10" s="784"/>
      <c r="T10" s="784"/>
      <c r="U10" s="784"/>
      <c r="V10" s="784"/>
      <c r="W10" s="784"/>
      <c r="X10" s="784"/>
      <c r="Y10" s="736"/>
    </row>
    <row r="11" spans="1:25" s="782" customFormat="1" ht="30" customHeight="1" x14ac:dyDescent="0.3">
      <c r="A11" s="833">
        <v>1</v>
      </c>
      <c r="B11" s="834"/>
      <c r="C11" s="835">
        <v>45261</v>
      </c>
      <c r="D11" s="835">
        <v>45261</v>
      </c>
      <c r="E11" s="691" t="s">
        <v>1359</v>
      </c>
      <c r="F11" s="683" t="s">
        <v>1244</v>
      </c>
      <c r="G11" s="684" t="s">
        <v>1090</v>
      </c>
      <c r="H11" s="834"/>
      <c r="I11" s="836" t="s">
        <v>1360</v>
      </c>
      <c r="J11" s="837" t="s">
        <v>1361</v>
      </c>
      <c r="K11" s="838">
        <v>2</v>
      </c>
      <c r="L11" s="838" t="s">
        <v>1300</v>
      </c>
      <c r="M11" s="687"/>
      <c r="N11" s="688"/>
      <c r="O11" s="731">
        <f>1/2</f>
        <v>0.5</v>
      </c>
      <c r="P11" s="732">
        <f>O11/(6*8)</f>
        <v>1.0416666666666666E-2</v>
      </c>
      <c r="Q11" s="731"/>
      <c r="R11" s="732">
        <f>Q11/(5*8)</f>
        <v>0</v>
      </c>
      <c r="S11" s="731"/>
      <c r="T11" s="732">
        <f>S11/(5*8)</f>
        <v>0</v>
      </c>
      <c r="U11" s="731"/>
      <c r="V11" s="732">
        <f>U11/(4*8)</f>
        <v>0</v>
      </c>
      <c r="W11" s="733">
        <f t="shared" ref="W11:W32" si="0">O11+Q11+S11+U11</f>
        <v>0.5</v>
      </c>
      <c r="X11" s="734">
        <f>W11/(20*8)</f>
        <v>3.1250000000000002E-3</v>
      </c>
      <c r="Y11" s="736"/>
    </row>
    <row r="12" spans="1:25" s="735" customFormat="1" ht="30" customHeight="1" x14ac:dyDescent="0.3">
      <c r="A12" s="833">
        <v>1</v>
      </c>
      <c r="B12" s="834"/>
      <c r="C12" s="835">
        <v>45261</v>
      </c>
      <c r="D12" s="835">
        <v>45261</v>
      </c>
      <c r="E12" s="839" t="s">
        <v>1362</v>
      </c>
      <c r="F12" s="840" t="s">
        <v>1363</v>
      </c>
      <c r="G12" s="841" t="s">
        <v>1092</v>
      </c>
      <c r="H12" s="834"/>
      <c r="I12" s="836" t="s">
        <v>1364</v>
      </c>
      <c r="J12" s="837" t="s">
        <v>1365</v>
      </c>
      <c r="K12" s="838">
        <v>1</v>
      </c>
      <c r="L12" s="838" t="s">
        <v>1300</v>
      </c>
      <c r="M12" s="687"/>
      <c r="N12" s="688"/>
      <c r="O12" s="731">
        <f>1/4</f>
        <v>0.25</v>
      </c>
      <c r="P12" s="732">
        <f>O12/(6*8)</f>
        <v>5.208333333333333E-3</v>
      </c>
      <c r="Q12" s="731"/>
      <c r="R12" s="732">
        <f>Q12/(5*8)</f>
        <v>0</v>
      </c>
      <c r="S12" s="731"/>
      <c r="T12" s="732">
        <f>S12/(5*8)</f>
        <v>0</v>
      </c>
      <c r="U12" s="731"/>
      <c r="V12" s="732">
        <f>U12/(4*8)</f>
        <v>0</v>
      </c>
      <c r="W12" s="733">
        <f t="shared" si="0"/>
        <v>0.25</v>
      </c>
      <c r="X12" s="734">
        <f>W12/(20*8)</f>
        <v>1.5625000000000001E-3</v>
      </c>
      <c r="Y12" s="788"/>
    </row>
    <row r="13" spans="1:25" s="737" customFormat="1" ht="30" customHeight="1" x14ac:dyDescent="0.3">
      <c r="A13" s="842">
        <v>1</v>
      </c>
      <c r="B13" s="843"/>
      <c r="C13" s="681">
        <v>45261</v>
      </c>
      <c r="D13" s="681">
        <v>45261</v>
      </c>
      <c r="E13" s="844" t="s">
        <v>1366</v>
      </c>
      <c r="F13" s="845" t="s">
        <v>1367</v>
      </c>
      <c r="G13" s="846" t="s">
        <v>1243</v>
      </c>
      <c r="H13" s="843"/>
      <c r="I13" s="847" t="s">
        <v>1368</v>
      </c>
      <c r="J13" s="848" t="s">
        <v>75</v>
      </c>
      <c r="K13" s="848" t="s">
        <v>75</v>
      </c>
      <c r="L13" s="848" t="s">
        <v>75</v>
      </c>
      <c r="M13" s="793"/>
      <c r="N13" s="794"/>
      <c r="O13" s="731">
        <f>1/3</f>
        <v>0.33333333333333331</v>
      </c>
      <c r="P13" s="732">
        <f>O13/(6*16)</f>
        <v>3.472222222222222E-3</v>
      </c>
      <c r="Q13" s="731"/>
      <c r="R13" s="732">
        <f>Q13/(5*16)</f>
        <v>0</v>
      </c>
      <c r="S13" s="731"/>
      <c r="T13" s="732">
        <f>S13/(5*16)</f>
        <v>0</v>
      </c>
      <c r="U13" s="731"/>
      <c r="V13" s="732">
        <f>U13/(4*16)</f>
        <v>0</v>
      </c>
      <c r="W13" s="733">
        <f t="shared" si="0"/>
        <v>0.33333333333333331</v>
      </c>
      <c r="X13" s="734">
        <f>W13/(20*16)</f>
        <v>1.0416666666666667E-3</v>
      </c>
      <c r="Y13" s="736"/>
    </row>
    <row r="14" spans="1:25" s="737" customFormat="1" ht="30" customHeight="1" x14ac:dyDescent="0.3">
      <c r="A14" s="842">
        <v>1</v>
      </c>
      <c r="B14" s="693"/>
      <c r="C14" s="681">
        <v>45264</v>
      </c>
      <c r="D14" s="681">
        <v>45264</v>
      </c>
      <c r="E14" s="691" t="s">
        <v>1305</v>
      </c>
      <c r="F14" s="683" t="s">
        <v>1306</v>
      </c>
      <c r="G14" s="684" t="s">
        <v>1090</v>
      </c>
      <c r="H14" s="693"/>
      <c r="I14" s="685" t="s">
        <v>1369</v>
      </c>
      <c r="J14" s="686" t="s">
        <v>1370</v>
      </c>
      <c r="K14" s="680">
        <v>1</v>
      </c>
      <c r="L14" s="680" t="s">
        <v>1300</v>
      </c>
      <c r="M14" s="687"/>
      <c r="N14" s="688"/>
      <c r="O14" s="731">
        <f>1/2</f>
        <v>0.5</v>
      </c>
      <c r="P14" s="732">
        <f t="shared" ref="P14:P22" si="1">O14/(6*8)</f>
        <v>1.0416666666666666E-2</v>
      </c>
      <c r="Q14" s="731"/>
      <c r="R14" s="732">
        <f t="shared" ref="R14:R22" si="2">Q14/(5*8)</f>
        <v>0</v>
      </c>
      <c r="S14" s="731"/>
      <c r="T14" s="732">
        <f t="shared" ref="T14:T22" si="3">S14/(5*8)</f>
        <v>0</v>
      </c>
      <c r="U14" s="731"/>
      <c r="V14" s="732">
        <f t="shared" ref="V14:V22" si="4">U14/(4*8)</f>
        <v>0</v>
      </c>
      <c r="W14" s="733">
        <f t="shared" si="0"/>
        <v>0.5</v>
      </c>
      <c r="X14" s="734">
        <f t="shared" ref="X14:X22" si="5">W14/(20*8)</f>
        <v>3.1250000000000002E-3</v>
      </c>
      <c r="Y14" s="736"/>
    </row>
    <row r="15" spans="1:25" s="737" customFormat="1" ht="30" customHeight="1" x14ac:dyDescent="0.3">
      <c r="A15" s="842">
        <v>1</v>
      </c>
      <c r="B15" s="693"/>
      <c r="C15" s="681">
        <v>45264</v>
      </c>
      <c r="D15" s="681">
        <v>45264</v>
      </c>
      <c r="E15" s="682" t="s">
        <v>1125</v>
      </c>
      <c r="F15" s="683" t="s">
        <v>1126</v>
      </c>
      <c r="G15" s="684" t="s">
        <v>1092</v>
      </c>
      <c r="H15" s="693"/>
      <c r="I15" s="685" t="s">
        <v>1371</v>
      </c>
      <c r="J15" s="686" t="s">
        <v>1372</v>
      </c>
      <c r="K15" s="680">
        <v>1</v>
      </c>
      <c r="L15" s="680" t="s">
        <v>1300</v>
      </c>
      <c r="M15" s="687"/>
      <c r="N15" s="688"/>
      <c r="O15" s="731">
        <v>2</v>
      </c>
      <c r="P15" s="732">
        <f t="shared" si="1"/>
        <v>4.1666666666666664E-2</v>
      </c>
      <c r="Q15" s="731"/>
      <c r="R15" s="732">
        <f t="shared" si="2"/>
        <v>0</v>
      </c>
      <c r="S15" s="731"/>
      <c r="T15" s="732">
        <f t="shared" si="3"/>
        <v>0</v>
      </c>
      <c r="U15" s="731"/>
      <c r="V15" s="732">
        <f t="shared" si="4"/>
        <v>0</v>
      </c>
      <c r="W15" s="733">
        <f t="shared" si="0"/>
        <v>2</v>
      </c>
      <c r="X15" s="734">
        <f t="shared" si="5"/>
        <v>1.2500000000000001E-2</v>
      </c>
      <c r="Y15" s="736"/>
    </row>
    <row r="16" spans="1:25" s="737" customFormat="1" ht="30" customHeight="1" x14ac:dyDescent="0.3">
      <c r="A16" s="842">
        <v>1</v>
      </c>
      <c r="B16" s="693"/>
      <c r="C16" s="681">
        <v>45266</v>
      </c>
      <c r="D16" s="681">
        <v>45266</v>
      </c>
      <c r="E16" s="682" t="s">
        <v>1373</v>
      </c>
      <c r="F16" s="683" t="s">
        <v>1374</v>
      </c>
      <c r="G16" s="684" t="s">
        <v>1092</v>
      </c>
      <c r="H16" s="693"/>
      <c r="I16" s="685" t="s">
        <v>1375</v>
      </c>
      <c r="J16" s="686" t="s">
        <v>75</v>
      </c>
      <c r="K16" s="680" t="s">
        <v>75</v>
      </c>
      <c r="L16" s="680" t="s">
        <v>75</v>
      </c>
      <c r="M16" s="687"/>
      <c r="N16" s="688"/>
      <c r="O16" s="731">
        <f>1/2</f>
        <v>0.5</v>
      </c>
      <c r="P16" s="732">
        <f t="shared" si="1"/>
        <v>1.0416666666666666E-2</v>
      </c>
      <c r="Q16" s="731"/>
      <c r="R16" s="732">
        <f t="shared" si="2"/>
        <v>0</v>
      </c>
      <c r="S16" s="731"/>
      <c r="T16" s="732">
        <f t="shared" si="3"/>
        <v>0</v>
      </c>
      <c r="U16" s="731"/>
      <c r="V16" s="732">
        <f t="shared" si="4"/>
        <v>0</v>
      </c>
      <c r="W16" s="733">
        <f t="shared" si="0"/>
        <v>0.5</v>
      </c>
      <c r="X16" s="734">
        <f t="shared" si="5"/>
        <v>3.1250000000000002E-3</v>
      </c>
      <c r="Y16" s="736"/>
    </row>
    <row r="17" spans="1:25" s="737" customFormat="1" ht="30" customHeight="1" x14ac:dyDescent="0.3">
      <c r="A17" s="842">
        <v>1</v>
      </c>
      <c r="B17" s="693"/>
      <c r="C17" s="681">
        <v>45266</v>
      </c>
      <c r="D17" s="681">
        <v>45266</v>
      </c>
      <c r="E17" s="691" t="s">
        <v>1127</v>
      </c>
      <c r="F17" s="683" t="s">
        <v>1128</v>
      </c>
      <c r="G17" s="684" t="s">
        <v>1090</v>
      </c>
      <c r="H17" s="693"/>
      <c r="I17" s="685" t="s">
        <v>1376</v>
      </c>
      <c r="J17" s="686" t="s">
        <v>75</v>
      </c>
      <c r="K17" s="680" t="s">
        <v>75</v>
      </c>
      <c r="L17" s="680" t="s">
        <v>75</v>
      </c>
      <c r="M17" s="687"/>
      <c r="N17" s="688"/>
      <c r="O17" s="731">
        <v>1</v>
      </c>
      <c r="P17" s="732">
        <f t="shared" si="1"/>
        <v>2.0833333333333332E-2</v>
      </c>
      <c r="Q17" s="731"/>
      <c r="R17" s="732">
        <f t="shared" si="2"/>
        <v>0</v>
      </c>
      <c r="S17" s="731"/>
      <c r="T17" s="732">
        <f t="shared" si="3"/>
        <v>0</v>
      </c>
      <c r="U17" s="731"/>
      <c r="V17" s="732">
        <f t="shared" si="4"/>
        <v>0</v>
      </c>
      <c r="W17" s="733">
        <f t="shared" si="0"/>
        <v>1</v>
      </c>
      <c r="X17" s="734">
        <f t="shared" si="5"/>
        <v>6.2500000000000003E-3</v>
      </c>
      <c r="Y17" s="736"/>
    </row>
    <row r="18" spans="1:25" s="737" customFormat="1" ht="30" customHeight="1" x14ac:dyDescent="0.3">
      <c r="A18" s="842">
        <v>1</v>
      </c>
      <c r="B18" s="693"/>
      <c r="C18" s="681">
        <v>45266</v>
      </c>
      <c r="D18" s="681">
        <v>45266</v>
      </c>
      <c r="E18" s="682" t="s">
        <v>1377</v>
      </c>
      <c r="F18" s="683" t="s">
        <v>1378</v>
      </c>
      <c r="G18" s="684" t="s">
        <v>1379</v>
      </c>
      <c r="H18" s="693"/>
      <c r="I18" s="685" t="s">
        <v>1380</v>
      </c>
      <c r="J18" s="690" t="s">
        <v>1381</v>
      </c>
      <c r="K18" s="689" t="s">
        <v>1091</v>
      </c>
      <c r="L18" s="689" t="s">
        <v>1304</v>
      </c>
      <c r="M18" s="687"/>
      <c r="N18" s="688"/>
      <c r="O18" s="731">
        <f>2/3</f>
        <v>0.66666666666666663</v>
      </c>
      <c r="P18" s="732">
        <f t="shared" si="1"/>
        <v>1.3888888888888888E-2</v>
      </c>
      <c r="Q18" s="731"/>
      <c r="R18" s="732">
        <f t="shared" si="2"/>
        <v>0</v>
      </c>
      <c r="S18" s="731"/>
      <c r="T18" s="732">
        <f t="shared" si="3"/>
        <v>0</v>
      </c>
      <c r="U18" s="731"/>
      <c r="V18" s="732">
        <f t="shared" si="4"/>
        <v>0</v>
      </c>
      <c r="W18" s="733">
        <f t="shared" si="0"/>
        <v>0.66666666666666663</v>
      </c>
      <c r="X18" s="734">
        <f t="shared" si="5"/>
        <v>4.1666666666666666E-3</v>
      </c>
      <c r="Y18" s="736"/>
    </row>
    <row r="19" spans="1:25" s="737" customFormat="1" ht="30" customHeight="1" x14ac:dyDescent="0.3">
      <c r="A19" s="842">
        <v>1</v>
      </c>
      <c r="B19" s="693"/>
      <c r="C19" s="681">
        <v>45268</v>
      </c>
      <c r="D19" s="681">
        <v>45268</v>
      </c>
      <c r="E19" s="692" t="s">
        <v>1382</v>
      </c>
      <c r="F19" s="683" t="s">
        <v>1383</v>
      </c>
      <c r="G19" s="684" t="s">
        <v>1299</v>
      </c>
      <c r="H19" s="693"/>
      <c r="I19" s="685" t="s">
        <v>1384</v>
      </c>
      <c r="J19" s="690" t="s">
        <v>75</v>
      </c>
      <c r="K19" s="689" t="s">
        <v>75</v>
      </c>
      <c r="L19" s="689" t="s">
        <v>75</v>
      </c>
      <c r="M19" s="687"/>
      <c r="N19" s="688"/>
      <c r="O19" s="731">
        <f>1/2</f>
        <v>0.5</v>
      </c>
      <c r="P19" s="732">
        <f t="shared" si="1"/>
        <v>1.0416666666666666E-2</v>
      </c>
      <c r="Q19" s="731"/>
      <c r="R19" s="732">
        <f t="shared" si="2"/>
        <v>0</v>
      </c>
      <c r="S19" s="731"/>
      <c r="T19" s="732">
        <f t="shared" si="3"/>
        <v>0</v>
      </c>
      <c r="U19" s="731"/>
      <c r="V19" s="732">
        <f t="shared" si="4"/>
        <v>0</v>
      </c>
      <c r="W19" s="733">
        <f t="shared" si="0"/>
        <v>0.5</v>
      </c>
      <c r="X19" s="734">
        <f t="shared" si="5"/>
        <v>3.1250000000000002E-3</v>
      </c>
      <c r="Y19" s="736"/>
    </row>
    <row r="20" spans="1:25" s="737" customFormat="1" ht="30" customHeight="1" x14ac:dyDescent="0.3">
      <c r="A20" s="842">
        <v>2</v>
      </c>
      <c r="B20" s="693"/>
      <c r="C20" s="681">
        <v>45271</v>
      </c>
      <c r="D20" s="681">
        <v>45271</v>
      </c>
      <c r="E20" s="849" t="s">
        <v>1385</v>
      </c>
      <c r="F20" s="683" t="s">
        <v>1386</v>
      </c>
      <c r="G20" s="684" t="s">
        <v>906</v>
      </c>
      <c r="H20" s="693"/>
      <c r="I20" s="685" t="s">
        <v>1387</v>
      </c>
      <c r="J20" s="690" t="s">
        <v>75</v>
      </c>
      <c r="K20" s="689" t="s">
        <v>75</v>
      </c>
      <c r="L20" s="689" t="s">
        <v>75</v>
      </c>
      <c r="M20" s="687"/>
      <c r="N20" s="688"/>
      <c r="O20" s="731"/>
      <c r="P20" s="732">
        <f>O20/(6*8)</f>
        <v>0</v>
      </c>
      <c r="Q20" s="731">
        <v>1</v>
      </c>
      <c r="R20" s="732">
        <f>Q20/(5*8)</f>
        <v>2.5000000000000001E-2</v>
      </c>
      <c r="S20" s="731"/>
      <c r="T20" s="732">
        <f>S20/(5*8)</f>
        <v>0</v>
      </c>
      <c r="U20" s="731"/>
      <c r="V20" s="732">
        <f>U20/(4*8)</f>
        <v>0</v>
      </c>
      <c r="W20" s="733">
        <f>O20+Q20+S20+U20</f>
        <v>1</v>
      </c>
      <c r="X20" s="734">
        <f>W20/(20*8)</f>
        <v>6.2500000000000003E-3</v>
      </c>
      <c r="Y20" s="736"/>
    </row>
    <row r="21" spans="1:25" s="737" customFormat="1" ht="30" customHeight="1" x14ac:dyDescent="0.3">
      <c r="A21" s="842">
        <v>2</v>
      </c>
      <c r="B21" s="693"/>
      <c r="C21" s="681">
        <v>45273</v>
      </c>
      <c r="D21" s="681">
        <v>45273</v>
      </c>
      <c r="E21" s="692" t="s">
        <v>1382</v>
      </c>
      <c r="F21" s="683" t="s">
        <v>1383</v>
      </c>
      <c r="G21" s="684" t="s">
        <v>1299</v>
      </c>
      <c r="H21" s="693"/>
      <c r="I21" s="685" t="s">
        <v>1388</v>
      </c>
      <c r="J21" s="690" t="s">
        <v>75</v>
      </c>
      <c r="K21" s="689" t="s">
        <v>75</v>
      </c>
      <c r="L21" s="689" t="s">
        <v>75</v>
      </c>
      <c r="M21" s="687"/>
      <c r="N21" s="688"/>
      <c r="O21" s="731"/>
      <c r="P21" s="732">
        <f t="shared" si="1"/>
        <v>0</v>
      </c>
      <c r="Q21" s="731">
        <f>2/3</f>
        <v>0.66666666666666663</v>
      </c>
      <c r="R21" s="732">
        <f t="shared" si="2"/>
        <v>1.6666666666666666E-2</v>
      </c>
      <c r="S21" s="731"/>
      <c r="T21" s="732">
        <f t="shared" si="3"/>
        <v>0</v>
      </c>
      <c r="U21" s="731"/>
      <c r="V21" s="732">
        <f t="shared" si="4"/>
        <v>0</v>
      </c>
      <c r="W21" s="733">
        <f t="shared" si="0"/>
        <v>0.66666666666666663</v>
      </c>
      <c r="X21" s="734">
        <f t="shared" si="5"/>
        <v>4.1666666666666666E-3</v>
      </c>
      <c r="Y21" s="736"/>
    </row>
    <row r="22" spans="1:25" s="737" customFormat="1" ht="30" customHeight="1" x14ac:dyDescent="0.3">
      <c r="A22" s="842">
        <v>2</v>
      </c>
      <c r="B22" s="693"/>
      <c r="C22" s="681">
        <v>45273</v>
      </c>
      <c r="D22" s="681">
        <v>45273</v>
      </c>
      <c r="E22" s="682" t="s">
        <v>1389</v>
      </c>
      <c r="F22" s="683" t="s">
        <v>1390</v>
      </c>
      <c r="G22" s="684" t="s">
        <v>1092</v>
      </c>
      <c r="H22" s="693"/>
      <c r="I22" s="685" t="s">
        <v>1391</v>
      </c>
      <c r="J22" s="690" t="s">
        <v>75</v>
      </c>
      <c r="K22" s="689" t="s">
        <v>75</v>
      </c>
      <c r="L22" s="689" t="s">
        <v>75</v>
      </c>
      <c r="M22" s="687"/>
      <c r="N22" s="688"/>
      <c r="O22" s="731"/>
      <c r="P22" s="732">
        <f t="shared" si="1"/>
        <v>0</v>
      </c>
      <c r="Q22" s="731">
        <f>1/4</f>
        <v>0.25</v>
      </c>
      <c r="R22" s="732">
        <f t="shared" si="2"/>
        <v>6.2500000000000003E-3</v>
      </c>
      <c r="S22" s="731"/>
      <c r="T22" s="732">
        <f t="shared" si="3"/>
        <v>0</v>
      </c>
      <c r="U22" s="731"/>
      <c r="V22" s="732">
        <f t="shared" si="4"/>
        <v>0</v>
      </c>
      <c r="W22" s="733">
        <f t="shared" si="0"/>
        <v>0.25</v>
      </c>
      <c r="X22" s="734">
        <f t="shared" si="5"/>
        <v>1.5625000000000001E-3</v>
      </c>
      <c r="Y22" s="736"/>
    </row>
    <row r="23" spans="1:25" s="737" customFormat="1" ht="30" customHeight="1" x14ac:dyDescent="0.3">
      <c r="A23" s="842">
        <v>2</v>
      </c>
      <c r="B23" s="693"/>
      <c r="C23" s="681">
        <v>45274</v>
      </c>
      <c r="D23" s="681">
        <v>45274</v>
      </c>
      <c r="E23" s="682" t="s">
        <v>1129</v>
      </c>
      <c r="F23" s="683" t="s">
        <v>1130</v>
      </c>
      <c r="G23" s="684" t="s">
        <v>1092</v>
      </c>
      <c r="H23" s="693"/>
      <c r="I23" s="685" t="s">
        <v>1392</v>
      </c>
      <c r="J23" s="690" t="s">
        <v>75</v>
      </c>
      <c r="K23" s="689" t="s">
        <v>75</v>
      </c>
      <c r="L23" s="689" t="s">
        <v>75</v>
      </c>
      <c r="M23" s="687"/>
      <c r="N23" s="688"/>
      <c r="O23" s="731"/>
      <c r="P23" s="732">
        <f>O23/(6*8)</f>
        <v>0</v>
      </c>
      <c r="Q23" s="731">
        <f>1/4</f>
        <v>0.25</v>
      </c>
      <c r="R23" s="732">
        <f>Q23/(5*8)</f>
        <v>6.2500000000000003E-3</v>
      </c>
      <c r="S23" s="731"/>
      <c r="T23" s="732">
        <f>S23/(5*8)</f>
        <v>0</v>
      </c>
      <c r="U23" s="731"/>
      <c r="V23" s="732">
        <f>U23/(4*8)</f>
        <v>0</v>
      </c>
      <c r="W23" s="733">
        <f t="shared" si="0"/>
        <v>0.25</v>
      </c>
      <c r="X23" s="734">
        <f>W23/(20*8)</f>
        <v>1.5625000000000001E-3</v>
      </c>
      <c r="Y23" s="736"/>
    </row>
    <row r="24" spans="1:25" s="737" customFormat="1" ht="30" customHeight="1" x14ac:dyDescent="0.3">
      <c r="A24" s="842">
        <v>2</v>
      </c>
      <c r="B24" s="693"/>
      <c r="C24" s="681">
        <v>45275</v>
      </c>
      <c r="D24" s="681">
        <v>45275</v>
      </c>
      <c r="E24" s="682" t="s">
        <v>1393</v>
      </c>
      <c r="F24" s="683" t="s">
        <v>1394</v>
      </c>
      <c r="G24" s="684" t="s">
        <v>839</v>
      </c>
      <c r="H24" s="693"/>
      <c r="I24" s="685" t="s">
        <v>1395</v>
      </c>
      <c r="J24" s="690" t="s">
        <v>75</v>
      </c>
      <c r="K24" s="689" t="s">
        <v>75</v>
      </c>
      <c r="L24" s="689" t="s">
        <v>75</v>
      </c>
      <c r="M24" s="687"/>
      <c r="N24" s="688"/>
      <c r="O24" s="731"/>
      <c r="P24" s="732">
        <f>O24/(6*8)</f>
        <v>0</v>
      </c>
      <c r="Q24" s="731">
        <f>1/2</f>
        <v>0.5</v>
      </c>
      <c r="R24" s="732">
        <f>Q24/(5*8)</f>
        <v>1.2500000000000001E-2</v>
      </c>
      <c r="S24" s="731"/>
      <c r="T24" s="732">
        <f>S24/(5*8)</f>
        <v>0</v>
      </c>
      <c r="U24" s="731"/>
      <c r="V24" s="732">
        <f>U24/(4*8)</f>
        <v>0</v>
      </c>
      <c r="W24" s="733">
        <f t="shared" si="0"/>
        <v>0.5</v>
      </c>
      <c r="X24" s="734">
        <f>W24/(20*8)</f>
        <v>3.1250000000000002E-3</v>
      </c>
      <c r="Y24" s="736"/>
    </row>
    <row r="25" spans="1:25" s="737" customFormat="1" ht="30" customHeight="1" x14ac:dyDescent="0.3">
      <c r="A25" s="842">
        <v>3</v>
      </c>
      <c r="B25" s="693"/>
      <c r="C25" s="681">
        <v>45279</v>
      </c>
      <c r="D25" s="681">
        <v>45279</v>
      </c>
      <c r="E25" s="682" t="s">
        <v>1396</v>
      </c>
      <c r="F25" s="683" t="s">
        <v>1374</v>
      </c>
      <c r="G25" s="684" t="s">
        <v>1092</v>
      </c>
      <c r="H25" s="693"/>
      <c r="I25" s="685" t="s">
        <v>1397</v>
      </c>
      <c r="J25" s="690" t="s">
        <v>75</v>
      </c>
      <c r="K25" s="689" t="s">
        <v>75</v>
      </c>
      <c r="L25" s="689" t="s">
        <v>75</v>
      </c>
      <c r="M25" s="687"/>
      <c r="N25" s="688"/>
      <c r="O25" s="731"/>
      <c r="P25" s="732">
        <f>O25/(6*8)</f>
        <v>0</v>
      </c>
      <c r="Q25" s="731"/>
      <c r="R25" s="732">
        <f>Q25/(5*8)</f>
        <v>0</v>
      </c>
      <c r="S25" s="731">
        <v>1</v>
      </c>
      <c r="T25" s="732">
        <f>S25/(5*8)</f>
        <v>2.5000000000000001E-2</v>
      </c>
      <c r="U25" s="731"/>
      <c r="V25" s="732">
        <f>U25/(4*8)</f>
        <v>0</v>
      </c>
      <c r="W25" s="733">
        <f t="shared" si="0"/>
        <v>1</v>
      </c>
      <c r="X25" s="734">
        <f>W25/(20*8)</f>
        <v>6.2500000000000003E-3</v>
      </c>
      <c r="Y25" s="736"/>
    </row>
    <row r="26" spans="1:25" s="737" customFormat="1" ht="45" customHeight="1" x14ac:dyDescent="0.3">
      <c r="A26" s="842">
        <v>3</v>
      </c>
      <c r="B26" s="693"/>
      <c r="C26" s="681">
        <v>45280</v>
      </c>
      <c r="D26" s="681">
        <v>45280</v>
      </c>
      <c r="E26" s="692" t="s">
        <v>1398</v>
      </c>
      <c r="F26" s="683" t="s">
        <v>1399</v>
      </c>
      <c r="G26" s="684" t="s">
        <v>1088</v>
      </c>
      <c r="H26" s="693"/>
      <c r="I26" s="685" t="s">
        <v>1400</v>
      </c>
      <c r="J26" s="690" t="s">
        <v>75</v>
      </c>
      <c r="K26" s="689" t="s">
        <v>75</v>
      </c>
      <c r="L26" s="689" t="s">
        <v>75</v>
      </c>
      <c r="M26" s="687"/>
      <c r="N26" s="688"/>
      <c r="O26" s="731"/>
      <c r="P26" s="732">
        <f>O26/(6*16)</f>
        <v>0</v>
      </c>
      <c r="Q26" s="731"/>
      <c r="R26" s="732">
        <f>Q26/(5*16)</f>
        <v>0</v>
      </c>
      <c r="S26" s="731">
        <v>0.17</v>
      </c>
      <c r="T26" s="732">
        <f>S26/(5*16)</f>
        <v>2.1250000000000002E-3</v>
      </c>
      <c r="U26" s="731"/>
      <c r="V26" s="732">
        <f>U26/(4*16)</f>
        <v>0</v>
      </c>
      <c r="W26" s="733">
        <f t="shared" si="0"/>
        <v>0.17</v>
      </c>
      <c r="X26" s="734">
        <f>W26/(20*16)</f>
        <v>5.3125000000000004E-4</v>
      </c>
      <c r="Y26" s="736"/>
    </row>
    <row r="27" spans="1:25" s="737" customFormat="1" ht="45" customHeight="1" x14ac:dyDescent="0.3">
      <c r="A27" s="842">
        <v>3</v>
      </c>
      <c r="B27" s="693"/>
      <c r="C27" s="681">
        <v>45280</v>
      </c>
      <c r="D27" s="681">
        <v>45280</v>
      </c>
      <c r="E27" s="791" t="s">
        <v>1245</v>
      </c>
      <c r="F27" s="789" t="s">
        <v>1246</v>
      </c>
      <c r="G27" s="790" t="s">
        <v>1088</v>
      </c>
      <c r="H27" s="693"/>
      <c r="I27" s="685" t="s">
        <v>1401</v>
      </c>
      <c r="J27" s="690" t="s">
        <v>1402</v>
      </c>
      <c r="K27" s="689">
        <v>1</v>
      </c>
      <c r="L27" s="689" t="s">
        <v>1300</v>
      </c>
      <c r="M27" s="687"/>
      <c r="N27" s="688"/>
      <c r="O27" s="731"/>
      <c r="P27" s="732">
        <f>O27/(6*16)</f>
        <v>0</v>
      </c>
      <c r="Q27" s="731"/>
      <c r="R27" s="732">
        <f>Q27/(5*16)</f>
        <v>0</v>
      </c>
      <c r="S27" s="731">
        <v>0.25</v>
      </c>
      <c r="T27" s="732">
        <f>S27/(5*16)</f>
        <v>3.1250000000000002E-3</v>
      </c>
      <c r="U27" s="731"/>
      <c r="V27" s="732">
        <f>U27/(4*16)</f>
        <v>0</v>
      </c>
      <c r="W27" s="733">
        <f>O27+Q27+S27+U27</f>
        <v>0.25</v>
      </c>
      <c r="X27" s="734">
        <f>W27/(20*16)</f>
        <v>7.8125000000000004E-4</v>
      </c>
      <c r="Y27" s="736"/>
    </row>
    <row r="28" spans="1:25" s="737" customFormat="1" ht="45" customHeight="1" x14ac:dyDescent="0.3">
      <c r="A28" s="842">
        <v>3</v>
      </c>
      <c r="B28" s="693"/>
      <c r="C28" s="681">
        <v>45281</v>
      </c>
      <c r="D28" s="681">
        <v>45281</v>
      </c>
      <c r="E28" s="682" t="s">
        <v>1393</v>
      </c>
      <c r="F28" s="683" t="s">
        <v>1394</v>
      </c>
      <c r="G28" s="684" t="s">
        <v>839</v>
      </c>
      <c r="H28" s="693"/>
      <c r="I28" s="685" t="s">
        <v>1403</v>
      </c>
      <c r="J28" s="690" t="s">
        <v>75</v>
      </c>
      <c r="K28" s="689" t="s">
        <v>75</v>
      </c>
      <c r="L28" s="689" t="s">
        <v>75</v>
      </c>
      <c r="M28" s="687"/>
      <c r="N28" s="688"/>
      <c r="O28" s="731"/>
      <c r="P28" s="732">
        <f>O28/(6*8)</f>
        <v>0</v>
      </c>
      <c r="Q28" s="731"/>
      <c r="R28" s="732">
        <f>Q28/(5*8)</f>
        <v>0</v>
      </c>
      <c r="S28" s="731">
        <v>0.5</v>
      </c>
      <c r="T28" s="732">
        <f>S28/(5*8)</f>
        <v>1.2500000000000001E-2</v>
      </c>
      <c r="U28" s="731"/>
      <c r="V28" s="732">
        <f>U28/(4*8)</f>
        <v>0</v>
      </c>
      <c r="W28" s="733">
        <f>O28+Q28+S28+U28</f>
        <v>0.5</v>
      </c>
      <c r="X28" s="734">
        <f>W28/(20*8)</f>
        <v>3.1250000000000002E-3</v>
      </c>
      <c r="Y28" s="736"/>
    </row>
    <row r="29" spans="1:25" s="737" customFormat="1" ht="30" customHeight="1" x14ac:dyDescent="0.3">
      <c r="A29" s="842">
        <v>3</v>
      </c>
      <c r="B29" s="693"/>
      <c r="C29" s="681">
        <v>45282</v>
      </c>
      <c r="D29" s="681">
        <v>45282</v>
      </c>
      <c r="E29" s="682" t="s">
        <v>1393</v>
      </c>
      <c r="F29" s="683" t="s">
        <v>1394</v>
      </c>
      <c r="G29" s="684" t="s">
        <v>839</v>
      </c>
      <c r="H29" s="693"/>
      <c r="I29" s="685" t="s">
        <v>1404</v>
      </c>
      <c r="J29" s="690" t="s">
        <v>75</v>
      </c>
      <c r="K29" s="689" t="s">
        <v>75</v>
      </c>
      <c r="L29" s="689" t="s">
        <v>75</v>
      </c>
      <c r="M29" s="687"/>
      <c r="N29" s="688"/>
      <c r="O29" s="731"/>
      <c r="P29" s="732">
        <f>O29/(6*8)</f>
        <v>0</v>
      </c>
      <c r="Q29" s="731"/>
      <c r="R29" s="732">
        <f>Q29/(5*8)</f>
        <v>0</v>
      </c>
      <c r="S29" s="731">
        <v>0.5</v>
      </c>
      <c r="T29" s="732">
        <f>S29/(5*8)</f>
        <v>1.2500000000000001E-2</v>
      </c>
      <c r="U29" s="731"/>
      <c r="V29" s="732">
        <f>U29/(4*8)</f>
        <v>0</v>
      </c>
      <c r="W29" s="733">
        <f t="shared" si="0"/>
        <v>0.5</v>
      </c>
      <c r="X29" s="734">
        <f>W29/(20*8)</f>
        <v>3.1250000000000002E-3</v>
      </c>
      <c r="Y29" s="736"/>
    </row>
    <row r="30" spans="1:25" s="737" customFormat="1" ht="30" customHeight="1" x14ac:dyDescent="0.3">
      <c r="A30" s="842">
        <v>3</v>
      </c>
      <c r="B30" s="693"/>
      <c r="C30" s="681">
        <v>45282</v>
      </c>
      <c r="D30" s="681">
        <v>45282</v>
      </c>
      <c r="E30" s="850" t="s">
        <v>1405</v>
      </c>
      <c r="F30" s="683" t="s">
        <v>1406</v>
      </c>
      <c r="G30" s="684" t="s">
        <v>1407</v>
      </c>
      <c r="H30" s="693"/>
      <c r="I30" s="685" t="s">
        <v>1408</v>
      </c>
      <c r="J30" s="690" t="s">
        <v>75</v>
      </c>
      <c r="K30" s="689" t="s">
        <v>75</v>
      </c>
      <c r="L30" s="689" t="s">
        <v>75</v>
      </c>
      <c r="M30" s="687"/>
      <c r="N30" s="688"/>
      <c r="O30" s="731"/>
      <c r="P30" s="732">
        <f>O30/(6*8)</f>
        <v>0</v>
      </c>
      <c r="Q30" s="731"/>
      <c r="R30" s="732">
        <f>Q30/(5*8)</f>
        <v>0</v>
      </c>
      <c r="S30" s="731">
        <v>0.25</v>
      </c>
      <c r="T30" s="732">
        <f>S30/(5*8)</f>
        <v>6.2500000000000003E-3</v>
      </c>
      <c r="U30" s="731"/>
      <c r="V30" s="732">
        <f>U30/(4*8)</f>
        <v>0</v>
      </c>
      <c r="W30" s="733">
        <f t="shared" si="0"/>
        <v>0.25</v>
      </c>
      <c r="X30" s="734">
        <f>W30/(20*8)</f>
        <v>1.5625000000000001E-3</v>
      </c>
      <c r="Y30" s="736"/>
    </row>
    <row r="31" spans="1:25" s="737" customFormat="1" ht="30" customHeight="1" x14ac:dyDescent="0.3">
      <c r="A31" s="842">
        <v>4</v>
      </c>
      <c r="B31" s="693"/>
      <c r="C31" s="681">
        <v>45286</v>
      </c>
      <c r="D31" s="681">
        <v>45286</v>
      </c>
      <c r="E31" s="692" t="s">
        <v>1307</v>
      </c>
      <c r="F31" s="683" t="s">
        <v>1308</v>
      </c>
      <c r="G31" s="684" t="s">
        <v>1088</v>
      </c>
      <c r="H31" s="693"/>
      <c r="I31" s="685" t="s">
        <v>1409</v>
      </c>
      <c r="J31" s="690" t="s">
        <v>75</v>
      </c>
      <c r="K31" s="689" t="s">
        <v>75</v>
      </c>
      <c r="L31" s="689" t="s">
        <v>75</v>
      </c>
      <c r="M31" s="687"/>
      <c r="N31" s="688"/>
      <c r="O31" s="731"/>
      <c r="P31" s="732">
        <f>O31/(6*16)</f>
        <v>0</v>
      </c>
      <c r="Q31" s="731"/>
      <c r="R31" s="732">
        <f>Q31/(5*16)</f>
        <v>0</v>
      </c>
      <c r="S31" s="731"/>
      <c r="T31" s="732">
        <f>S31/(5*16)</f>
        <v>0</v>
      </c>
      <c r="U31" s="731">
        <v>0.5</v>
      </c>
      <c r="V31" s="732">
        <f>U31/(4*16)</f>
        <v>7.8125E-3</v>
      </c>
      <c r="W31" s="733">
        <f t="shared" si="0"/>
        <v>0.5</v>
      </c>
      <c r="X31" s="734">
        <f>W31/(20*16)</f>
        <v>1.5625000000000001E-3</v>
      </c>
      <c r="Y31" s="736"/>
    </row>
    <row r="32" spans="1:25" s="737" customFormat="1" ht="30" customHeight="1" x14ac:dyDescent="0.3">
      <c r="A32" s="842">
        <v>4</v>
      </c>
      <c r="B32" s="693"/>
      <c r="C32" s="681">
        <v>45286</v>
      </c>
      <c r="D32" s="681">
        <v>45286</v>
      </c>
      <c r="E32" s="682" t="s">
        <v>1410</v>
      </c>
      <c r="F32" s="683" t="s">
        <v>1374</v>
      </c>
      <c r="G32" s="684" t="s">
        <v>1092</v>
      </c>
      <c r="H32" s="693"/>
      <c r="I32" s="685" t="s">
        <v>1411</v>
      </c>
      <c r="J32" s="690" t="s">
        <v>1412</v>
      </c>
      <c r="K32" s="689">
        <v>1</v>
      </c>
      <c r="L32" s="689" t="s">
        <v>1300</v>
      </c>
      <c r="M32" s="687"/>
      <c r="N32" s="688"/>
      <c r="O32" s="731"/>
      <c r="P32" s="732">
        <f>O32/(6*8)</f>
        <v>0</v>
      </c>
      <c r="Q32" s="731"/>
      <c r="R32" s="732">
        <f>Q32/(5*8)</f>
        <v>0</v>
      </c>
      <c r="S32" s="731"/>
      <c r="T32" s="732">
        <f>S32/(5*8)</f>
        <v>0</v>
      </c>
      <c r="U32" s="731">
        <v>1</v>
      </c>
      <c r="V32" s="732">
        <f>U32/(4*8)</f>
        <v>3.125E-2</v>
      </c>
      <c r="W32" s="733">
        <f t="shared" si="0"/>
        <v>1</v>
      </c>
      <c r="X32" s="734">
        <f>W32/(20*8)</f>
        <v>6.2500000000000003E-3</v>
      </c>
      <c r="Y32" s="736"/>
    </row>
    <row r="33" spans="1:25" s="737" customFormat="1" ht="30" customHeight="1" x14ac:dyDescent="0.3">
      <c r="A33" s="842">
        <v>4</v>
      </c>
      <c r="B33" s="693"/>
      <c r="C33" s="681">
        <v>45286</v>
      </c>
      <c r="D33" s="681">
        <v>45286</v>
      </c>
      <c r="E33" s="792" t="s">
        <v>1239</v>
      </c>
      <c r="F33" s="789" t="s">
        <v>1240</v>
      </c>
      <c r="G33" s="790" t="s">
        <v>906</v>
      </c>
      <c r="H33" s="693"/>
      <c r="I33" s="685" t="s">
        <v>1413</v>
      </c>
      <c r="J33" s="690" t="s">
        <v>75</v>
      </c>
      <c r="K33" s="689" t="s">
        <v>75</v>
      </c>
      <c r="L33" s="689" t="s">
        <v>75</v>
      </c>
      <c r="M33" s="687"/>
      <c r="N33" s="688"/>
      <c r="O33" s="731"/>
      <c r="P33" s="732">
        <f>O33/(6*8)</f>
        <v>0</v>
      </c>
      <c r="Q33" s="731"/>
      <c r="R33" s="732">
        <f>Q33/(5*8)</f>
        <v>0</v>
      </c>
      <c r="S33" s="731"/>
      <c r="T33" s="732">
        <f>S33/(5*8)</f>
        <v>0</v>
      </c>
      <c r="U33" s="731">
        <v>0.5</v>
      </c>
      <c r="V33" s="732">
        <f>U33/(4*8)</f>
        <v>1.5625E-2</v>
      </c>
      <c r="W33" s="733">
        <f>O33+Q33+S33+U33</f>
        <v>0.5</v>
      </c>
      <c r="X33" s="734">
        <f>W33/(20*8)</f>
        <v>3.1250000000000002E-3</v>
      </c>
      <c r="Y33" s="736"/>
    </row>
    <row r="35" spans="1:25" ht="30" customHeight="1" x14ac:dyDescent="0.3">
      <c r="V35" s="656" t="s">
        <v>903</v>
      </c>
      <c r="W35" s="669">
        <f>SUM(W11:W34)</f>
        <v>13.586666666666668</v>
      </c>
      <c r="X35" s="671">
        <f>SUM(X11:X34)</f>
        <v>8.1000000000000003E-2</v>
      </c>
    </row>
    <row r="36" spans="1:25" ht="19.2" customHeight="1" x14ac:dyDescent="0.3">
      <c r="V36" s="656" t="s">
        <v>1093</v>
      </c>
      <c r="W36" s="669">
        <f>AVERAGE(W11:W34)</f>
        <v>0.59072463768115946</v>
      </c>
      <c r="X36" s="671">
        <f>AVERAGE(X11:X34)</f>
        <v>3.5217391304347826E-3</v>
      </c>
    </row>
    <row r="37" spans="1:25" ht="19.2" customHeight="1" x14ac:dyDescent="0.3">
      <c r="S37" s="1036" t="s">
        <v>1094</v>
      </c>
      <c r="T37" s="1036"/>
      <c r="U37" s="1036"/>
      <c r="V37" s="1036"/>
      <c r="X37" s="670">
        <f>100%-X35</f>
        <v>0.91900000000000004</v>
      </c>
    </row>
    <row r="38" spans="1:25" ht="19.2" customHeight="1" x14ac:dyDescent="0.3">
      <c r="S38" s="1036"/>
      <c r="T38" s="1036"/>
      <c r="U38" s="1036"/>
      <c r="V38" s="1036"/>
    </row>
  </sheetData>
  <mergeCells count="33">
    <mergeCell ref="A3:N3"/>
    <mergeCell ref="A4:N4"/>
    <mergeCell ref="A5:D5"/>
    <mergeCell ref="A6:A9"/>
    <mergeCell ref="B6:B9"/>
    <mergeCell ref="C6:D8"/>
    <mergeCell ref="E6:G8"/>
    <mergeCell ref="H6:H9"/>
    <mergeCell ref="I6:I9"/>
    <mergeCell ref="J6:L8"/>
    <mergeCell ref="M6:M9"/>
    <mergeCell ref="N6:N9"/>
    <mergeCell ref="W8:W9"/>
    <mergeCell ref="X8:X9"/>
    <mergeCell ref="W6:X6"/>
    <mergeCell ref="O7:P7"/>
    <mergeCell ref="Q7:R7"/>
    <mergeCell ref="S7:T7"/>
    <mergeCell ref="U7:V7"/>
    <mergeCell ref="W7:X7"/>
    <mergeCell ref="U6:V6"/>
    <mergeCell ref="O6:P6"/>
    <mergeCell ref="Q6:R6"/>
    <mergeCell ref="S6:T6"/>
    <mergeCell ref="O8:O9"/>
    <mergeCell ref="P8:P9"/>
    <mergeCell ref="Q8:Q9"/>
    <mergeCell ref="R8:R9"/>
    <mergeCell ref="S8:S9"/>
    <mergeCell ref="T8:T9"/>
    <mergeCell ref="U8:U9"/>
    <mergeCell ref="V8:V9"/>
    <mergeCell ref="S37:V38"/>
  </mergeCells>
  <pageMargins left="0.7" right="0.7" top="0.75" bottom="0.75" header="0.3" footer="0.3"/>
  <pageSetup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9</vt:i4>
      </vt:variant>
    </vt:vector>
  </HeadingPairs>
  <TitlesOfParts>
    <vt:vector size="29" baseType="lpstr">
      <vt:lpstr>REMARK SEMESTER-2</vt:lpstr>
      <vt:lpstr>DESEMBER 2023</vt:lpstr>
      <vt:lpstr>BUDGET ENG 2023</vt:lpstr>
      <vt:lpstr>RUMUS HITUNG % ESG</vt:lpstr>
      <vt:lpstr>5S-K3 JAN - NOV 2023</vt:lpstr>
      <vt:lpstr>ALL CAPEX S.D DESEMBER 2023</vt:lpstr>
      <vt:lpstr>REKAP BIAYA ENG</vt:lpstr>
      <vt:lpstr>JULY 2023</vt:lpstr>
      <vt:lpstr>DOWNTIME MESIN</vt:lpstr>
      <vt:lpstr>NDT</vt:lpstr>
      <vt:lpstr>RKB</vt:lpstr>
      <vt:lpstr>SPB</vt:lpstr>
      <vt:lpstr>DAFTAR KAIZEN</vt:lpstr>
      <vt:lpstr>PERMINTAAN MASUK KE MSD</vt:lpstr>
      <vt:lpstr>HITUNGAN </vt:lpstr>
      <vt:lpstr>MSD</vt:lpstr>
      <vt:lpstr>ENG FIX</vt:lpstr>
      <vt:lpstr>BSC AKHIR</vt:lpstr>
      <vt:lpstr>BSC MSD</vt:lpstr>
      <vt:lpstr>BSC ENG</vt:lpstr>
      <vt:lpstr>'5S-K3 JAN - NOV 2023'!Print_Area</vt:lpstr>
      <vt:lpstr>'BSC AKHIR'!Print_Area</vt:lpstr>
      <vt:lpstr>'BSC ENG'!Print_Area</vt:lpstr>
      <vt:lpstr>'BSC MSD'!Print_Area</vt:lpstr>
      <vt:lpstr>'BUDGET ENG 2023'!Print_Area</vt:lpstr>
      <vt:lpstr>'ENG FIX'!Print_Area</vt:lpstr>
      <vt:lpstr>'HITUNGAN '!Print_Area</vt:lpstr>
      <vt:lpstr>RKB!Print_Area</vt:lpstr>
      <vt:lpstr>'BSC AKHIR'!Print_Titles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dc:creator>
  <cp:lastModifiedBy>Ruby</cp:lastModifiedBy>
  <cp:lastPrinted>2023-10-03T07:40:41Z</cp:lastPrinted>
  <dcterms:created xsi:type="dcterms:W3CDTF">2022-12-20T08:58:59Z</dcterms:created>
  <dcterms:modified xsi:type="dcterms:W3CDTF">2024-01-15T08:41:16Z</dcterms:modified>
</cp:coreProperties>
</file>