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 Data\2. WORK\2. MANAGEMENT TRAINEE\1. EVALUASI 1\2. Format BSC All Dept\"/>
    </mc:Choice>
  </mc:AlternateContent>
  <xr:revisionPtr revIDLastSave="0" documentId="13_ncr:1_{95957352-0EA4-47D8-9FDA-58E64209419D}" xr6:coauthVersionLast="47" xr6:coauthVersionMax="47" xr10:uidLastSave="{00000000-0000-0000-0000-000000000000}"/>
  <bookViews>
    <workbookView xWindow="-120" yWindow="-120" windowWidth="20730" windowHeight="11160" tabRatio="879" activeTab="1" xr2:uid="{3A35D98D-79C5-438A-ADCC-FF7A66313F3D}"/>
  </bookViews>
  <sheets>
    <sheet name="Tutorial Pengisian" sheetId="11" r:id="rId1"/>
    <sheet name="Achievement BSC" sheetId="10" r:id="rId2"/>
    <sheet name="Update KPI" sheetId="8" r:id="rId3"/>
    <sheet name="BSC Corporate1" sheetId="1" state="hidden" r:id="rId4"/>
  </sheets>
  <definedNames>
    <definedName name="_xlnm._FilterDatabase" localSheetId="1" hidden="1">'Achievement BSC'!$B$14:$N$38</definedName>
    <definedName name="_xlnm._FilterDatabase" localSheetId="3" hidden="1">'BSC Corporate1'!$A$8:$J$35</definedName>
    <definedName name="_xlnm.Print_Area" localSheetId="1">'Achievement BSC'!$A$1:$R$70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4" i="8" l="1"/>
  <c r="L94" i="8"/>
  <c r="K94" i="8"/>
  <c r="J94" i="8"/>
  <c r="I94" i="8"/>
  <c r="H94" i="8"/>
  <c r="G94" i="8"/>
  <c r="F94" i="8"/>
  <c r="E94" i="8"/>
  <c r="D94" i="8"/>
  <c r="C94" i="8"/>
  <c r="L93" i="8" l="1"/>
  <c r="H93" i="8"/>
  <c r="D93" i="8"/>
  <c r="M92" i="8"/>
  <c r="M93" i="8" s="1"/>
  <c r="L92" i="8"/>
  <c r="K92" i="8"/>
  <c r="K93" i="8" s="1"/>
  <c r="J92" i="8"/>
  <c r="J93" i="8" s="1"/>
  <c r="I92" i="8"/>
  <c r="I93" i="8" s="1"/>
  <c r="H92" i="8"/>
  <c r="G92" i="8"/>
  <c r="G93" i="8" s="1"/>
  <c r="F92" i="8"/>
  <c r="F93" i="8" s="1"/>
  <c r="E92" i="8"/>
  <c r="E93" i="8" s="1"/>
  <c r="D92" i="8"/>
  <c r="C92" i="8"/>
  <c r="C93" i="8" s="1"/>
  <c r="B92" i="8"/>
  <c r="B93" i="8" s="1"/>
  <c r="N91" i="8"/>
  <c r="K90" i="8"/>
  <c r="G90" i="8"/>
  <c r="C90" i="8"/>
  <c r="N89" i="8"/>
  <c r="N88" i="8" s="1"/>
  <c r="M88" i="8"/>
  <c r="M85" i="8" s="1"/>
  <c r="L88" i="8"/>
  <c r="L90" i="8" s="1"/>
  <c r="K88" i="8"/>
  <c r="K85" i="8" s="1"/>
  <c r="J88" i="8"/>
  <c r="J90" i="8" s="1"/>
  <c r="I88" i="8"/>
  <c r="I85" i="8" s="1"/>
  <c r="H88" i="8"/>
  <c r="H90" i="8" s="1"/>
  <c r="G88" i="8"/>
  <c r="G85" i="8" s="1"/>
  <c r="F88" i="8"/>
  <c r="F90" i="8" s="1"/>
  <c r="E88" i="8"/>
  <c r="E85" i="8" s="1"/>
  <c r="D88" i="8"/>
  <c r="D90" i="8" s="1"/>
  <c r="C88" i="8"/>
  <c r="C85" i="8" s="1"/>
  <c r="B88" i="8"/>
  <c r="L85" i="8"/>
  <c r="J85" i="8"/>
  <c r="H85" i="8"/>
  <c r="F85" i="8"/>
  <c r="D85" i="8"/>
  <c r="B90" i="8" l="1"/>
  <c r="B94" i="8"/>
  <c r="J95" i="8" s="1"/>
  <c r="B85" i="8"/>
  <c r="N90" i="8"/>
  <c r="N85" i="8"/>
  <c r="N92" i="8"/>
  <c r="N93" i="8" s="1"/>
  <c r="N94" i="8" s="1"/>
  <c r="E90" i="8"/>
  <c r="I90" i="8"/>
  <c r="M90" i="8"/>
  <c r="C53" i="8"/>
  <c r="D53" i="8"/>
  <c r="E53" i="8"/>
  <c r="F53" i="8"/>
  <c r="F55" i="8" s="1"/>
  <c r="G53" i="8"/>
  <c r="G55" i="8" s="1"/>
  <c r="H53" i="8"/>
  <c r="H55" i="8" s="1"/>
  <c r="I53" i="8"/>
  <c r="I55" i="8" s="1"/>
  <c r="J53" i="8"/>
  <c r="J55" i="8" s="1"/>
  <c r="K53" i="8"/>
  <c r="K55" i="8" s="1"/>
  <c r="L53" i="8"/>
  <c r="L55" i="8" s="1"/>
  <c r="M53" i="8"/>
  <c r="B53" i="8"/>
  <c r="C55" i="8"/>
  <c r="D55" i="8"/>
  <c r="E55" i="8"/>
  <c r="M55" i="8"/>
  <c r="I95" i="8" l="1"/>
  <c r="L95" i="8"/>
  <c r="K33" i="10"/>
  <c r="G95" i="8"/>
  <c r="E95" i="8"/>
  <c r="H95" i="8"/>
  <c r="K95" i="8"/>
  <c r="D95" i="8"/>
  <c r="C95" i="8"/>
  <c r="M95" i="8"/>
  <c r="B95" i="8"/>
  <c r="F95" i="8"/>
  <c r="N54" i="8"/>
  <c r="N52" i="8"/>
  <c r="N51" i="8"/>
  <c r="N53" i="8" l="1"/>
  <c r="N55" i="8" s="1"/>
  <c r="B55" i="8"/>
  <c r="K30" i="10" s="1"/>
  <c r="L16" i="10"/>
  <c r="K23" i="10" l="1"/>
  <c r="J23" i="10"/>
  <c r="M13" i="8"/>
  <c r="L13" i="8"/>
  <c r="K13" i="8"/>
  <c r="J13" i="8"/>
  <c r="I13" i="8"/>
  <c r="H13" i="8"/>
  <c r="G13" i="8"/>
  <c r="F13" i="8"/>
  <c r="E13" i="8"/>
  <c r="D13" i="8"/>
  <c r="C13" i="8"/>
  <c r="B13" i="8"/>
  <c r="B14" i="8" s="1"/>
  <c r="N12" i="8"/>
  <c r="N13" i="8" s="1"/>
  <c r="N11" i="8"/>
  <c r="B21" i="8"/>
  <c r="C21" i="8"/>
  <c r="D21" i="8"/>
  <c r="E21" i="8"/>
  <c r="F21" i="8"/>
  <c r="G21" i="8"/>
  <c r="H21" i="8"/>
  <c r="I21" i="8"/>
  <c r="J21" i="8"/>
  <c r="K21" i="8"/>
  <c r="L21" i="8"/>
  <c r="M21" i="8"/>
  <c r="C22" i="8"/>
  <c r="E14" i="8" l="1"/>
  <c r="C14" i="8"/>
  <c r="J14" i="8"/>
  <c r="F14" i="8"/>
  <c r="M14" i="8"/>
  <c r="I14" i="8"/>
  <c r="L14" i="8"/>
  <c r="H14" i="8"/>
  <c r="D14" i="8"/>
  <c r="K14" i="8"/>
  <c r="G14" i="8"/>
  <c r="C103" i="8" l="1"/>
  <c r="D103" i="8"/>
  <c r="E103" i="8"/>
  <c r="F103" i="8"/>
  <c r="G103" i="8"/>
  <c r="H103" i="8"/>
  <c r="I103" i="8"/>
  <c r="J103" i="8"/>
  <c r="K103" i="8"/>
  <c r="L103" i="8"/>
  <c r="M103" i="8"/>
  <c r="B103" i="8"/>
  <c r="B104" i="8" s="1"/>
  <c r="C73" i="8"/>
  <c r="D73" i="8"/>
  <c r="E73" i="8"/>
  <c r="F73" i="8"/>
  <c r="G73" i="8"/>
  <c r="H73" i="8"/>
  <c r="I73" i="8"/>
  <c r="J73" i="8"/>
  <c r="K73" i="8"/>
  <c r="L73" i="8"/>
  <c r="M73" i="8"/>
  <c r="B73" i="8"/>
  <c r="C64" i="8"/>
  <c r="D64" i="8"/>
  <c r="E64" i="8"/>
  <c r="F64" i="8"/>
  <c r="G64" i="8"/>
  <c r="H64" i="8"/>
  <c r="I64" i="8"/>
  <c r="J64" i="8"/>
  <c r="K64" i="8"/>
  <c r="L64" i="8"/>
  <c r="M64" i="8"/>
  <c r="B64" i="8"/>
  <c r="B44" i="8"/>
  <c r="C36" i="8"/>
  <c r="D36" i="8"/>
  <c r="E36" i="8"/>
  <c r="F36" i="8"/>
  <c r="G36" i="8"/>
  <c r="H36" i="8"/>
  <c r="I36" i="8"/>
  <c r="J36" i="8"/>
  <c r="K36" i="8"/>
  <c r="L36" i="8"/>
  <c r="M36" i="8"/>
  <c r="B36" i="8"/>
  <c r="E74" i="8" l="1"/>
  <c r="I74" i="8"/>
  <c r="M74" i="8"/>
  <c r="G74" i="8"/>
  <c r="D74" i="8"/>
  <c r="H74" i="8"/>
  <c r="F74" i="8"/>
  <c r="J74" i="8"/>
  <c r="C74" i="8"/>
  <c r="B74" i="8"/>
  <c r="K74" i="8"/>
  <c r="L74" i="8"/>
  <c r="J33" i="10"/>
  <c r="N28" i="8"/>
  <c r="B56" i="8" l="1"/>
  <c r="D56" i="8"/>
  <c r="H56" i="8"/>
  <c r="L56" i="8"/>
  <c r="F56" i="8"/>
  <c r="C56" i="8"/>
  <c r="G56" i="8"/>
  <c r="E56" i="8"/>
  <c r="I56" i="8"/>
  <c r="M56" i="8"/>
  <c r="J56" i="8"/>
  <c r="K56" i="8"/>
  <c r="C5" i="8" l="1"/>
  <c r="D5" i="8"/>
  <c r="E5" i="8"/>
  <c r="F5" i="8"/>
  <c r="G5" i="8"/>
  <c r="H5" i="8"/>
  <c r="I5" i="8"/>
  <c r="J5" i="8"/>
  <c r="K5" i="8"/>
  <c r="L5" i="8"/>
  <c r="M5" i="8"/>
  <c r="B5" i="8"/>
  <c r="K32" i="10"/>
  <c r="K24" i="10"/>
  <c r="J24" i="10"/>
  <c r="B64" i="10"/>
  <c r="C65" i="10"/>
  <c r="D22" i="8"/>
  <c r="E22" i="8"/>
  <c r="F22" i="8"/>
  <c r="G22" i="8"/>
  <c r="H22" i="8"/>
  <c r="I22" i="8"/>
  <c r="J22" i="8"/>
  <c r="K22" i="8"/>
  <c r="L22" i="8"/>
  <c r="M22" i="8"/>
  <c r="B22" i="8"/>
  <c r="N79" i="8"/>
  <c r="M80" i="8"/>
  <c r="L80" i="8"/>
  <c r="K80" i="8"/>
  <c r="J80" i="8"/>
  <c r="I80" i="8"/>
  <c r="H80" i="8"/>
  <c r="G80" i="8"/>
  <c r="F80" i="8"/>
  <c r="E80" i="8"/>
  <c r="D80" i="8"/>
  <c r="C80" i="8"/>
  <c r="B80" i="8"/>
  <c r="N78" i="8"/>
  <c r="J32" i="10" s="1"/>
  <c r="B37" i="8"/>
  <c r="B29" i="8"/>
  <c r="B30" i="8" s="1"/>
  <c r="M72" i="8"/>
  <c r="L72" i="8"/>
  <c r="K72" i="8"/>
  <c r="J72" i="8"/>
  <c r="I72" i="8"/>
  <c r="H72" i="8"/>
  <c r="G72" i="8"/>
  <c r="F72" i="8"/>
  <c r="E72" i="8"/>
  <c r="D72" i="8"/>
  <c r="C72" i="8"/>
  <c r="B72" i="8"/>
  <c r="N71" i="8"/>
  <c r="N73" i="8" s="1"/>
  <c r="N70" i="8"/>
  <c r="K31" i="10" s="1"/>
  <c r="N43" i="8"/>
  <c r="K28" i="10" s="1"/>
  <c r="C44" i="8"/>
  <c r="D44" i="8"/>
  <c r="E44" i="8"/>
  <c r="F44" i="8"/>
  <c r="G44" i="8"/>
  <c r="H44" i="8"/>
  <c r="I44" i="8"/>
  <c r="J44" i="8"/>
  <c r="K44" i="8"/>
  <c r="L44" i="8"/>
  <c r="M44" i="8"/>
  <c r="N35" i="8"/>
  <c r="N36" i="8" s="1"/>
  <c r="N34" i="8"/>
  <c r="J25" i="10" s="1"/>
  <c r="D30" i="8"/>
  <c r="E30" i="8"/>
  <c r="F30" i="8"/>
  <c r="G30" i="8"/>
  <c r="H30" i="8"/>
  <c r="I30" i="8"/>
  <c r="J30" i="8"/>
  <c r="K30" i="8"/>
  <c r="L30" i="8"/>
  <c r="M30" i="8"/>
  <c r="C30" i="8"/>
  <c r="C29" i="8"/>
  <c r="D29" i="8"/>
  <c r="E29" i="8"/>
  <c r="F29" i="8"/>
  <c r="G29" i="8"/>
  <c r="H29" i="8"/>
  <c r="I29" i="8"/>
  <c r="J29" i="8"/>
  <c r="K29" i="8"/>
  <c r="L29" i="8"/>
  <c r="M29" i="8"/>
  <c r="N27" i="8"/>
  <c r="L8" i="10"/>
  <c r="H18" i="10"/>
  <c r="J31" i="10" l="1"/>
  <c r="K25" i="10"/>
  <c r="F23" i="8"/>
  <c r="J23" i="8"/>
  <c r="C23" i="8"/>
  <c r="G23" i="8"/>
  <c r="K23" i="8"/>
  <c r="D23" i="8"/>
  <c r="H23" i="8"/>
  <c r="L23" i="8"/>
  <c r="E23" i="8"/>
  <c r="I23" i="8"/>
  <c r="M23" i="8"/>
  <c r="F81" i="8"/>
  <c r="J81" i="8"/>
  <c r="C81" i="8"/>
  <c r="D81" i="8"/>
  <c r="L81" i="8"/>
  <c r="E81" i="8"/>
  <c r="M81" i="8"/>
  <c r="B81" i="8"/>
  <c r="G81" i="8"/>
  <c r="K81" i="8"/>
  <c r="H81" i="8"/>
  <c r="I81" i="8"/>
  <c r="D6" i="8"/>
  <c r="E6" i="8"/>
  <c r="L6" i="8"/>
  <c r="H6" i="8"/>
  <c r="B6" i="8"/>
  <c r="K6" i="8"/>
  <c r="G6" i="8"/>
  <c r="C6" i="8"/>
  <c r="J6" i="8"/>
  <c r="F6" i="8"/>
  <c r="M6" i="8"/>
  <c r="I6" i="8"/>
  <c r="N80" i="8"/>
  <c r="D37" i="8"/>
  <c r="M16" i="10"/>
  <c r="N16" i="10" s="1"/>
  <c r="I37" i="8"/>
  <c r="M37" i="8"/>
  <c r="E37" i="8"/>
  <c r="L37" i="8"/>
  <c r="H37" i="8"/>
  <c r="K37" i="8"/>
  <c r="G37" i="8"/>
  <c r="C37" i="8"/>
  <c r="J37" i="8"/>
  <c r="F37" i="8"/>
  <c r="N29" i="8"/>
  <c r="M31" i="10" l="1"/>
  <c r="N31" i="10" s="1"/>
  <c r="L31" i="10"/>
  <c r="M32" i="10"/>
  <c r="N32" i="10" s="1"/>
  <c r="L32" i="10"/>
  <c r="L102" i="8" l="1"/>
  <c r="K102" i="8"/>
  <c r="J102" i="8"/>
  <c r="I102" i="8"/>
  <c r="H102" i="8"/>
  <c r="G102" i="8"/>
  <c r="F102" i="8"/>
  <c r="E102" i="8"/>
  <c r="D102" i="8"/>
  <c r="C102" i="8"/>
  <c r="B65" i="10"/>
  <c r="N61" i="8"/>
  <c r="J29" i="10" s="1"/>
  <c r="N42" i="8"/>
  <c r="J28" i="10" s="1"/>
  <c r="M102" i="8"/>
  <c r="B102" i="8"/>
  <c r="N3" i="8"/>
  <c r="J17" i="10" s="1"/>
  <c r="M30" i="10"/>
  <c r="N30" i="10" s="1"/>
  <c r="L30" i="10"/>
  <c r="M24" i="10"/>
  <c r="N24" i="10" s="1"/>
  <c r="L24" i="10"/>
  <c r="M25" i="10"/>
  <c r="N25" i="10" s="1"/>
  <c r="L25" i="10"/>
  <c r="N101" i="8"/>
  <c r="N100" i="8"/>
  <c r="J34" i="10" s="1"/>
  <c r="N58" i="10"/>
  <c r="C50" i="10"/>
  <c r="M45" i="10"/>
  <c r="N45" i="10" s="1"/>
  <c r="M44" i="10"/>
  <c r="N44" i="10" s="1"/>
  <c r="M43" i="10"/>
  <c r="N43" i="10" s="1"/>
  <c r="H36" i="10"/>
  <c r="M35" i="10"/>
  <c r="N35" i="10" s="1"/>
  <c r="L35" i="10"/>
  <c r="M33" i="10"/>
  <c r="N33" i="10" s="1"/>
  <c r="L33" i="10"/>
  <c r="M27" i="10"/>
  <c r="N27" i="10" s="1"/>
  <c r="L27" i="10"/>
  <c r="H26" i="10"/>
  <c r="M23" i="10"/>
  <c r="N23" i="10" s="1"/>
  <c r="L23" i="10"/>
  <c r="M22" i="10"/>
  <c r="N22" i="10" s="1"/>
  <c r="L22" i="10"/>
  <c r="H21" i="10"/>
  <c r="M19" i="10"/>
  <c r="N19" i="10" s="1"/>
  <c r="L19" i="10"/>
  <c r="N103" i="8" l="1"/>
  <c r="K34" i="10"/>
  <c r="H37" i="10"/>
  <c r="M63" i="8"/>
  <c r="N26" i="10"/>
  <c r="M34" i="10" l="1"/>
  <c r="N34" i="10" s="1"/>
  <c r="L34" i="10"/>
  <c r="J63" i="8"/>
  <c r="K63" i="8"/>
  <c r="F13" i="1"/>
  <c r="G63" i="8"/>
  <c r="C63" i="8"/>
  <c r="N62" i="8"/>
  <c r="N64" i="8" s="1"/>
  <c r="H63" i="8"/>
  <c r="E63" i="8"/>
  <c r="B63" i="8"/>
  <c r="L63" i="8"/>
  <c r="D63" i="8"/>
  <c r="F63" i="8"/>
  <c r="I63" i="8"/>
  <c r="N44" i="8"/>
  <c r="B45" i="8"/>
  <c r="D45" i="8"/>
  <c r="H45" i="8"/>
  <c r="L45" i="8"/>
  <c r="E45" i="8"/>
  <c r="I45" i="8"/>
  <c r="M45" i="8"/>
  <c r="F45" i="8"/>
  <c r="J45" i="8"/>
  <c r="C45" i="8"/>
  <c r="G45" i="8"/>
  <c r="K45" i="8"/>
  <c r="N4" i="8"/>
  <c r="N20" i="8"/>
  <c r="K20" i="10" s="1"/>
  <c r="N19" i="8"/>
  <c r="J20" i="10" s="1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N5" i="8" l="1"/>
  <c r="K17" i="10"/>
  <c r="J16" i="1"/>
  <c r="K29" i="10"/>
  <c r="B65" i="8"/>
  <c r="K65" i="8"/>
  <c r="C65" i="8"/>
  <c r="F65" i="8"/>
  <c r="I65" i="8"/>
  <c r="G65" i="8"/>
  <c r="J65" i="8"/>
  <c r="L65" i="8"/>
  <c r="M65" i="8"/>
  <c r="D65" i="8"/>
  <c r="E65" i="8"/>
  <c r="H65" i="8"/>
  <c r="J21" i="1"/>
  <c r="M28" i="10"/>
  <c r="N28" i="10" s="1"/>
  <c r="L28" i="10"/>
  <c r="I20" i="1"/>
  <c r="G21" i="1"/>
  <c r="I12" i="1"/>
  <c r="I14" i="1"/>
  <c r="E14" i="1"/>
  <c r="N22" i="8"/>
  <c r="C104" i="8"/>
  <c r="D104" i="8"/>
  <c r="F104" i="8"/>
  <c r="E104" i="8"/>
  <c r="L104" i="8"/>
  <c r="J104" i="8"/>
  <c r="G104" i="8"/>
  <c r="I104" i="8"/>
  <c r="K104" i="8"/>
  <c r="M104" i="8"/>
  <c r="H104" i="8"/>
  <c r="B23" i="8"/>
  <c r="G16" i="1"/>
  <c r="G12" i="1"/>
  <c r="J20" i="1"/>
  <c r="M17" i="10" l="1"/>
  <c r="N17" i="10" s="1"/>
  <c r="N18" i="10" s="1"/>
  <c r="L17" i="10"/>
  <c r="L29" i="10"/>
  <c r="M29" i="10"/>
  <c r="N29" i="10" s="1"/>
  <c r="N36" i="10" s="1"/>
  <c r="H16" i="1"/>
  <c r="M20" i="10"/>
  <c r="N20" i="10" s="1"/>
  <c r="N21" i="10" s="1"/>
  <c r="L20" i="10"/>
  <c r="H14" i="1"/>
  <c r="J14" i="1" s="1"/>
  <c r="N37" i="10" l="1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38" i="10"/>
  <c r="H10" i="10" s="1"/>
  <c r="N46" i="10"/>
  <c r="N4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J27" authorId="0" shapeId="0" xr:uid="{CF3AD8D9-51F3-4758-AB7D-0C20F4FBF85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  <comment ref="J34" authorId="0" shapeId="0" xr:uid="{ACE12771-AAA4-4A72-B8DF-36764327919E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Sanksi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N50" authorId="0" shapeId="0" xr:uid="{38C13CBC-B5DB-4689-A502-714BB42DC433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<sst xmlns="http://schemas.openxmlformats.org/spreadsheetml/2006/main" count="801" uniqueCount="281">
  <si>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</si>
  <si>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</si>
  <si>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</si>
  <si>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</si>
  <si>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</si>
  <si>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</si>
  <si>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</si>
  <si>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</si>
  <si>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</si>
  <si>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</si>
  <si>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</si>
  <si>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</si>
  <si>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</si>
  <si>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</si>
  <si>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</si>
  <si>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</si>
  <si>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</si>
  <si>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</si>
  <si>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</si>
  <si>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</si>
  <si>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</si>
  <si>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</si>
  <si>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</si>
  <si>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</si>
  <si>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</si>
  <si>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</si>
  <si>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</si>
  <si>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</si>
  <si>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</si>
  <si>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</si>
  <si>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</si>
  <si>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</si>
  <si>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</si>
  <si>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</si>
  <si>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</si>
  <si>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</si>
  <si>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</si>
  <si>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</si>
  <si>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</si>
  <si>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</si>
  <si>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</si>
  <si>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</si>
  <si>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</si>
  <si>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(dalam M)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</si>
  <si>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</si>
  <si>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</si>
  <si>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</si>
  <si>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</si>
  <si>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</si>
  <si>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</si>
  <si>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</si>
  <si>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</si>
  <si>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</si>
  <si>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</si>
  <si>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</si>
  <si>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</si>
  <si>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</si>
  <si>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</si>
  <si>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</si>
  <si>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</si>
  <si>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</si>
  <si>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</si>
  <si>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</si>
  <si>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</si>
  <si>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</si>
  <si>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</si>
  <si>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</si>
  <si>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</si>
  <si>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</si>
  <si>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</si>
  <si>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</si>
  <si>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</si>
  <si>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</si>
  <si>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</si>
  <si>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</si>
  <si>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</si>
  <si>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</si>
  <si>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</si>
  <si>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</si>
  <si>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</si>
  <si>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</si>
  <si>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</si>
  <si>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</si>
  <si>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</si>
  <si>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</si>
  <si>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</si>
  <si>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</si>
  <si>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</si>
  <si>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</si>
  <si>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</si>
  <si>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</si>
  <si>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</si>
  <si>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</si>
  <si>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</si>
  <si>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</si>
  <si>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</si>
  <si>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</si>
  <si>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</si>
  <si>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</si>
  <si>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</si>
  <si>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</si>
  <si>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</si>
  <si>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</si>
  <si>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</si>
  <si>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</si>
  <si>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</si>
  <si>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</si>
  <si>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</si>
  <si>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</si>
  <si>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</si>
  <si>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</si>
  <si>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</si>
  <si>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</si>
  <si>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</si>
  <si>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</si>
  <si>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</si>
  <si>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</si>
  <si>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</si>
  <si>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</si>
  <si>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</si>
  <si>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</si>
  <si>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</si>
  <si>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</si>
  <si>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</si>
  <si>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</si>
  <si>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</si>
  <si>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</si>
  <si>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</si>
  <si>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</si>
  <si>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</si>
  <si>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</si>
  <si>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</si>
  <si>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</si>
  <si>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</si>
  <si>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</si>
  <si>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</si>
  <si>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</si>
  <si>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F.2. Profitable Growth</t>
  </si>
  <si>
    <t>All Dept</t>
  </si>
  <si>
    <t>F.3. Cost Effectiveness</t>
  </si>
  <si>
    <t>Minimize</t>
  </si>
  <si>
    <t>Total Finance Perspective</t>
  </si>
  <si>
    <t>C.1. Customer Satisfaction</t>
  </si>
  <si>
    <t>Total Internal Process Perspective</t>
  </si>
  <si>
    <t>`</t>
  </si>
  <si>
    <t>Learning &amp; Growth</t>
  </si>
  <si>
    <t>L.1. Organization Capital</t>
  </si>
  <si>
    <t>L.2. System Capital</t>
  </si>
  <si>
    <t>L.3. Digitalization System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</si>
  <si>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</si>
  <si>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</si>
  <si>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</si>
  <si>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</si>
  <si>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</si>
  <si>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</si>
  <si>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</si>
  <si>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</si>
  <si>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</si>
  <si>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</si>
  <si>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</si>
  <si>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</si>
  <si>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</si>
  <si>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</si>
  <si>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</si>
  <si>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</si>
  <si>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</si>
  <si>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</si>
  <si>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</si>
  <si>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</si>
  <si>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</si>
  <si>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</si>
  <si>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</si>
  <si>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</si>
  <si>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</si>
  <si>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</si>
  <si>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</si>
  <si>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</si>
  <si>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</si>
  <si>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</si>
  <si>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</si>
  <si>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</si>
  <si>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Unlock</t>
  </si>
  <si>
    <t>GA Expense</t>
  </si>
  <si>
    <t>Pemenuhan/Kepatuhan pada Peraturan Perundangan yang Berlaku</t>
  </si>
  <si>
    <t>Total sanksi/bulan</t>
  </si>
  <si>
    <t>GA Expenses</t>
  </si>
  <si>
    <t>Internal Komplain per Dept</t>
  </si>
  <si>
    <t>Kehadiran Karyawan</t>
  </si>
  <si>
    <t>Kecelakaan Kerja</t>
  </si>
  <si>
    <t>Implementasi 5S dan K3</t>
  </si>
  <si>
    <t>Program Pengembangan Karyawan</t>
  </si>
  <si>
    <t>Pemenuhan GCG dan Kode Etik</t>
  </si>
  <si>
    <t>Optimalisasi sistem managemen ISO Integrasi</t>
  </si>
  <si>
    <t>CMS</t>
  </si>
  <si>
    <t>data dari HCGA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</si>
  <si>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</si>
  <si>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</si>
  <si>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</si>
  <si>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</si>
  <si>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</si>
  <si>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</si>
  <si>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</si>
  <si>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</si>
  <si>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Agung Tri Wahyu</t>
  </si>
  <si>
    <t>Corporate management System</t>
  </si>
  <si>
    <t>Menetapkan Metode Kepuasan Pelanggan</t>
  </si>
  <si>
    <t>Optimalisasi Program Digitalisasi BSC</t>
  </si>
  <si>
    <t>Collection &amp; Evaluation BSC</t>
  </si>
  <si>
    <t>Selisih Stock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</si>
  <si>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</si>
  <si>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</si>
  <si>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</si>
  <si>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</si>
  <si>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</si>
  <si>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</si>
  <si>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</si>
  <si>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</si>
  <si>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</si>
  <si>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</si>
  <si>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</si>
  <si>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</si>
  <si>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</si>
  <si>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</si>
  <si>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Tidak diperbolehkan mengganti rumus tanpa sepengetahuan Dept CMS</t>
  </si>
  <si>
    <t>Financial</t>
  </si>
  <si>
    <t>Internal Process</t>
  </si>
  <si>
    <t>MoU (Measurement of Unit)</t>
  </si>
  <si>
    <t>Rupiah</t>
  </si>
  <si>
    <t>%</t>
  </si>
  <si>
    <t>Qty</t>
  </si>
  <si>
    <t>Keterlibatan</t>
  </si>
  <si>
    <t>Temuan</t>
  </si>
  <si>
    <t>Pelanggaran</t>
  </si>
  <si>
    <t xml:space="preserve">Temuan &amp; Ketepatan </t>
  </si>
  <si>
    <t>Juni</t>
  </si>
  <si>
    <t>% TNA &amp; Akses KMS</t>
  </si>
  <si>
    <t>Target TNA</t>
  </si>
  <si>
    <t>Target KMS</t>
  </si>
  <si>
    <t>Min to Zero</t>
  </si>
  <si>
    <t>Target ISO</t>
  </si>
  <si>
    <t>Actual MTD</t>
  </si>
  <si>
    <t>YTD</t>
  </si>
  <si>
    <t>Mei 2024</t>
  </si>
  <si>
    <t>Program Penurunan  Intensitas Energi</t>
  </si>
  <si>
    <t>Program/Tahun</t>
  </si>
  <si>
    <t>Temuan 5S</t>
  </si>
  <si>
    <t xml:space="preserve">Penurunan Domestic Waste </t>
  </si>
  <si>
    <t>Strategic Initiative</t>
  </si>
  <si>
    <t>1. Memastikan prosedur dilaksanakan dengan baik
2. Melaksanakan sampling opname 2x/bulan (6% dari total inventory)
3. Perbaikan penyebab selisih (penyelesaian H+1)</t>
  </si>
  <si>
    <t>1. Penghematan ATK dengan cara paperless report
2. Penggunaan softcopy data untuk keperluan internal &amp; eksternal audit</t>
  </si>
  <si>
    <t>Review metode survey antara lain :
1. Penentuan responden
2. Review Daftar Pertanyaan
3. Cara pengolahan data
4. Evaluasi hasil Survey Kepuasan Pelanggan</t>
  </si>
  <si>
    <t>1. Monitoring dan evaluasi Standar Keberterimaan
2. Memastikan seluruh proses sesuai dengan Standar Keberterimaan
3. Report Komplain</t>
  </si>
  <si>
    <t>1. Penghematan penggunaan listrik di masing-masing dept. (AC, lampu, dll)
2. Menggunakan kendaraan dinas lebih efektif</t>
  </si>
  <si>
    <t>1. Meminimalisir sampah domestik efek proses di masing-masing dept.
2. Meningkatkan partisipasi AOC di masing-masing dept. dalam 
    pelaksanaan 5S</t>
  </si>
  <si>
    <t>1. Mengoptimalkan fungsi HC di dept.
2. Pengaturan hak cuti karyawan</t>
  </si>
  <si>
    <t>1. Update HIRADC
2. Memastikan penggunaan APD (bila diperlukan)
3. Briefing terkait potensi kecelakaan kerja</t>
  </si>
  <si>
    <t>1. Memastikan improvement dan inovasi dijalankan 
2. Motivasi &amp; pengarahan untuk optimalisasi program Kaizen</t>
  </si>
  <si>
    <t>1. Sosialisasi peraturan perusahaan terkait 5S dan K3
2. Kepatuhan terhadap penggunaan APD
3. Kepatuhan terhadap pengelolaan sampah</t>
  </si>
  <si>
    <t>1. GAP analisis (matrix) kompetensi karyawan
2. Wajib mengikuti training sesuai TNA
3. Optimalisasi point Knowledge Management System (KMS)</t>
  </si>
  <si>
    <t>1. Memastikan SOP sesuai dengan GCG dan Kode Etik
2. Penyusunan Pedoman GCG</t>
  </si>
  <si>
    <t>1. Menetapkan program monitoring dan evaluasi KPI BSC
2. Melakukan FU bulanan terhadap realisasi KPI yang tidak ach
3. Report Evaluasi BSC bulanan (setiap tanggal 20)</t>
  </si>
  <si>
    <t>1. Update SOP dan Bisnis Proses
2. Menetapkan program audit
3. Memastikan penyelesaian temuan audit dilakukan sesuai jadwal
4. Follow up progress penyelesaian temuan
5. Audit Tindak Lanjut sesuai jadwal</t>
  </si>
  <si>
    <t>1. Mematuhi pemenuhan/kepatuhan Peraturan Perundangan</t>
  </si>
  <si>
    <t>1. Konsep digitalisasi proses BSC
2. Menetapkan program digitalisasi BSC</t>
  </si>
  <si>
    <t>Key Performances Indicator</t>
  </si>
  <si>
    <t>Actual Temuan (Eksternal)</t>
  </si>
  <si>
    <t>Actual Tepat Waktu  (Internal - hari)</t>
  </si>
  <si>
    <t>Undangan Training</t>
  </si>
  <si>
    <t>Kehadiran Training</t>
  </si>
  <si>
    <t>% TNA</t>
  </si>
  <si>
    <t>% Actual KMS</t>
  </si>
  <si>
    <t>Tab "Achievement BSC" tidak boleh direvisi</t>
  </si>
  <si>
    <t>Update pencapaian BSC di tab "Update KPI"</t>
  </si>
  <si>
    <t>Pengisian data KPI actual yang tidak ada di tab "Update KPI" diisi langsung ke Tab "Achievement BSC" setelah actual pencapaian secara YTD sudah ada/dilakukan.</t>
  </si>
  <si>
    <t>Tata Cata Pengisian</t>
  </si>
  <si>
    <t>Isi pencapaian disesuaikan periode BSC yang akan diupdate pada "baris yang berisi kata Actual" atau baris berwarna kuning.</t>
  </si>
  <si>
    <t>Pencapaian BSC perbulan bisa dilihat dengan mengganti bulan pada kolom pada gambar diatas</t>
  </si>
  <si>
    <t xml:space="preserve">Isi keterangan pencapaian pada kolom yang sudah disediakan
</t>
  </si>
  <si>
    <t>Note</t>
  </si>
  <si>
    <t>Pencapaian Temuan Eksternal</t>
  </si>
  <si>
    <t>% Pencapaian Tepat Waktu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</si>
</sst>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-* #,##0.00_-;\-* #,##0.00_-;_-* &quot;-&quot;??_-;_-@_-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0.0000"/>
    <numFmt numFmtId="177" formatCode="&quot;Total Perspectives Weight - &quot;0%"/>
    <numFmt numFmtId="178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42">
    <xf numFmtId="0" fontId="0" fillId="0" borderId="0" xfId="0"/>
    <xf numFmtId="164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6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5" fontId="7" fillId="0" borderId="3" xfId="4" applyNumberFormat="1" applyFont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5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5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5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174" fontId="14" fillId="0" borderId="21" xfId="8" applyNumberFormat="1" applyFont="1" applyBorder="1" applyAlignment="1">
      <alignment horizontal="center" vertical="center"/>
    </xf>
    <xf numFmtId="0" fontId="14" fillId="0" borderId="21" xfId="7" applyFont="1" applyBorder="1" applyAlignment="1">
      <alignment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9" fontId="15" fillId="10" borderId="11" xfId="8" applyFont="1" applyFill="1" applyBorder="1" applyAlignment="1" applyProtection="1">
      <alignment horizontal="center"/>
    </xf>
    <xf numFmtId="0" fontId="15" fillId="10" borderId="11" xfId="8" applyNumberFormat="1" applyFont="1" applyFill="1" applyBorder="1" applyAlignment="1" applyProtection="1"/>
    <xf numFmtId="1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>
      <alignment horizontal="center" vertical="center"/>
    </xf>
    <xf numFmtId="9" fontId="15" fillId="11" borderId="19" xfId="8" applyFont="1" applyFill="1" applyBorder="1" applyAlignment="1" applyProtection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9" fontId="15" fillId="11" borderId="11" xfId="8" applyFont="1" applyFill="1" applyBorder="1" applyAlignment="1" applyProtection="1">
      <alignment horizontal="center"/>
    </xf>
    <xf numFmtId="0" fontId="15" fillId="11" borderId="11" xfId="8" applyNumberFormat="1" applyFont="1" applyFill="1" applyBorder="1" applyAlignment="1" applyProtection="1"/>
    <xf numFmtId="176" fontId="14" fillId="0" borderId="19" xfId="7" applyNumberFormat="1" applyFont="1" applyBorder="1" applyAlignment="1">
      <alignment horizontal="center" vertical="center"/>
    </xf>
    <xf numFmtId="9" fontId="15" fillId="12" borderId="11" xfId="8" applyFont="1" applyFill="1" applyBorder="1" applyAlignment="1" applyProtection="1">
      <alignment horizontal="center"/>
    </xf>
    <xf numFmtId="0" fontId="15" fillId="12" borderId="11" xfId="8" applyNumberFormat="1" applyFont="1" applyFill="1" applyBorder="1" applyAlignment="1" applyProtection="1"/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43" fontId="14" fillId="0" borderId="0" xfId="9" applyFont="1" applyAlignment="1" applyProtection="1">
      <alignment vertical="center"/>
    </xf>
    <xf numFmtId="177" fontId="17" fillId="2" borderId="13" xfId="8" applyNumberFormat="1" applyFont="1" applyFill="1" applyBorder="1" applyAlignment="1" applyProtection="1">
      <alignment vertical="center"/>
    </xf>
    <xf numFmtId="9" fontId="17" fillId="2" borderId="22" xfId="8" applyFont="1" applyFill="1" applyBorder="1" applyAlignment="1" applyProtection="1">
      <alignment horizontal="center" vertical="center"/>
    </xf>
    <xf numFmtId="0" fontId="17" fillId="2" borderId="22" xfId="9" applyNumberFormat="1" applyFont="1" applyFill="1" applyBorder="1" applyAlignment="1" applyProtection="1">
      <alignment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5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5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5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5" fontId="22" fillId="0" borderId="0" xfId="8" applyNumberFormat="1" applyFont="1" applyAlignment="1" applyProtection="1">
      <alignment horizontal="justify" vertical="center" wrapText="1"/>
    </xf>
    <xf numFmtId="165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5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5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5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2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173" fontId="14" fillId="0" borderId="21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8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0" xfId="9" applyNumberFormat="1" applyFont="1" applyBorder="1" applyAlignment="1" applyProtection="1"/>
    <xf numFmtId="43" fontId="15" fillId="0" borderId="0" xfId="9" applyFont="1" applyBorder="1" applyAlignment="1" applyProtection="1"/>
    <xf numFmtId="43" fontId="15" fillId="0" borderId="0" xfId="9" applyFont="1" applyBorder="1" applyAlignment="1" applyProtection="1">
      <alignment horizontal="center"/>
    </xf>
    <xf numFmtId="9" fontId="15" fillId="0" borderId="0" xfId="8" applyFont="1" applyBorder="1" applyAlignment="1" applyProtection="1"/>
    <xf numFmtId="0" fontId="17" fillId="2" borderId="23" xfId="9" applyNumberFormat="1" applyFont="1" applyFill="1" applyBorder="1" applyAlignment="1" applyProtection="1">
      <alignment vertical="center"/>
    </xf>
    <xf numFmtId="9" fontId="14" fillId="0" borderId="20" xfId="8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9" fontId="15" fillId="13" borderId="50" xfId="8" applyFont="1" applyFill="1" applyBorder="1" applyAlignment="1" applyProtection="1">
      <alignment horizontal="center"/>
    </xf>
    <xf numFmtId="0" fontId="15" fillId="13" borderId="50" xfId="8" applyNumberFormat="1" applyFont="1" applyFill="1" applyBorder="1" applyAlignment="1" applyProtection="1"/>
    <xf numFmtId="43" fontId="0" fillId="8" borderId="1" xfId="1" applyFont="1" applyFill="1" applyBorder="1"/>
    <xf numFmtId="9" fontId="0" fillId="8" borderId="1" xfId="2" applyFont="1" applyFill="1" applyBorder="1"/>
    <xf numFmtId="164" fontId="0" fillId="8" borderId="1" xfId="1" applyNumberFormat="1" applyFont="1" applyFill="1" applyBorder="1"/>
    <xf numFmtId="9" fontId="0" fillId="8" borderId="1" xfId="1" applyNumberFormat="1" applyFont="1" applyFill="1" applyBorder="1"/>
    <xf numFmtId="37" fontId="14" fillId="0" borderId="20" xfId="7" applyNumberFormat="1" applyFont="1" applyBorder="1" applyAlignment="1">
      <alignment horizontal="center" vertical="center"/>
    </xf>
    <xf numFmtId="1" fontId="14" fillId="0" borderId="21" xfId="8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9" fontId="1" fillId="0" borderId="1" xfId="2" applyFont="1" applyFill="1" applyBorder="1"/>
    <xf numFmtId="178" fontId="0" fillId="0" borderId="1" xfId="1" applyNumberFormat="1" applyFont="1" applyBorder="1"/>
    <xf numFmtId="1" fontId="14" fillId="0" borderId="21" xfId="1" applyNumberFormat="1" applyFont="1" applyFill="1" applyBorder="1" applyAlignment="1">
      <alignment horizontal="center" vertical="center"/>
    </xf>
    <xf numFmtId="165" fontId="15" fillId="10" borderId="11" xfId="8" applyNumberFormat="1" applyFont="1" applyFill="1" applyBorder="1" applyAlignment="1" applyProtection="1">
      <alignment horizontal="center"/>
    </xf>
    <xf numFmtId="165" fontId="15" fillId="11" borderId="11" xfId="8" applyNumberFormat="1" applyFont="1" applyFill="1" applyBorder="1" applyAlignment="1" applyProtection="1">
      <alignment horizontal="center" vertical="center"/>
    </xf>
    <xf numFmtId="165" fontId="15" fillId="12" borderId="11" xfId="8" applyNumberFormat="1" applyFont="1" applyFill="1" applyBorder="1" applyAlignment="1" applyProtection="1">
      <alignment horizontal="center" vertical="center"/>
    </xf>
    <xf numFmtId="165" fontId="15" fillId="13" borderId="50" xfId="8" applyNumberFormat="1" applyFont="1" applyFill="1" applyBorder="1" applyAlignment="1" applyProtection="1">
      <alignment horizontal="center" vertical="center"/>
    </xf>
    <xf numFmtId="165" fontId="14" fillId="0" borderId="21" xfId="8" applyNumberFormat="1" applyFont="1" applyBorder="1" applyAlignment="1" applyProtection="1">
      <alignment horizontal="center" vertical="center"/>
    </xf>
    <xf numFmtId="165" fontId="14" fillId="0" borderId="19" xfId="8" applyNumberFormat="1" applyFont="1" applyBorder="1" applyAlignment="1" applyProtection="1">
      <alignment horizontal="center" vertical="center"/>
    </xf>
    <xf numFmtId="165" fontId="14" fillId="0" borderId="20" xfId="8" applyNumberFormat="1" applyFont="1" applyBorder="1" applyAlignment="1" applyProtection="1">
      <alignment horizontal="center" vertical="center"/>
    </xf>
    <xf numFmtId="169" fontId="17" fillId="0" borderId="0" xfId="7" applyNumberFormat="1" applyFont="1" applyAlignment="1">
      <alignment horizontal="center" vertical="center"/>
    </xf>
    <xf numFmtId="170" fontId="17" fillId="0" borderId="0" xfId="7" applyNumberFormat="1" applyFont="1" applyAlignment="1">
      <alignment horizontal="center" vertical="center"/>
    </xf>
    <xf numFmtId="172" fontId="16" fillId="0" borderId="0" xfId="7" applyNumberFormat="1" applyFont="1" applyAlignment="1">
      <alignment horizontal="center" vertical="center"/>
    </xf>
    <xf numFmtId="9" fontId="14" fillId="0" borderId="0" xfId="2" quotePrefix="1" applyFont="1" applyFill="1" applyBorder="1" applyAlignment="1">
      <alignment horizontal="left" vertical="center" wrapText="1"/>
    </xf>
    <xf numFmtId="43" fontId="14" fillId="0" borderId="0" xfId="9" applyFont="1" applyFill="1" applyAlignment="1" applyProtection="1">
      <alignment horizontal="center" vertical="center"/>
    </xf>
    <xf numFmtId="37" fontId="14" fillId="0" borderId="21" xfId="8" applyNumberFormat="1" applyFont="1" applyBorder="1" applyAlignment="1">
      <alignment horizontal="center" vertical="center"/>
    </xf>
    <xf numFmtId="37" fontId="14" fillId="0" borderId="21" xfId="0" applyNumberFormat="1" applyFont="1" applyBorder="1" applyAlignment="1">
      <alignment horizontal="center" vertical="center"/>
    </xf>
    <xf numFmtId="9" fontId="14" fillId="0" borderId="21" xfId="7" applyNumberFormat="1" applyFont="1" applyBorder="1" applyAlignment="1">
      <alignment horizontal="center" vertical="center"/>
    </xf>
    <xf numFmtId="1" fontId="29" fillId="8" borderId="1" xfId="0" applyNumberFormat="1" applyFont="1" applyFill="1" applyBorder="1" applyAlignment="1">
      <alignment horizontal="right" vertical="center"/>
    </xf>
    <xf numFmtId="1" fontId="0" fillId="8" borderId="1" xfId="1" applyNumberFormat="1" applyFont="1" applyFill="1" applyBorder="1"/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1" fontId="0" fillId="0" borderId="1" xfId="1" applyNumberFormat="1" applyFont="1" applyBorder="1"/>
    <xf numFmtId="1" fontId="0" fillId="8" borderId="1" xfId="2" applyNumberFormat="1" applyFont="1" applyFill="1" applyBorder="1"/>
    <xf numFmtId="178" fontId="0" fillId="0" borderId="1" xfId="1" applyNumberFormat="1" applyFont="1" applyFill="1" applyBorder="1"/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175" fontId="15" fillId="10" borderId="11" xfId="8" applyNumberFormat="1" applyFont="1" applyFill="1" applyBorder="1" applyAlignment="1" applyProtection="1">
      <alignment horizontal="center"/>
    </xf>
    <xf numFmtId="173" fontId="15" fillId="11" borderId="44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0" fontId="14" fillId="0" borderId="19" xfId="7" applyFont="1" applyBorder="1" applyAlignment="1">
      <alignment horizontal="left" vertical="center"/>
    </xf>
    <xf numFmtId="175" fontId="15" fillId="11" borderId="11" xfId="8" applyNumberFormat="1" applyFont="1" applyFill="1" applyBorder="1" applyAlignment="1" applyProtection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49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 wrapText="1"/>
    </xf>
    <xf numFmtId="0" fontId="14" fillId="0" borderId="20" xfId="7" applyFont="1" applyBorder="1" applyAlignment="1">
      <alignment horizontal="left" vertical="center"/>
    </xf>
    <xf numFmtId="175" fontId="15" fillId="13" borderId="50" xfId="8" applyNumberFormat="1" applyFont="1" applyFill="1" applyBorder="1" applyAlignment="1" applyProtection="1">
      <alignment horizontal="center"/>
    </xf>
    <xf numFmtId="173" fontId="15" fillId="12" borderId="44" xfId="7" applyNumberFormat="1" applyFont="1" applyFill="1" applyBorder="1" applyAlignment="1">
      <alignment horizontal="center" vertical="center" wrapText="1"/>
    </xf>
    <xf numFmtId="175" fontId="15" fillId="12" borderId="11" xfId="8" applyNumberFormat="1" applyFont="1" applyFill="1" applyBorder="1" applyAlignment="1" applyProtection="1">
      <alignment horizontal="center"/>
    </xf>
    <xf numFmtId="0" fontId="14" fillId="0" borderId="2" xfId="7" applyFont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 wrapText="1"/>
    </xf>
    <xf numFmtId="0" fontId="14" fillId="0" borderId="45" xfId="7" applyFont="1" applyBorder="1" applyAlignment="1">
      <alignment horizontal="left" vertical="center" wrapText="1"/>
    </xf>
    <xf numFmtId="177" fontId="17" fillId="2" borderId="22" xfId="8" applyNumberFormat="1" applyFont="1" applyFill="1" applyBorder="1" applyAlignment="1" applyProtection="1">
      <alignment horizontal="center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43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17" fillId="2" borderId="22" xfId="7" applyFont="1" applyFill="1" applyBorder="1" applyAlignment="1">
      <alignment horizontal="right" vertical="center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6" xfId="7" applyNumberFormat="1" applyFont="1" applyBorder="1" applyAlignment="1">
      <alignment horizontal="center"/>
    </xf>
    <xf numFmtId="0" fontId="24" fillId="0" borderId="47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15" fillId="0" borderId="0" xfId="7" applyFont="1"/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5" fontId="16" fillId="0" borderId="1" xfId="0" applyNumberFormat="1" applyFont="1" applyBorder="1" applyAlignment="1">
      <alignment horizontal="left" vertical="center" wrapText="1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7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9" fontId="14" fillId="17" borderId="65" xfId="2" quotePrefix="1" applyFont="1" applyFill="1" applyBorder="1" applyAlignment="1">
      <alignment horizontal="left" vertical="center" wrapText="1"/>
    </xf>
    <xf numFmtId="9" fontId="14" fillId="17" borderId="51" xfId="2" quotePrefix="1" applyFont="1" applyFill="1" applyBorder="1" applyAlignment="1">
      <alignment horizontal="left" vertical="center" wrapText="1"/>
    </xf>
    <xf numFmtId="9" fontId="14" fillId="17" borderId="66" xfId="2" quotePrefix="1" applyFont="1" applyFill="1" applyBorder="1" applyAlignment="1">
      <alignment horizontal="left" vertical="center" wrapText="1"/>
    </xf>
    <xf numFmtId="9" fontId="14" fillId="17" borderId="61" xfId="2" quotePrefix="1" applyFont="1" applyFill="1" applyBorder="1" applyAlignment="1">
      <alignment horizontal="left" vertical="center" wrapText="1"/>
    </xf>
    <xf numFmtId="9" fontId="14" fillId="17" borderId="53" xfId="2" quotePrefix="1" applyFont="1" applyFill="1" applyBorder="1" applyAlignment="1">
      <alignment horizontal="left" vertical="center" wrapText="1"/>
    </xf>
    <xf numFmtId="9" fontId="14" fillId="17" borderId="62" xfId="2" quotePrefix="1" applyFont="1" applyFill="1" applyBorder="1" applyAlignment="1">
      <alignment horizontal="left" vertical="center" wrapText="1"/>
    </xf>
    <xf numFmtId="9" fontId="14" fillId="17" borderId="55" xfId="2" quotePrefix="1" applyFont="1" applyFill="1" applyBorder="1" applyAlignment="1">
      <alignment horizontal="left" vertical="center" wrapText="1"/>
    </xf>
    <xf numFmtId="9" fontId="14" fillId="17" borderId="56" xfId="2" quotePrefix="1" applyFont="1" applyFill="1" applyBorder="1" applyAlignment="1">
      <alignment horizontal="left" vertical="center" wrapText="1"/>
    </xf>
    <xf numFmtId="9" fontId="14" fillId="17" borderId="57" xfId="2" quotePrefix="1" applyFont="1" applyFill="1" applyBorder="1" applyAlignment="1">
      <alignment horizontal="left" vertical="center" wrapText="1"/>
    </xf>
    <xf numFmtId="0" fontId="17" fillId="2" borderId="14" xfId="7" applyFont="1" applyFill="1" applyBorder="1" applyAlignment="1">
      <alignment horizontal="center" vertical="center" wrapText="1"/>
    </xf>
    <xf numFmtId="0" fontId="17" fillId="2" borderId="16" xfId="7" applyFont="1" applyFill="1" applyBorder="1" applyAlignment="1">
      <alignment horizontal="center" vertical="center" wrapText="1"/>
    </xf>
    <xf numFmtId="0" fontId="17" fillId="2" borderId="0" xfId="7" applyFont="1" applyFill="1" applyAlignment="1">
      <alignment horizontal="center" vertical="center" wrapText="1"/>
    </xf>
    <xf numFmtId="0" fontId="17" fillId="2" borderId="52" xfId="7" applyFont="1" applyFill="1" applyBorder="1" applyAlignment="1">
      <alignment horizontal="center" vertical="center" wrapText="1"/>
    </xf>
    <xf numFmtId="9" fontId="14" fillId="16" borderId="58" xfId="2" quotePrefix="1" applyFont="1" applyFill="1" applyBorder="1" applyAlignment="1">
      <alignment horizontal="left" vertical="center" wrapText="1"/>
    </xf>
    <xf numFmtId="9" fontId="14" fillId="16" borderId="59" xfId="2" quotePrefix="1" applyFont="1" applyFill="1" applyBorder="1" applyAlignment="1">
      <alignment horizontal="left" vertical="center" wrapText="1"/>
    </xf>
    <xf numFmtId="9" fontId="14" fillId="16" borderId="60" xfId="2" quotePrefix="1" applyFont="1" applyFill="1" applyBorder="1" applyAlignment="1">
      <alignment horizontal="left" vertical="center" wrapText="1"/>
    </xf>
    <xf numFmtId="9" fontId="14" fillId="16" borderId="61" xfId="2" quotePrefix="1" applyFont="1" applyFill="1" applyBorder="1" applyAlignment="1">
      <alignment horizontal="left" vertical="center" wrapText="1"/>
    </xf>
    <xf numFmtId="9" fontId="14" fillId="16" borderId="53" xfId="2" quotePrefix="1" applyFont="1" applyFill="1" applyBorder="1" applyAlignment="1">
      <alignment horizontal="left" vertical="center" wrapText="1"/>
    </xf>
    <xf numFmtId="9" fontId="14" fillId="16" borderId="62" xfId="2" quotePrefix="1" applyFont="1" applyFill="1" applyBorder="1" applyAlignment="1">
      <alignment horizontal="left" vertical="center" wrapText="1"/>
    </xf>
    <xf numFmtId="9" fontId="14" fillId="16" borderId="55" xfId="2" quotePrefix="1" applyFont="1" applyFill="1" applyBorder="1" applyAlignment="1">
      <alignment horizontal="left" vertical="center" wrapText="1"/>
    </xf>
    <xf numFmtId="9" fontId="14" fillId="16" borderId="56" xfId="2" quotePrefix="1" applyFont="1" applyFill="1" applyBorder="1" applyAlignment="1">
      <alignment horizontal="left" vertical="center" wrapText="1"/>
    </xf>
    <xf numFmtId="9" fontId="14" fillId="16" borderId="57" xfId="2" quotePrefix="1" applyFont="1" applyFill="1" applyBorder="1" applyAlignment="1">
      <alignment horizontal="left" vertical="center" wrapText="1"/>
    </xf>
    <xf numFmtId="9" fontId="14" fillId="11" borderId="63" xfId="2" quotePrefix="1" applyFont="1" applyFill="1" applyBorder="1" applyAlignment="1">
      <alignment horizontal="left" vertical="center" wrapText="1"/>
    </xf>
    <xf numFmtId="9" fontId="14" fillId="11" borderId="54" xfId="2" quotePrefix="1" applyFont="1" applyFill="1" applyBorder="1" applyAlignment="1">
      <alignment horizontal="left" vertical="center" wrapText="1"/>
    </xf>
    <xf numFmtId="9" fontId="14" fillId="11" borderId="64" xfId="2" quotePrefix="1" applyFont="1" applyFill="1" applyBorder="1" applyAlignment="1">
      <alignment horizontal="left" vertical="center" wrapText="1"/>
    </xf>
    <xf numFmtId="9" fontId="14" fillId="11" borderId="61" xfId="2" quotePrefix="1" applyFont="1" applyFill="1" applyBorder="1" applyAlignment="1">
      <alignment horizontal="left" vertical="center" wrapText="1"/>
    </xf>
    <xf numFmtId="9" fontId="14" fillId="11" borderId="53" xfId="2" quotePrefix="1" applyFont="1" applyFill="1" applyBorder="1" applyAlignment="1">
      <alignment horizontal="left" vertical="center" wrapText="1"/>
    </xf>
    <xf numFmtId="9" fontId="14" fillId="11" borderId="62" xfId="2" quotePrefix="1" applyFont="1" applyFill="1" applyBorder="1" applyAlignment="1">
      <alignment horizontal="left" vertical="center" wrapText="1"/>
    </xf>
    <xf numFmtId="9" fontId="14" fillId="11" borderId="55" xfId="2" quotePrefix="1" applyFont="1" applyFill="1" applyBorder="1" applyAlignment="1">
      <alignment horizontal="left" vertical="center" wrapText="1"/>
    </xf>
    <xf numFmtId="9" fontId="14" fillId="11" borderId="56" xfId="2" quotePrefix="1" applyFont="1" applyFill="1" applyBorder="1" applyAlignment="1">
      <alignment horizontal="left" vertical="center" wrapText="1"/>
    </xf>
    <xf numFmtId="9" fontId="14" fillId="11" borderId="57" xfId="2" quotePrefix="1" applyFont="1" applyFill="1" applyBorder="1" applyAlignment="1">
      <alignment horizontal="left" vertical="center" wrapText="1"/>
    </xf>
    <xf numFmtId="9" fontId="14" fillId="12" borderId="63" xfId="2" quotePrefix="1" applyFont="1" applyFill="1" applyBorder="1" applyAlignment="1">
      <alignment horizontal="left" vertical="center" wrapText="1"/>
    </xf>
    <xf numFmtId="9" fontId="14" fillId="12" borderId="54" xfId="2" quotePrefix="1" applyFont="1" applyFill="1" applyBorder="1" applyAlignment="1">
      <alignment horizontal="left" vertical="center" wrapText="1"/>
    </xf>
    <xf numFmtId="9" fontId="14" fillId="12" borderId="64" xfId="2" quotePrefix="1" applyFont="1" applyFill="1" applyBorder="1" applyAlignment="1">
      <alignment horizontal="left" vertical="center" wrapText="1"/>
    </xf>
    <xf numFmtId="9" fontId="14" fillId="12" borderId="65" xfId="2" quotePrefix="1" applyFont="1" applyFill="1" applyBorder="1" applyAlignment="1">
      <alignment horizontal="left" vertical="center" wrapText="1"/>
    </xf>
    <xf numFmtId="9" fontId="14" fillId="12" borderId="51" xfId="2" quotePrefix="1" applyFont="1" applyFill="1" applyBorder="1" applyAlignment="1">
      <alignment horizontal="left" vertical="center" wrapText="1"/>
    </xf>
    <xf numFmtId="9" fontId="14" fillId="12" borderId="66" xfId="2" quotePrefix="1" applyFont="1" applyFill="1" applyBorder="1" applyAlignment="1">
      <alignment horizontal="left" vertical="center" wrapText="1"/>
    </xf>
    <xf numFmtId="9" fontId="14" fillId="12" borderId="61" xfId="2" quotePrefix="1" applyFont="1" applyFill="1" applyBorder="1" applyAlignment="1">
      <alignment horizontal="left" vertical="center" wrapText="1"/>
    </xf>
    <xf numFmtId="9" fontId="14" fillId="12" borderId="53" xfId="2" quotePrefix="1" applyFont="1" applyFill="1" applyBorder="1" applyAlignment="1">
      <alignment horizontal="left" vertical="center" wrapText="1"/>
    </xf>
    <xf numFmtId="9" fontId="14" fillId="12" borderId="62" xfId="2" quotePrefix="1" applyFont="1" applyFill="1" applyBorder="1" applyAlignment="1">
      <alignment horizontal="left" vertical="center" wrapText="1"/>
    </xf>
    <xf numFmtId="9" fontId="14" fillId="12" borderId="55" xfId="2" quotePrefix="1" applyFont="1" applyFill="1" applyBorder="1" applyAlignment="1">
      <alignment horizontal="left" vertical="center" wrapText="1"/>
    </xf>
    <xf numFmtId="9" fontId="14" fillId="12" borderId="56" xfId="2" quotePrefix="1" applyFont="1" applyFill="1" applyBorder="1" applyAlignment="1">
      <alignment horizontal="left" vertical="center" wrapText="1"/>
    </xf>
    <xf numFmtId="9" fontId="14" fillId="12" borderId="57" xfId="2" quotePrefix="1" applyFont="1" applyFill="1" applyBorder="1" applyAlignment="1">
      <alignment horizontal="left" vertical="center" wrapText="1"/>
    </xf>
    <xf numFmtId="9" fontId="14" fillId="17" borderId="63" xfId="2" quotePrefix="1" applyFont="1" applyFill="1" applyBorder="1" applyAlignment="1">
      <alignment horizontal="left" vertical="center" wrapText="1"/>
    </xf>
    <xf numFmtId="9" fontId="14" fillId="17" borderId="54" xfId="2" quotePrefix="1" applyFont="1" applyFill="1" applyBorder="1" applyAlignment="1">
      <alignment horizontal="left" vertical="center" wrapText="1"/>
    </xf>
    <xf numFmtId="9" fontId="14" fillId="17" borderId="64" xfId="2" quotePrefix="1" applyFont="1" applyFill="1" applyBorder="1" applyAlignment="1">
      <alignment horizontal="left" vertical="center" wrapText="1"/>
    </xf>
    <xf numFmtId="9" fontId="19" fillId="0" borderId="2" xfId="8" applyFont="1" applyFill="1" applyBorder="1" applyAlignment="1" applyProtection="1">
      <alignment horizontal="center" vertical="center"/>
    </xf>
    <xf numFmtId="9" fontId="19" fillId="0" borderId="3" xfId="8" applyFont="1" applyFill="1" applyBorder="1" applyAlignment="1" applyProtection="1">
      <alignment horizontal="center" vertical="center"/>
    </xf>
    <xf numFmtId="9" fontId="19" fillId="0" borderId="4" xfId="8" applyFont="1" applyFill="1" applyBorder="1" applyAlignment="1" applyProtection="1">
      <alignment horizontal="center" vertical="center"/>
    </xf>
    <xf numFmtId="9" fontId="19" fillId="0" borderId="7" xfId="8" applyFont="1" applyFill="1" applyBorder="1" applyAlignment="1" applyProtection="1">
      <alignment horizontal="center" vertical="center"/>
    </xf>
    <xf numFmtId="9" fontId="19" fillId="0" borderId="8" xfId="8" applyFont="1" applyFill="1" applyBorder="1" applyAlignment="1" applyProtection="1">
      <alignment horizontal="center" vertical="center"/>
    </xf>
    <xf numFmtId="9" fontId="19" fillId="0" borderId="9" xfId="8" applyFont="1" applyFill="1" applyBorder="1" applyAlignment="1" applyProtection="1">
      <alignment horizontal="center" vertical="center"/>
    </xf>
    <xf numFmtId="9" fontId="19" fillId="0" borderId="10" xfId="0" applyNumberFormat="1" applyFont="1" applyBorder="1" applyAlignment="1">
      <alignment horizontal="center" vertical="center" wrapText="1"/>
    </xf>
    <xf numFmtId="9" fontId="19" fillId="0" borderId="11" xfId="0" applyNumberFormat="1" applyFont="1" applyBorder="1" applyAlignment="1">
      <alignment horizontal="center" vertical="center" wrapText="1"/>
    </xf>
    <xf numFmtId="9" fontId="19" fillId="0" borderId="12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10">
    <cellStyle name="Comma" xfId="1" builtinId="3"/>
    <cellStyle name="Comma 2" xfId="9" xr:uid="{A1769939-ABC6-474E-81CA-A8446512A350}"/>
    <cellStyle name="Comma 6" xfId="5" xr:uid="{44161295-FFBD-4192-A555-55692817E676}"/>
    <cellStyle name="Excel Built-in Normal" xfId="3" xr:uid="{D26CDEF1-38E9-439B-A2AC-3A27333A3911}"/>
    <cellStyle name="Normal" xfId="0" builtinId="0"/>
    <cellStyle name="Normal 2" xfId="7" xr:uid="{1F381C10-EBA4-4586-9F7F-21157D37BEB9}"/>
    <cellStyle name="Normal 4" xfId="4" xr:uid="{8005245A-6A04-4EF1-A80A-17836E2CB608}"/>
    <cellStyle name="Percent" xfId="2" builtinId="5"/>
    <cellStyle name="Percent 2" xfId="8" xr:uid="{FC4C9D47-126B-45CA-8A98-D214EB04C1EE}"/>
    <cellStyle name="Percent 3" xfId="6" xr:uid="{6E389FD2-C333-4361-982F-16AEC89DC974}"/>
  </cellStyles>
  <dxfs count="9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7</xdr:row>
      <xdr:rowOff>428625</xdr:rowOff>
    </xdr:from>
    <xdr:to>
      <xdr:col>1</xdr:col>
      <xdr:colOff>4257675</xdr:colOff>
      <xdr:row>7</xdr:row>
      <xdr:rowOff>1143000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AA72FB-6166-4EBE-8114-0A8B98A40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228850"/>
          <a:ext cx="41624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117475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" y="317501"/>
          <a:ext cx="2056481" cy="711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D20C-DA99-46B3-AA96-F28E4B7CB89A}">
  <dimension ref="A1:B8"/>
  <sheetViews>
    <sheetView workbookViewId="0">
      <selection activeCell="B12" sqref="B12"/>
    </sheetView>
  </sheetViews>
  <sheetFormatPr defaultRowHeight="15" x14ac:dyDescent="0.25"/>
  <cols>
    <col min="1" max="1" width="6.5703125" style="244" customWidth="1"/>
    <col min="2" max="2" width="125" customWidth="1"/>
  </cols>
  <sheetData>
    <row r="1" spans="1:2" s="244" customFormat="1" x14ac:dyDescent="0.25">
      <c r="A1" s="246" t="s">
        <v>222</v>
      </c>
      <c r="B1" s="246" t="s">
        <v>274</v>
      </c>
    </row>
    <row r="2" spans="1:2" s="244" customFormat="1" x14ac:dyDescent="0.25">
      <c r="A2" s="244">
        <v>1</v>
      </c>
      <c r="B2" s="256" t="s">
        <v>271</v>
      </c>
    </row>
    <row r="3" spans="1:2" x14ac:dyDescent="0.25">
      <c r="A3" s="244">
        <v>2</v>
      </c>
      <c r="B3" s="257" t="s">
        <v>272</v>
      </c>
    </row>
    <row r="4" spans="1:2" x14ac:dyDescent="0.25">
      <c r="A4" s="244">
        <v>3</v>
      </c>
      <c r="B4" s="258" t="s">
        <v>275</v>
      </c>
    </row>
    <row r="5" spans="1:2" x14ac:dyDescent="0.25">
      <c r="A5" s="244">
        <v>4</v>
      </c>
      <c r="B5" s="257" t="s">
        <v>223</v>
      </c>
    </row>
    <row r="6" spans="1:2" ht="51.75" customHeight="1" x14ac:dyDescent="0.25">
      <c r="A6" s="244">
        <v>5</v>
      </c>
      <c r="B6" s="258" t="s">
        <v>276</v>
      </c>
    </row>
    <row r="7" spans="1:2" x14ac:dyDescent="0.25">
      <c r="A7" s="244">
        <v>6</v>
      </c>
      <c r="B7" s="258" t="s">
        <v>273</v>
      </c>
    </row>
    <row r="8" spans="1:2" ht="97.5" customHeight="1" x14ac:dyDescent="0.25">
      <c r="A8" s="244">
        <v>7</v>
      </c>
      <c r="B8" s="291" t="s">
        <v>277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211-9E48-42AC-AB60-9E19751CCB67}">
  <sheetPr>
    <pageSetUpPr fitToPage="1"/>
  </sheetPr>
  <dimension ref="A1:W69"/>
  <sheetViews>
    <sheetView showGridLines="0" tabSelected="1" zoomScale="70" zoomScaleNormal="70" zoomScaleSheetLayoutView="85" workbookViewId="0">
      <selection activeCell="K35" sqref="K35"/>
    </sheetView>
  </sheetViews>
  <sheetFormatPr defaultColWidth="7.85546875" defaultRowHeight="15.75" x14ac:dyDescent="0.25"/>
  <cols>
    <col min="1" max="1" width="1.7109375" style="94" customWidth="1"/>
    <col min="2" max="2" width="32.140625" style="98" customWidth="1"/>
    <col min="3" max="3" width="26.5703125" style="94" customWidth="1"/>
    <col min="4" max="4" width="45.140625" style="94" customWidth="1"/>
    <col min="5" max="5" width="19.140625" style="94" bestFit="1" customWidth="1"/>
    <col min="6" max="6" width="18.7109375" style="110" bestFit="1" customWidth="1"/>
    <col min="7" max="7" width="9.140625" style="110" customWidth="1"/>
    <col min="8" max="8" width="12.7109375" style="94" customWidth="1"/>
    <col min="9" max="10" width="16" style="94" customWidth="1"/>
    <col min="11" max="12" width="16.140625" style="94" customWidth="1"/>
    <col min="13" max="14" width="15.42578125" style="94" customWidth="1"/>
    <col min="15" max="15" width="21.42578125" style="94" customWidth="1"/>
    <col min="16" max="16" width="16" style="94" customWidth="1"/>
    <col min="17" max="17" width="19.85546875" style="94" customWidth="1"/>
    <col min="18" max="19" width="19.7109375" style="95" customWidth="1"/>
    <col min="20" max="20" width="18.140625" style="96" hidden="1" customWidth="1"/>
    <col min="21" max="21" width="18.28515625" style="95" hidden="1" customWidth="1"/>
    <col min="22" max="22" width="7.85546875" style="94" hidden="1" customWidth="1"/>
    <col min="23" max="16384" width="7.85546875" style="94"/>
  </cols>
  <sheetData>
    <row r="1" spans="1:23" x14ac:dyDescent="0.25">
      <c r="P1" s="247" t="s">
        <v>219</v>
      </c>
      <c r="Q1" s="351" t="s">
        <v>220</v>
      </c>
      <c r="R1" s="351"/>
    </row>
    <row r="2" spans="1:23" x14ac:dyDescent="0.25">
      <c r="P2" s="247" t="s">
        <v>221</v>
      </c>
      <c r="Q2" s="351">
        <v>0</v>
      </c>
      <c r="R2" s="351"/>
    </row>
    <row r="3" spans="1:23" ht="28.5" x14ac:dyDescent="0.45">
      <c r="A3" s="352" t="s">
        <v>216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23" ht="28.5" x14ac:dyDescent="0.45">
      <c r="A4" s="352" t="s">
        <v>217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</row>
    <row r="5" spans="1:23" x14ac:dyDescent="0.25">
      <c r="B5" s="97"/>
      <c r="C5" s="97"/>
      <c r="D5" s="97"/>
      <c r="E5" s="97"/>
      <c r="F5" s="97"/>
      <c r="G5" s="97"/>
      <c r="H5" s="97"/>
      <c r="I5" s="97"/>
      <c r="J5" s="97"/>
      <c r="O5" s="353" t="s">
        <v>108</v>
      </c>
      <c r="P5" s="353"/>
      <c r="Q5" s="353"/>
      <c r="R5" s="353"/>
      <c r="S5" s="98"/>
    </row>
    <row r="6" spans="1:23" ht="33.6" customHeight="1" x14ac:dyDescent="0.25">
      <c r="B6" s="245" t="s">
        <v>109</v>
      </c>
      <c r="C6" s="363" t="s">
        <v>110</v>
      </c>
      <c r="D6" s="363"/>
      <c r="E6" s="354" t="s">
        <v>111</v>
      </c>
      <c r="F6" s="355"/>
      <c r="G6" s="356"/>
      <c r="H6" s="354" t="s">
        <v>112</v>
      </c>
      <c r="I6" s="355"/>
      <c r="J6" s="355"/>
      <c r="K6" s="356"/>
      <c r="L6" s="429" t="s">
        <v>113</v>
      </c>
      <c r="M6" s="429"/>
      <c r="N6" s="429"/>
      <c r="O6" s="367" t="s">
        <v>176</v>
      </c>
      <c r="P6" s="367"/>
      <c r="Q6" s="99">
        <v>1.25</v>
      </c>
      <c r="R6" s="100">
        <v>1.5</v>
      </c>
      <c r="S6" s="279"/>
      <c r="T6" s="208" t="s">
        <v>112</v>
      </c>
      <c r="U6" s="208"/>
      <c r="V6" s="208"/>
      <c r="W6" s="208"/>
    </row>
    <row r="7" spans="1:23" ht="33.6" customHeight="1" x14ac:dyDescent="0.25">
      <c r="B7" s="245" t="s">
        <v>114</v>
      </c>
      <c r="C7" s="363" t="s">
        <v>115</v>
      </c>
      <c r="D7" s="363"/>
      <c r="E7" s="357"/>
      <c r="F7" s="358"/>
      <c r="G7" s="359"/>
      <c r="H7" s="357"/>
      <c r="I7" s="358"/>
      <c r="J7" s="358"/>
      <c r="K7" s="359"/>
      <c r="L7" s="429"/>
      <c r="M7" s="429"/>
      <c r="N7" s="429"/>
      <c r="O7" s="368" t="s">
        <v>177</v>
      </c>
      <c r="P7" s="369"/>
      <c r="Q7" s="101">
        <v>1.05</v>
      </c>
      <c r="R7" s="102">
        <v>1.25</v>
      </c>
      <c r="S7" s="280"/>
      <c r="T7" s="208" t="s">
        <v>174</v>
      </c>
      <c r="U7" s="208"/>
      <c r="V7" s="208"/>
      <c r="W7" s="208"/>
    </row>
    <row r="8" spans="1:23" ht="33.6" customHeight="1" x14ac:dyDescent="0.25">
      <c r="B8" s="232" t="s">
        <v>202</v>
      </c>
      <c r="C8" s="364" t="s">
        <v>203</v>
      </c>
      <c r="D8" s="364"/>
      <c r="E8" s="354" t="s">
        <v>116</v>
      </c>
      <c r="F8" s="355"/>
      <c r="G8" s="356"/>
      <c r="H8" s="420">
        <f>N37</f>
        <v>0.45666666666666667</v>
      </c>
      <c r="I8" s="421"/>
      <c r="J8" s="421"/>
      <c r="K8" s="422"/>
      <c r="L8" s="430">
        <f>COUNTA(F16:F35)</f>
        <v>17</v>
      </c>
      <c r="M8" s="430"/>
      <c r="N8" s="430"/>
      <c r="O8" s="370" t="s">
        <v>178</v>
      </c>
      <c r="P8" s="371"/>
      <c r="Q8" s="104">
        <v>0.95</v>
      </c>
      <c r="R8" s="105">
        <v>1.05</v>
      </c>
      <c r="S8" s="280"/>
      <c r="T8" s="211" t="s">
        <v>28</v>
      </c>
    </row>
    <row r="9" spans="1:23" ht="33.6" customHeight="1" x14ac:dyDescent="0.25">
      <c r="B9" s="232" t="s">
        <v>89</v>
      </c>
      <c r="C9" s="363" t="s">
        <v>204</v>
      </c>
      <c r="D9" s="363"/>
      <c r="E9" s="357"/>
      <c r="F9" s="358"/>
      <c r="G9" s="359"/>
      <c r="H9" s="423"/>
      <c r="I9" s="424"/>
      <c r="J9" s="424"/>
      <c r="K9" s="425"/>
      <c r="L9" s="430"/>
      <c r="M9" s="430"/>
      <c r="N9" s="430"/>
      <c r="O9" s="372" t="s">
        <v>179</v>
      </c>
      <c r="P9" s="373"/>
      <c r="Q9" s="106">
        <v>0.8</v>
      </c>
      <c r="R9" s="107">
        <v>0.95</v>
      </c>
      <c r="S9" s="281"/>
      <c r="T9" s="96" t="s">
        <v>29</v>
      </c>
    </row>
    <row r="10" spans="1:23" ht="33.6" customHeight="1" x14ac:dyDescent="0.25">
      <c r="B10" s="232" t="s">
        <v>87</v>
      </c>
      <c r="C10" s="363" t="s">
        <v>117</v>
      </c>
      <c r="D10" s="363"/>
      <c r="E10" s="360" t="s">
        <v>118</v>
      </c>
      <c r="F10" s="361"/>
      <c r="G10" s="362"/>
      <c r="H10" s="426" t="str">
        <f>N38</f>
        <v>U</v>
      </c>
      <c r="I10" s="427"/>
      <c r="J10" s="427"/>
      <c r="K10" s="428"/>
      <c r="L10" s="430"/>
      <c r="M10" s="430"/>
      <c r="N10" s="430"/>
      <c r="O10" s="365" t="s">
        <v>180</v>
      </c>
      <c r="P10" s="366"/>
      <c r="Q10" s="108">
        <v>0</v>
      </c>
      <c r="R10" s="109">
        <v>0.8</v>
      </c>
      <c r="S10" s="216"/>
      <c r="T10" s="96" t="s">
        <v>30</v>
      </c>
      <c r="U10" s="95" t="s">
        <v>135</v>
      </c>
      <c r="V10" s="94" t="s">
        <v>136</v>
      </c>
    </row>
    <row r="11" spans="1:23" ht="33" customHeight="1" x14ac:dyDescent="0.25">
      <c r="B11" s="208"/>
      <c r="C11" s="208"/>
      <c r="D11" s="209"/>
      <c r="E11" s="210"/>
      <c r="F11" s="210"/>
      <c r="G11" s="210"/>
      <c r="H11" s="210"/>
      <c r="I11" s="212"/>
      <c r="J11" s="212"/>
      <c r="K11" s="213"/>
      <c r="L11" s="214"/>
      <c r="M11" s="215"/>
      <c r="N11" s="216"/>
      <c r="T11" s="96" t="s">
        <v>31</v>
      </c>
      <c r="U11" s="95" t="s">
        <v>140</v>
      </c>
      <c r="V11" s="94" t="s">
        <v>181</v>
      </c>
    </row>
    <row r="12" spans="1:23" ht="21" customHeight="1" x14ac:dyDescent="0.25">
      <c r="B12" s="218" t="s">
        <v>28</v>
      </c>
      <c r="C12" s="208" t="s">
        <v>175</v>
      </c>
      <c r="D12" s="209"/>
      <c r="E12" s="210"/>
      <c r="F12" s="210"/>
      <c r="G12" s="210"/>
      <c r="H12" s="210"/>
      <c r="I12" s="212"/>
      <c r="J12" s="212"/>
      <c r="K12" s="213"/>
      <c r="L12" s="214"/>
      <c r="M12" s="215"/>
      <c r="N12" s="216"/>
      <c r="T12" s="96" t="s">
        <v>34</v>
      </c>
      <c r="U12" s="95" t="s">
        <v>238</v>
      </c>
    </row>
    <row r="13" spans="1:23" ht="21" customHeight="1" thickBot="1" x14ac:dyDescent="0.3">
      <c r="B13" s="219"/>
      <c r="C13" s="208"/>
      <c r="D13" s="209"/>
      <c r="E13" s="210"/>
      <c r="F13" s="210"/>
      <c r="G13" s="210"/>
      <c r="H13" s="210"/>
      <c r="I13" s="212"/>
      <c r="J13" s="212"/>
      <c r="K13" s="213"/>
      <c r="L13" s="214"/>
      <c r="M13" s="215"/>
      <c r="N13" s="216"/>
      <c r="T13" s="116" t="s">
        <v>35</v>
      </c>
    </row>
    <row r="14" spans="1:23" s="95" customFormat="1" x14ac:dyDescent="0.25">
      <c r="B14" s="303" t="s">
        <v>119</v>
      </c>
      <c r="C14" s="305" t="s">
        <v>120</v>
      </c>
      <c r="D14" s="305" t="s">
        <v>264</v>
      </c>
      <c r="E14" s="305" t="s">
        <v>122</v>
      </c>
      <c r="F14" s="305" t="s">
        <v>123</v>
      </c>
      <c r="G14" s="305" t="s">
        <v>124</v>
      </c>
      <c r="H14" s="112" t="s">
        <v>125</v>
      </c>
      <c r="I14" s="296" t="s">
        <v>226</v>
      </c>
      <c r="J14" s="111" t="s">
        <v>40</v>
      </c>
      <c r="K14" s="112" t="s">
        <v>41</v>
      </c>
      <c r="L14" s="112" t="s">
        <v>126</v>
      </c>
      <c r="M14" s="112" t="s">
        <v>127</v>
      </c>
      <c r="N14" s="111" t="s">
        <v>128</v>
      </c>
      <c r="O14" s="383" t="s">
        <v>247</v>
      </c>
      <c r="P14" s="342"/>
      <c r="Q14" s="342"/>
      <c r="R14" s="343"/>
      <c r="S14" s="219"/>
      <c r="T14" s="124" t="s">
        <v>36</v>
      </c>
    </row>
    <row r="15" spans="1:23" s="95" customFormat="1" ht="35.25" customHeight="1" thickBot="1" x14ac:dyDescent="0.3">
      <c r="B15" s="304"/>
      <c r="C15" s="306"/>
      <c r="D15" s="306"/>
      <c r="E15" s="306"/>
      <c r="F15" s="306"/>
      <c r="G15" s="306"/>
      <c r="H15" s="113" t="s">
        <v>129</v>
      </c>
      <c r="I15" s="297"/>
      <c r="J15" s="114" t="s">
        <v>130</v>
      </c>
      <c r="K15" s="113" t="s">
        <v>131</v>
      </c>
      <c r="L15" s="113" t="s">
        <v>132</v>
      </c>
      <c r="M15" s="113" t="s">
        <v>133</v>
      </c>
      <c r="N15" s="114" t="s">
        <v>134</v>
      </c>
      <c r="O15" s="384"/>
      <c r="P15" s="385"/>
      <c r="Q15" s="385"/>
      <c r="R15" s="386"/>
      <c r="S15" s="219"/>
      <c r="T15" s="124" t="s">
        <v>37</v>
      </c>
    </row>
    <row r="16" spans="1:23" s="233" customFormat="1" ht="55.5" customHeight="1" x14ac:dyDescent="0.25">
      <c r="B16" s="307" t="s">
        <v>224</v>
      </c>
      <c r="C16" s="237" t="s">
        <v>137</v>
      </c>
      <c r="D16" s="234" t="s">
        <v>208</v>
      </c>
      <c r="E16" s="235" t="s">
        <v>193</v>
      </c>
      <c r="F16" s="120" t="s">
        <v>238</v>
      </c>
      <c r="G16" s="236" t="s">
        <v>136</v>
      </c>
      <c r="H16" s="127">
        <v>0.2</v>
      </c>
      <c r="I16" s="128" t="s">
        <v>227</v>
      </c>
      <c r="J16" s="284">
        <v>0</v>
      </c>
      <c r="K16" s="285" t="s">
        <v>241</v>
      </c>
      <c r="L16" s="284" t="e">
        <f>IF(F16="Maximize",K16-J16,IF(F16="Minimize",J16-K16,K16-J16))</f>
        <v>#VALUE!</v>
      </c>
      <c r="M16" s="122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0</v>
      </c>
      <c r="N16" s="276">
        <f>M16*H16</f>
        <v>0</v>
      </c>
      <c r="O16" s="387" t="s">
        <v>248</v>
      </c>
      <c r="P16" s="388"/>
      <c r="Q16" s="388"/>
      <c r="R16" s="389"/>
      <c r="S16" s="282"/>
      <c r="T16" s="124" t="s">
        <v>38</v>
      </c>
      <c r="U16" s="124"/>
    </row>
    <row r="17" spans="1:21" ht="42" customHeight="1" x14ac:dyDescent="0.25">
      <c r="B17" s="307"/>
      <c r="C17" s="129" t="s">
        <v>139</v>
      </c>
      <c r="D17" s="126" t="s">
        <v>185</v>
      </c>
      <c r="E17" s="119" t="s">
        <v>138</v>
      </c>
      <c r="F17" s="120" t="s">
        <v>140</v>
      </c>
      <c r="G17" s="236" t="s">
        <v>136</v>
      </c>
      <c r="H17" s="127">
        <v>0.05</v>
      </c>
      <c r="I17" s="222" t="s">
        <v>228</v>
      </c>
      <c r="J17" s="222">
        <f>HLOOKUP(B12,'Update KPI'!B2:N3,2,0)</f>
        <v>0.95</v>
      </c>
      <c r="K17" s="222">
        <f>HLOOKUP(B12,'Update KPI'!B2:N4,3,0)</f>
        <v>20.98</v>
      </c>
      <c r="L17" s="140">
        <f>IF(F17="Maximize",K17-J17,IF(F17="Minimize",J17-K17,K17-J17))</f>
        <v>-20.03</v>
      </c>
      <c r="M17" s="122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0</v>
      </c>
      <c r="N17" s="276">
        <f>M17*H17</f>
        <v>0</v>
      </c>
      <c r="O17" s="390" t="s">
        <v>249</v>
      </c>
      <c r="P17" s="391"/>
      <c r="Q17" s="391"/>
      <c r="R17" s="392"/>
      <c r="S17" s="282"/>
      <c r="T17" s="124" t="s">
        <v>39</v>
      </c>
      <c r="U17" s="124"/>
    </row>
    <row r="18" spans="1:21" x14ac:dyDescent="0.25">
      <c r="B18" s="307"/>
      <c r="C18" s="298" t="s">
        <v>141</v>
      </c>
      <c r="D18" s="298"/>
      <c r="E18" s="298"/>
      <c r="F18" s="298"/>
      <c r="G18" s="298"/>
      <c r="H18" s="133">
        <f>SUM(H16:H17)</f>
        <v>0.25</v>
      </c>
      <c r="I18" s="134"/>
      <c r="J18" s="134"/>
      <c r="K18" s="134"/>
      <c r="L18" s="134"/>
      <c r="M18" s="134"/>
      <c r="N18" s="272">
        <f>SUM(N16:N17)</f>
        <v>0</v>
      </c>
      <c r="O18" s="393"/>
      <c r="P18" s="394"/>
      <c r="Q18" s="394"/>
      <c r="R18" s="395"/>
      <c r="S18" s="282"/>
      <c r="T18" s="96" t="s">
        <v>83</v>
      </c>
    </row>
    <row r="19" spans="1:21" ht="95.25" customHeight="1" x14ac:dyDescent="0.25">
      <c r="B19" s="299" t="s">
        <v>196</v>
      </c>
      <c r="C19" s="300" t="s">
        <v>142</v>
      </c>
      <c r="D19" s="118" t="s">
        <v>205</v>
      </c>
      <c r="E19" s="119" t="s">
        <v>193</v>
      </c>
      <c r="F19" s="120" t="s">
        <v>135</v>
      </c>
      <c r="G19" s="236" t="s">
        <v>136</v>
      </c>
      <c r="H19" s="121">
        <v>0.05</v>
      </c>
      <c r="I19" s="217" t="s">
        <v>242</v>
      </c>
      <c r="J19" s="217">
        <v>1</v>
      </c>
      <c r="K19" s="217"/>
      <c r="L19" s="136">
        <f>IF(F19="Maximize",K19-J19,IF(F19="Minimize",J19-K19,K19-J19))</f>
        <v>-1</v>
      </c>
      <c r="M19" s="137">
        <f>IFERROR(IF(AND(F19="Maximize",G19="Unlock"),IF(((K19-J19)/ABS(J19))+1&lt;0,0,((K19-J19)/ABS(J19))+1),IF(AND(F19="Maximize",G19="Lock"),IF(((K19-J19)/ABS(J19))+1&lt;0,0,IF(((K19-J19)/ABS(J19))+1&gt;$R$6,$R$6,((K19-J19)/ABS(J19))+1)),IF(AND(F19="Minimize",G19="Unlock"),IF(((J19-K19)/ABS(J19))+1&lt;0,0,((J19-K19)/ABS(J19))+1),IF(AND(F19="Minimize",G19="Lock"),IF(((J19-K19)/ABS(J19))+1&lt;0,0,IF(((J19-K19)/ABS(J19))+1&gt;$R$6,$R$6,((J19-K19)/ABS(J19))+1)),IF(F19="Min to Zero",IF(K19&gt;J19,0,IF(K19&lt;J19,0,100%)),IF(F19="Stabilize to Target",IF(K19-J19=0,100%,IF(ABS(K19-J19)&gt;=ABS(J19),0,ABS(IF(K19&gt;J19,1-((K19-J19)/J19),IF(K19&lt;J19,1-((J19-ABS(K19))/J19),0))))),IF(F19="Stabilize to Zero",IF(AND(K19&lt;=J19,K19&gt;=-J19),ABS(IF(K19&gt;J19,K19-J19,IF(K19&lt;J19,J19-ABS(K19),0)))/ABS(J19),0)))))))),0)</f>
        <v>0</v>
      </c>
      <c r="N19" s="277">
        <f>M19*H19</f>
        <v>0</v>
      </c>
      <c r="O19" s="396" t="s">
        <v>250</v>
      </c>
      <c r="P19" s="397"/>
      <c r="Q19" s="397"/>
      <c r="R19" s="398"/>
      <c r="S19" s="282"/>
    </row>
    <row r="20" spans="1:21" ht="66.75" customHeight="1" x14ac:dyDescent="0.25">
      <c r="B20" s="299"/>
      <c r="C20" s="301"/>
      <c r="D20" s="126" t="s">
        <v>186</v>
      </c>
      <c r="E20" s="119" t="s">
        <v>193</v>
      </c>
      <c r="F20" s="120" t="s">
        <v>238</v>
      </c>
      <c r="G20" s="236" t="s">
        <v>136</v>
      </c>
      <c r="H20" s="127">
        <v>0.05</v>
      </c>
      <c r="I20" s="138" t="s">
        <v>229</v>
      </c>
      <c r="J20" s="138">
        <f>HLOOKUP(B12,'Update KPI'!B18:N19,2,0)</f>
        <v>0</v>
      </c>
      <c r="K20" s="139">
        <f>HLOOKUP(B12,'Update KPI'!B18:N20,3,0)</f>
        <v>0</v>
      </c>
      <c r="L20" s="266">
        <f>IF(F20="Maximize",K20-J20,IF(F20="Minimize",J20-K20,K20-J20))</f>
        <v>0</v>
      </c>
      <c r="M20" s="137">
        <f>IFERROR(IF(AND(F20="Maximize",G20="Unlock"),IF(((K20-J20)/ABS(J20))+1&lt;0,0,((K20-J20)/ABS(J20))+1),IF(AND(F20="Maximize",G20="Lock"),IF(((K20-J20)/ABS(J20))+1&lt;0,0,IF(((K20-J20)/ABS(J20))+1&gt;$R$6,$R$6,((K20-J20)/ABS(J20))+1)),IF(AND(F20="Minimize",G20="Unlock"),IF(((J20-K20)/ABS(J20))+1&lt;0,0,((J20-K20)/ABS(J20))+1),IF(AND(F20="Minimize",G20="Lock"),IF(((J20-K20)/ABS(J20))+1&lt;0,0,IF(((J20-K20)/ABS(J20))+1&gt;$R$6,$R$6,((J20-K20)/ABS(J20))+1)),IF(F20="Min to Zero",IF(K20&gt;J20,0,IF(K20&lt;J20,0,100%)),IF(F20="Stabilize to Target",IF(K20-J20=0,100%,IF(ABS(K20-J20)&gt;=ABS(J20),0,ABS(IF(K20&gt;J20,1-((K20-J20)/J20),IF(K20&lt;J20,1-((J20-ABS(K20))/J20),0))))),IF(F20="Stabilize to Zero",IF(AND(K20&lt;=J20,K20&gt;=-J20),ABS(IF(K20&gt;J20,K20-J20,IF(K20&lt;J20,J20-ABS(K20),0)))/ABS(J20),0)))))))),0)</f>
        <v>1</v>
      </c>
      <c r="N20" s="276">
        <f>M20*H20</f>
        <v>0.05</v>
      </c>
      <c r="O20" s="399" t="s">
        <v>251</v>
      </c>
      <c r="P20" s="400"/>
      <c r="Q20" s="400"/>
      <c r="R20" s="401"/>
      <c r="S20" s="282"/>
    </row>
    <row r="21" spans="1:21" x14ac:dyDescent="0.25">
      <c r="B21" s="299"/>
      <c r="C21" s="302" t="s">
        <v>195</v>
      </c>
      <c r="D21" s="302"/>
      <c r="E21" s="302"/>
      <c r="F21" s="302"/>
      <c r="G21" s="302"/>
      <c r="H21" s="141">
        <f>SUM(H19:H20)</f>
        <v>0.1</v>
      </c>
      <c r="I21" s="142"/>
      <c r="J21" s="142"/>
      <c r="K21" s="142"/>
      <c r="L21" s="142"/>
      <c r="M21" s="142"/>
      <c r="N21" s="273">
        <f>SUM(N19:N20)</f>
        <v>0.05</v>
      </c>
      <c r="O21" s="402"/>
      <c r="P21" s="403"/>
      <c r="Q21" s="403"/>
      <c r="R21" s="404"/>
      <c r="S21" s="282"/>
    </row>
    <row r="22" spans="1:21" ht="36" customHeight="1" x14ac:dyDescent="0.25">
      <c r="B22" s="313" t="s">
        <v>225</v>
      </c>
      <c r="C22" s="315" t="s">
        <v>199</v>
      </c>
      <c r="D22" s="126" t="s">
        <v>243</v>
      </c>
      <c r="E22" s="119" t="s">
        <v>138</v>
      </c>
      <c r="F22" s="120" t="s">
        <v>135</v>
      </c>
      <c r="G22" s="120" t="s">
        <v>136</v>
      </c>
      <c r="H22" s="127">
        <v>0.03</v>
      </c>
      <c r="I22" s="143" t="s">
        <v>244</v>
      </c>
      <c r="J22" s="135">
        <v>1</v>
      </c>
      <c r="K22" s="139">
        <v>1</v>
      </c>
      <c r="L22" s="271">
        <f>IF(F22="Maximize",K22-J22,IF(F22="Minimize",J22-K22,K22-J22))</f>
        <v>0</v>
      </c>
      <c r="M22" s="122">
        <f>IFERROR(IF(AND(F22="Maximize",G22="Unlock"),IF(((K22-J22)/ABS(J22))+1&lt;0,0,((K22-J22)/ABS(J22))+1),IF(AND(F22="Maximize",G22="Lock"),IF(((K22-J22)/ABS(J22))+1&lt;0,0,IF(((K22-J22)/ABS(J22))+1&gt;$R$6,$R$6,((K22-J22)/ABS(J22))+1)),IF(AND(F22="Minimize",G22="Unlock"),IF(((J22-K22)/ABS(J22))+1&lt;0,0,((J22-K22)/ABS(J22))+1),IF(AND(F22="Minimize",G22="Lock"),IF(((J22-K22)/ABS(J22))+1&lt;0,0,IF(((J22-K22)/ABS(J22))+1&gt;$R$6,$R$6,((J22-K22)/ABS(J22))+1)),IF(F22="Min to Zero",IF(K22&gt;J22,0,IF(K22&lt;J22,0,100%)),IF(F22="Stabilize to Target",IF(K22-J22=0,100%,IF(ABS(K22-J22)&gt;=ABS(J22),0,ABS(IF(K22&gt;J22,1-((K22-J22)/J22),IF(K22&lt;J22,1-((J22-ABS(K22))/J22),0))))),IF(F22="Stabilize to Zero",IF(AND(K22&lt;=J22,K22&gt;=-J22),ABS(IF(K22&gt;J22,K22-J22,IF(K22&lt;J22,J22-ABS(K22),0)))/ABS(J22),0)))))))),0)</f>
        <v>1</v>
      </c>
      <c r="N22" s="276">
        <f>M22*H22</f>
        <v>0.03</v>
      </c>
      <c r="O22" s="405" t="s">
        <v>252</v>
      </c>
      <c r="P22" s="406"/>
      <c r="Q22" s="406"/>
      <c r="R22" s="407"/>
      <c r="S22" s="282"/>
    </row>
    <row r="23" spans="1:21" ht="65.25" customHeight="1" x14ac:dyDescent="0.25">
      <c r="A23" s="94" t="s">
        <v>144</v>
      </c>
      <c r="B23" s="313"/>
      <c r="C23" s="316"/>
      <c r="D23" s="130" t="s">
        <v>246</v>
      </c>
      <c r="E23" s="119" t="s">
        <v>138</v>
      </c>
      <c r="F23" s="120" t="s">
        <v>238</v>
      </c>
      <c r="G23" s="120" t="s">
        <v>136</v>
      </c>
      <c r="H23" s="131">
        <v>0.03</v>
      </c>
      <c r="I23" s="143" t="s">
        <v>245</v>
      </c>
      <c r="J23" s="135">
        <f>HLOOKUP(B12,'Update KPI'!B10:N11,2,0)</f>
        <v>0</v>
      </c>
      <c r="K23" s="148">
        <f>HLOOKUP(B12,'Update KPI'!B10:N12,3,0)</f>
        <v>0</v>
      </c>
      <c r="L23" s="148">
        <f>IF(F23="Maximize",K23-J23,IF(F23="Minimize",J23-K23,K23-J23))</f>
        <v>0</v>
      </c>
      <c r="M23" s="122">
        <f>IFERROR(IF(AND(F23="Maximize",G23="Unlock"),IF(((K23-J23)/ABS(J23))+1&lt;0,0,((K23-J23)/ABS(J23))+1),IF(AND(F23="Maximize",G23="Lock"),IF(((K23-J23)/ABS(J23))+1&lt;0,0,IF(((K23-J23)/ABS(J23))+1&gt;$R$6,$R$6,((K23-J23)/ABS(J23))+1)),IF(AND(F23="Minimize",G23="Unlock"),IF(((J23-K23)/ABS(J23))+1&lt;0,0,((J23-K23)/ABS(J23))+1),IF(AND(F23="Minimize",G23="Lock"),IF(((J23-K23)/ABS(J23))+1&lt;0,0,IF(((J23-K23)/ABS(J23))+1&gt;$R$6,$R$6,((J23-K23)/ABS(J23))+1)),IF(F23="Min to Zero",IF(K23&gt;J23,0,IF(K23&lt;J23,0,100%)),IF(F23="Stabilize to Target",IF(K23-J23=0,100%,IF(ABS(K23-J23)&gt;=ABS(J23),0,ABS(IF(K23&gt;J23,1-((K23-J23)/J23),IF(K23&lt;J23,1-((J23-ABS(K23))/J23),0))))),IF(F23="Stabilize to Zero",IF(AND(K23&lt;=J23,K23&gt;=-J23),ABS(IF(K23&gt;J23,K23-J23,IF(K23&lt;J23,J23-ABS(K23),0)))/ABS(J23),0)))))))),0)</f>
        <v>1</v>
      </c>
      <c r="N23" s="278">
        <f>M23*H23</f>
        <v>0.03</v>
      </c>
      <c r="O23" s="408" t="s">
        <v>253</v>
      </c>
      <c r="P23" s="409"/>
      <c r="Q23" s="409"/>
      <c r="R23" s="410"/>
      <c r="S23" s="282"/>
    </row>
    <row r="24" spans="1:21" ht="47.25" customHeight="1" x14ac:dyDescent="0.25">
      <c r="A24" s="94" t="s">
        <v>144</v>
      </c>
      <c r="B24" s="313"/>
      <c r="C24" s="316"/>
      <c r="D24" s="130" t="s">
        <v>187</v>
      </c>
      <c r="E24" s="119" t="s">
        <v>138</v>
      </c>
      <c r="F24" s="120" t="s">
        <v>135</v>
      </c>
      <c r="G24" s="120" t="s">
        <v>136</v>
      </c>
      <c r="H24" s="131">
        <v>0.04</v>
      </c>
      <c r="I24" s="143" t="s">
        <v>228</v>
      </c>
      <c r="J24" s="217">
        <f>HLOOKUP(B12,'Update KPI'!B26:N27,2,0)</f>
        <v>0.98</v>
      </c>
      <c r="K24" s="223">
        <f>HLOOKUP(B12,'Update KPI'!B26:N28,3,0)</f>
        <v>0.98</v>
      </c>
      <c r="L24" s="223">
        <f>IF(F24="Maximize",K24-J24,IF(F24="Minimize",J24-K24,K24-J24))</f>
        <v>0</v>
      </c>
      <c r="M24" s="132">
        <f>IFERROR(IF(AND(F24="Maximize",G24="Unlock"),IF(((K24-J24)/ABS(J24))+1&lt;0,0,((K24-J24)/ABS(J24))+1),IF(AND(F24="Maximize",G24="Lock"),IF(((K24-J24)/ABS(J24))+1&lt;0,0,IF(((K24-J24)/ABS(J24))+1&gt;$R$6,$R$6,((K24-J24)/ABS(J24))+1)),IF(AND(F24="Minimize",G24="Unlock"),IF(((J24-K24)/ABS(J24))+1&lt;0,0,((J24-K24)/ABS(J24))+1),IF(AND(F24="Minimize",G24="Lock"),IF(((J24-K24)/ABS(J24))+1&lt;0,0,IF(((J24-K24)/ABS(J24))+1&gt;$R$6,$R$6,((J24-K24)/ABS(J24))+1)),IF(F24="Min to Zero",IF(K24&gt;J24,0,IF(K24&lt;J24,0,100%)),IF(F24="Stabilize to Target",IF(K24-J24=0,100%,IF(ABS(K24-J24)&gt;=ABS(J24),0,ABS(IF(K24&gt;J24,1-((K24-J24)/J24),IF(K24&lt;J24,1-((J24-ABS(K24))/J24),0))))),IF(F24="Stabilize to Zero",IF(AND(K24&lt;=J24,K24&gt;=-J24),ABS(IF(K24&gt;J24,K24-J24,IF(K24&lt;J24,J24-ABS(K24),0)))/ABS(J24),0)))))))),0)</f>
        <v>1</v>
      </c>
      <c r="N24" s="278">
        <f>M24*H24</f>
        <v>0.04</v>
      </c>
      <c r="O24" s="408" t="s">
        <v>254</v>
      </c>
      <c r="P24" s="409"/>
      <c r="Q24" s="409"/>
      <c r="R24" s="410"/>
      <c r="S24" s="282"/>
    </row>
    <row r="25" spans="1:21" ht="63.75" customHeight="1" x14ac:dyDescent="0.25">
      <c r="A25" s="94" t="s">
        <v>144</v>
      </c>
      <c r="B25" s="313"/>
      <c r="C25" s="317"/>
      <c r="D25" s="130" t="s">
        <v>188</v>
      </c>
      <c r="E25" s="119" t="s">
        <v>138</v>
      </c>
      <c r="F25" s="120" t="s">
        <v>238</v>
      </c>
      <c r="G25" s="120" t="s">
        <v>136</v>
      </c>
      <c r="H25" s="131">
        <v>0.05</v>
      </c>
      <c r="I25" s="143" t="s">
        <v>229</v>
      </c>
      <c r="J25" s="135">
        <f>HLOOKUP(B12,'Update KPI'!B33:N34,2,0)</f>
        <v>0</v>
      </c>
      <c r="K25" s="265">
        <f>HLOOKUP(B12,'Update KPI'!B33:N35,3,0)</f>
        <v>0</v>
      </c>
      <c r="L25" s="265">
        <f>IF(F25="Maximize",K25-J25,IF(F25="Minimize",J25-K25,K25-J25))</f>
        <v>0</v>
      </c>
      <c r="M25" s="132">
        <f>IFERROR(IF(AND(F25="Maximize",G25="Unlock"),IF(((K25-J25)/ABS(J25))+1&lt;0,0,((K25-J25)/ABS(J25))+1),IF(AND(F25="Maximize",G25="Lock"),IF(((K25-J25)/ABS(J25))+1&lt;0,0,IF(((K25-J25)/ABS(J25))+1&gt;$R$6,$R$6,((K25-J25)/ABS(J25))+1)),IF(AND(F25="Minimize",G25="Unlock"),IF(((J25-K25)/ABS(J25))+1&lt;0,0,((J25-K25)/ABS(J25))+1),IF(AND(F25="Minimize",G25="Lock"),IF(((J25-K25)/ABS(J25))+1&lt;0,0,IF(((J25-K25)/ABS(J25))+1&gt;$R$6,$R$6,((J25-K25)/ABS(J25))+1)),IF(F25="Min to Zero",IF(K25&gt;J25,0,IF(K25&lt;J25,0,100%)),IF(F25="Stabilize to Target",IF(K25-J25=0,100%,IF(ABS(K25-J25)&gt;=ABS(J25),0,ABS(IF(K25&gt;J25,1-((K25-J25)/J25),IF(K25&lt;J25,1-((J25-ABS(K25))/J25),0))))),IF(F25="Stabilize to Zero",IF(AND(K25&lt;=J25,K25&gt;=-J25),ABS(IF(K25&gt;J25,K25-J25,IF(K25&lt;J25,J25-ABS(K25),0)))/ABS(J25),0)))))))),0)</f>
        <v>1</v>
      </c>
      <c r="N25" s="278">
        <f>M25*H25</f>
        <v>0.05</v>
      </c>
      <c r="O25" s="411" t="s">
        <v>255</v>
      </c>
      <c r="P25" s="412"/>
      <c r="Q25" s="412"/>
      <c r="R25" s="413"/>
      <c r="S25" s="282"/>
    </row>
    <row r="26" spans="1:21" x14ac:dyDescent="0.25">
      <c r="B26" s="313"/>
      <c r="C26" s="314" t="s">
        <v>143</v>
      </c>
      <c r="D26" s="314"/>
      <c r="E26" s="314"/>
      <c r="F26" s="314"/>
      <c r="G26" s="314"/>
      <c r="H26" s="144">
        <f>SUM(H22:H25)</f>
        <v>0.15000000000000002</v>
      </c>
      <c r="I26" s="145"/>
      <c r="J26" s="145"/>
      <c r="K26" s="145"/>
      <c r="L26" s="145"/>
      <c r="M26" s="145"/>
      <c r="N26" s="274">
        <f>SUM(N22:N25)</f>
        <v>0.15000000000000002</v>
      </c>
      <c r="O26" s="414"/>
      <c r="P26" s="415"/>
      <c r="Q26" s="415"/>
      <c r="R26" s="416"/>
      <c r="S26" s="282"/>
    </row>
    <row r="27" spans="1:21" s="123" customFormat="1" ht="24.75" customHeight="1" x14ac:dyDescent="0.25">
      <c r="B27" s="308" t="s">
        <v>145</v>
      </c>
      <c r="C27" s="310" t="s">
        <v>146</v>
      </c>
      <c r="D27" s="117" t="s">
        <v>20</v>
      </c>
      <c r="E27" s="146" t="s">
        <v>138</v>
      </c>
      <c r="F27" s="120" t="s">
        <v>135</v>
      </c>
      <c r="G27" s="120" t="s">
        <v>136</v>
      </c>
      <c r="H27" s="121">
        <v>0.05</v>
      </c>
      <c r="I27" s="135" t="s">
        <v>229</v>
      </c>
      <c r="J27" s="135">
        <v>1</v>
      </c>
      <c r="K27" s="135" t="s">
        <v>241</v>
      </c>
      <c r="L27" s="135" t="e">
        <f t="shared" ref="L27:L35" si="0">IF(F27="Maximize",K27-J27,IF(F27="Minimize",J27-K27,K27-J27))</f>
        <v>#VALUE!</v>
      </c>
      <c r="M27" s="122">
        <f t="shared" ref="M27:M35" si="1">IFERROR(IF(AND(F27="Maximize",G27="Unlock"),IF(((K27-J27)/ABS(J27))+1&lt;0,0,((K27-J27)/ABS(J27))+1),IF(AND(F27="Maximize",G27="Lock"),IF(((K27-J27)/ABS(J27))+1&lt;0,0,IF(((K27-J27)/ABS(J27))+1&gt;$R$6,$R$6,((K27-J27)/ABS(J27))+1)),IF(AND(F27="Minimize",G27="Unlock"),IF(((J27-K27)/ABS(J27))+1&lt;0,0,((J27-K27)/ABS(J27))+1),IF(AND(F27="Minimize",G27="Lock"),IF(((J27-K27)/ABS(J27))+1&lt;0,0,IF(((J27-K27)/ABS(J27))+1&gt;$R$6,$R$6,((J27-K27)/ABS(J27))+1)),IF(F27="Min to Zero",IF(K27&gt;J27,0,IF(K27&lt;J27,0,100%)),IF(F27="Stabilize to Target",IF(K27-J27=0,100%,IF(ABS(K27-J27)&gt;=ABS(J27),0,ABS(IF(K27&gt;J27,1-((K27-J27)/J27),IF(K27&lt;J27,1-((J27-ABS(K27))/J27),0))))),IF(F27="Stabilize to Zero",IF(AND(K27&lt;=J27,K27&gt;=-J27),ABS(IF(K27&gt;J27,K27-J27,IF(K27&lt;J27,J27-ABS(K27),0)))/ABS(J27),0)))))))),0)</f>
        <v>0</v>
      </c>
      <c r="N27" s="277">
        <f t="shared" ref="N27:N35" si="2">M27*H27</f>
        <v>0</v>
      </c>
      <c r="O27" s="417" t="s">
        <v>256</v>
      </c>
      <c r="P27" s="418"/>
      <c r="Q27" s="418"/>
      <c r="R27" s="419"/>
      <c r="S27" s="282"/>
      <c r="T27" s="96"/>
      <c r="U27" s="95"/>
    </row>
    <row r="28" spans="1:21" s="123" customFormat="1" ht="24.75" customHeight="1" x14ac:dyDescent="0.25">
      <c r="B28" s="308"/>
      <c r="C28" s="310"/>
      <c r="D28" s="125" t="s">
        <v>21</v>
      </c>
      <c r="E28" s="146" t="s">
        <v>138</v>
      </c>
      <c r="F28" s="120" t="s">
        <v>135</v>
      </c>
      <c r="G28" s="120" t="s">
        <v>136</v>
      </c>
      <c r="H28" s="131">
        <v>0.03</v>
      </c>
      <c r="I28" s="248" t="s">
        <v>230</v>
      </c>
      <c r="J28" s="140">
        <f>HLOOKUP(B12,'Update KPI'!B41:N42,2,0)</f>
        <v>0.75</v>
      </c>
      <c r="K28" s="147">
        <f>HLOOKUP(B12,'Update KPI'!B41:N43,3,0)</f>
        <v>0.75</v>
      </c>
      <c r="L28" s="286">
        <f t="shared" si="0"/>
        <v>0</v>
      </c>
      <c r="M28" s="122">
        <f t="shared" si="1"/>
        <v>1</v>
      </c>
      <c r="N28" s="276">
        <f t="shared" si="2"/>
        <v>0.03</v>
      </c>
      <c r="O28" s="374"/>
      <c r="P28" s="375"/>
      <c r="Q28" s="375"/>
      <c r="R28" s="376"/>
      <c r="S28" s="282"/>
      <c r="T28" s="96"/>
      <c r="U28" s="95"/>
    </row>
    <row r="29" spans="1:21" s="123" customFormat="1" ht="63" customHeight="1" x14ac:dyDescent="0.25">
      <c r="B29" s="308"/>
      <c r="C29" s="310"/>
      <c r="D29" s="125" t="s">
        <v>189</v>
      </c>
      <c r="E29" s="146" t="s">
        <v>138</v>
      </c>
      <c r="F29" s="120" t="s">
        <v>238</v>
      </c>
      <c r="G29" s="120" t="s">
        <v>136</v>
      </c>
      <c r="H29" s="131">
        <v>0.04</v>
      </c>
      <c r="I29" s="224" t="s">
        <v>231</v>
      </c>
      <c r="J29" s="139">
        <f>HLOOKUP(B12,'Update KPI'!B60:N61,2,0)</f>
        <v>0</v>
      </c>
      <c r="K29" s="148">
        <f>HLOOKUP(B12,'Update KPI'!B60:N62,3,0)</f>
        <v>0</v>
      </c>
      <c r="L29" s="139">
        <f t="shared" si="0"/>
        <v>0</v>
      </c>
      <c r="M29" s="122">
        <f t="shared" si="1"/>
        <v>1</v>
      </c>
      <c r="N29" s="276">
        <f t="shared" si="2"/>
        <v>0.04</v>
      </c>
      <c r="O29" s="374" t="s">
        <v>257</v>
      </c>
      <c r="P29" s="375"/>
      <c r="Q29" s="375"/>
      <c r="R29" s="376"/>
      <c r="S29" s="282"/>
      <c r="T29" s="96"/>
      <c r="U29" s="95"/>
    </row>
    <row r="30" spans="1:21" s="123" customFormat="1" ht="31.5" customHeight="1" x14ac:dyDescent="0.25">
      <c r="B30" s="308"/>
      <c r="C30" s="310"/>
      <c r="D30" s="125" t="s">
        <v>190</v>
      </c>
      <c r="E30" s="146" t="s">
        <v>138</v>
      </c>
      <c r="F30" s="120" t="s">
        <v>135</v>
      </c>
      <c r="G30" s="120" t="s">
        <v>136</v>
      </c>
      <c r="H30" s="131">
        <v>0.04</v>
      </c>
      <c r="I30" s="255" t="s">
        <v>235</v>
      </c>
      <c r="J30" s="140">
        <v>1</v>
      </c>
      <c r="K30" s="147">
        <f>HLOOKUP(B12,'Update KPI'!B48:N55,8,0)</f>
        <v>1.1666666666666665</v>
      </c>
      <c r="L30" s="286">
        <f t="shared" si="0"/>
        <v>0.16666666666666652</v>
      </c>
      <c r="M30" s="122">
        <f t="shared" si="1"/>
        <v>1.1666666666666665</v>
      </c>
      <c r="N30" s="278">
        <f t="shared" si="2"/>
        <v>4.6666666666666662E-2</v>
      </c>
      <c r="O30" s="374" t="s">
        <v>258</v>
      </c>
      <c r="P30" s="375"/>
      <c r="Q30" s="375"/>
      <c r="R30" s="376"/>
      <c r="S30" s="282"/>
      <c r="T30" s="96"/>
      <c r="U30" s="95"/>
    </row>
    <row r="31" spans="1:21" s="123" customFormat="1" ht="37.5" customHeight="1" x14ac:dyDescent="0.25">
      <c r="B31" s="308"/>
      <c r="C31" s="310"/>
      <c r="D31" s="125" t="s">
        <v>191</v>
      </c>
      <c r="E31" s="146" t="s">
        <v>138</v>
      </c>
      <c r="F31" s="120" t="s">
        <v>238</v>
      </c>
      <c r="G31" s="120" t="s">
        <v>136</v>
      </c>
      <c r="H31" s="131">
        <v>0.04</v>
      </c>
      <c r="I31" s="249" t="s">
        <v>232</v>
      </c>
      <c r="J31" s="266">
        <f>HLOOKUP(B12,'Update KPI'!B69:N70,2,0)</f>
        <v>0</v>
      </c>
      <c r="K31" s="148">
        <f>HLOOKUP(B12,'Update KPI'!B69:N71,2,0)</f>
        <v>0</v>
      </c>
      <c r="L31" s="139">
        <f t="shared" si="0"/>
        <v>0</v>
      </c>
      <c r="M31" s="122">
        <f t="shared" si="1"/>
        <v>1</v>
      </c>
      <c r="N31" s="278">
        <f t="shared" si="2"/>
        <v>0.04</v>
      </c>
      <c r="O31" s="374" t="s">
        <v>259</v>
      </c>
      <c r="P31" s="375"/>
      <c r="Q31" s="375"/>
      <c r="R31" s="376"/>
      <c r="S31" s="282"/>
      <c r="T31" s="96"/>
      <c r="U31" s="95"/>
    </row>
    <row r="32" spans="1:21" s="123" customFormat="1" ht="51.75" customHeight="1" x14ac:dyDescent="0.25">
      <c r="B32" s="308"/>
      <c r="C32" s="310"/>
      <c r="D32" s="125" t="s">
        <v>207</v>
      </c>
      <c r="E32" s="146" t="s">
        <v>138</v>
      </c>
      <c r="F32" s="120" t="s">
        <v>135</v>
      </c>
      <c r="G32" s="120" t="s">
        <v>136</v>
      </c>
      <c r="H32" s="131">
        <v>0.05</v>
      </c>
      <c r="I32" s="248" t="s">
        <v>229</v>
      </c>
      <c r="J32" s="140">
        <f>HLOOKUP(B12,'Update KPI'!B77:N78,2,0)</f>
        <v>1</v>
      </c>
      <c r="K32" s="147">
        <f>HLOOKUP('Achievement BSC'!B12,'Update KPI'!B77:N79,3,0)</f>
        <v>1</v>
      </c>
      <c r="L32" s="286">
        <f t="shared" si="0"/>
        <v>0</v>
      </c>
      <c r="M32" s="122">
        <f t="shared" si="1"/>
        <v>1</v>
      </c>
      <c r="N32" s="278">
        <f t="shared" si="2"/>
        <v>0.05</v>
      </c>
      <c r="O32" s="374" t="s">
        <v>260</v>
      </c>
      <c r="P32" s="375"/>
      <c r="Q32" s="375"/>
      <c r="R32" s="376"/>
      <c r="S32" s="282"/>
      <c r="T32" s="96"/>
      <c r="U32" s="95"/>
    </row>
    <row r="33" spans="2:22" s="123" customFormat="1" ht="88.5" customHeight="1" x14ac:dyDescent="0.25">
      <c r="B33" s="308"/>
      <c r="C33" s="311" t="s">
        <v>147</v>
      </c>
      <c r="D33" s="125" t="s">
        <v>192</v>
      </c>
      <c r="E33" s="119" t="s">
        <v>138</v>
      </c>
      <c r="F33" s="120" t="s">
        <v>135</v>
      </c>
      <c r="G33" s="120" t="s">
        <v>136</v>
      </c>
      <c r="H33" s="131">
        <v>0.15</v>
      </c>
      <c r="I33" s="255" t="s">
        <v>233</v>
      </c>
      <c r="J33" s="140">
        <f>HLOOKUP(B12,'Update KPI'!B84:N85,2,0)</f>
        <v>0</v>
      </c>
      <c r="K33" s="147">
        <f>HLOOKUP(B12,'Update KPI'!B84:N94,11,0)</f>
        <v>0</v>
      </c>
      <c r="L33" s="286">
        <f t="shared" si="0"/>
        <v>0</v>
      </c>
      <c r="M33" s="122">
        <f t="shared" si="1"/>
        <v>0</v>
      </c>
      <c r="N33" s="278">
        <f t="shared" si="2"/>
        <v>0</v>
      </c>
      <c r="O33" s="374" t="s">
        <v>261</v>
      </c>
      <c r="P33" s="375"/>
      <c r="Q33" s="375"/>
      <c r="R33" s="376"/>
      <c r="S33" s="282"/>
      <c r="T33" s="96"/>
      <c r="U33" s="95"/>
    </row>
    <row r="34" spans="2:22" s="123" customFormat="1" ht="40.5" customHeight="1" x14ac:dyDescent="0.25">
      <c r="B34" s="308"/>
      <c r="C34" s="301"/>
      <c r="D34" s="130" t="s">
        <v>183</v>
      </c>
      <c r="E34" s="119" t="s">
        <v>138</v>
      </c>
      <c r="F34" s="120" t="s">
        <v>238</v>
      </c>
      <c r="G34" s="120" t="s">
        <v>136</v>
      </c>
      <c r="H34" s="131">
        <v>0.05</v>
      </c>
      <c r="I34" s="249" t="s">
        <v>232</v>
      </c>
      <c r="J34" s="266">
        <f>HLOOKUP(B12,'Update KPI'!B99:N100,2,0)</f>
        <v>0</v>
      </c>
      <c r="K34" s="148">
        <f>HLOOKUP(B12,'Update KPI'!B99:N101,3,0)</f>
        <v>0</v>
      </c>
      <c r="L34" s="139">
        <f t="shared" si="0"/>
        <v>0</v>
      </c>
      <c r="M34" s="122">
        <f t="shared" si="1"/>
        <v>1</v>
      </c>
      <c r="N34" s="276">
        <f t="shared" si="2"/>
        <v>0.05</v>
      </c>
      <c r="O34" s="374" t="s">
        <v>262</v>
      </c>
      <c r="P34" s="375"/>
      <c r="Q34" s="375"/>
      <c r="R34" s="376"/>
      <c r="S34" s="282"/>
      <c r="T34" s="96"/>
      <c r="U34" s="95"/>
    </row>
    <row r="35" spans="2:22" s="123" customFormat="1" ht="45.75" customHeight="1" x14ac:dyDescent="0.25">
      <c r="B35" s="308"/>
      <c r="C35" s="125" t="s">
        <v>148</v>
      </c>
      <c r="D35" s="130" t="s">
        <v>206</v>
      </c>
      <c r="E35" s="119" t="s">
        <v>138</v>
      </c>
      <c r="F35" s="120" t="s">
        <v>135</v>
      </c>
      <c r="G35" s="120" t="s">
        <v>136</v>
      </c>
      <c r="H35" s="131">
        <v>0.05</v>
      </c>
      <c r="I35" s="255" t="s">
        <v>234</v>
      </c>
      <c r="J35" s="140">
        <v>1</v>
      </c>
      <c r="K35" s="147"/>
      <c r="L35" s="222">
        <f t="shared" si="0"/>
        <v>-1</v>
      </c>
      <c r="M35" s="122">
        <f t="shared" si="1"/>
        <v>0</v>
      </c>
      <c r="N35" s="276">
        <f t="shared" si="2"/>
        <v>0</v>
      </c>
      <c r="O35" s="377" t="s">
        <v>263</v>
      </c>
      <c r="P35" s="378"/>
      <c r="Q35" s="378"/>
      <c r="R35" s="379"/>
      <c r="S35" s="282"/>
      <c r="T35" s="96"/>
      <c r="U35" s="95"/>
    </row>
    <row r="36" spans="2:22" ht="16.5" thickBot="1" x14ac:dyDescent="0.3">
      <c r="B36" s="309"/>
      <c r="C36" s="312" t="s">
        <v>149</v>
      </c>
      <c r="D36" s="312"/>
      <c r="E36" s="312"/>
      <c r="F36" s="312"/>
      <c r="G36" s="312"/>
      <c r="H36" s="259">
        <f>SUM(H27:H35)</f>
        <v>0.5</v>
      </c>
      <c r="I36" s="260"/>
      <c r="J36" s="260"/>
      <c r="K36" s="260"/>
      <c r="L36" s="260"/>
      <c r="M36" s="260"/>
      <c r="N36" s="275">
        <f>SUM(N27:N35)</f>
        <v>0.25666666666666665</v>
      </c>
      <c r="O36" s="380"/>
      <c r="P36" s="381"/>
      <c r="Q36" s="381"/>
      <c r="R36" s="382"/>
      <c r="S36" s="282"/>
    </row>
    <row r="37" spans="2:22" s="149" customFormat="1" ht="16.5" thickBot="1" x14ac:dyDescent="0.3">
      <c r="B37" s="150"/>
      <c r="C37" s="318" t="s">
        <v>150</v>
      </c>
      <c r="D37" s="318"/>
      <c r="E37" s="318"/>
      <c r="F37" s="318"/>
      <c r="G37" s="318"/>
      <c r="H37" s="151">
        <f>SUM(H36,H26,H18,H21)</f>
        <v>1</v>
      </c>
      <c r="I37" s="254"/>
      <c r="J37" s="152"/>
      <c r="K37" s="319" t="s">
        <v>151</v>
      </c>
      <c r="L37" s="320"/>
      <c r="M37" s="321"/>
      <c r="N37" s="151">
        <f>SUM(N36,N26,N18,N21)</f>
        <v>0.45666666666666667</v>
      </c>
      <c r="R37" s="153"/>
      <c r="S37" s="283"/>
      <c r="T37" s="96"/>
      <c r="U37" s="153"/>
    </row>
    <row r="38" spans="2:22" s="154" customFormat="1" ht="16.5" thickBot="1" x14ac:dyDescent="0.3">
      <c r="B38" s="251"/>
      <c r="C38" s="251"/>
      <c r="D38" s="251"/>
      <c r="E38" s="251"/>
      <c r="F38" s="252"/>
      <c r="G38" s="252"/>
      <c r="H38" s="253"/>
      <c r="I38" s="250"/>
      <c r="J38" s="250"/>
      <c r="K38" s="319" t="s">
        <v>152</v>
      </c>
      <c r="L38" s="320"/>
      <c r="M38" s="320"/>
      <c r="N38" s="155" t="str">
        <f>IF(AND(H37&gt;100%,H37,100%),"Error",IF(N37&gt;=$R$6,"HP",IF(AND(N37&lt;$R$7,N37&gt;=$Q$7),"P",IF(AND(N37&lt;$R$8,N37&gt;=$Q$8),"T",IF(AND(N37&lt;$R$9,N37&gt;=$Q$9),"C",IF(N37&lt;$R$10,"U"))))))</f>
        <v>U</v>
      </c>
      <c r="R38" s="153"/>
      <c r="S38" s="283"/>
      <c r="T38" s="96"/>
      <c r="U38" s="153"/>
    </row>
    <row r="40" spans="2:22" ht="16.5" thickBot="1" x14ac:dyDescent="0.3"/>
    <row r="41" spans="2:22" ht="32.25" thickBot="1" x14ac:dyDescent="0.3">
      <c r="B41" s="156" t="s">
        <v>119</v>
      </c>
      <c r="C41" s="157" t="s">
        <v>120</v>
      </c>
      <c r="D41" s="157" t="s">
        <v>121</v>
      </c>
      <c r="E41" s="158"/>
      <c r="F41" s="158" t="s">
        <v>123</v>
      </c>
      <c r="G41" s="158" t="s">
        <v>124</v>
      </c>
      <c r="H41" s="159" t="s">
        <v>153</v>
      </c>
      <c r="I41" s="160"/>
      <c r="J41" s="160" t="s">
        <v>154</v>
      </c>
      <c r="K41" s="159" t="s">
        <v>155</v>
      </c>
      <c r="L41" s="159" t="s">
        <v>126</v>
      </c>
      <c r="M41" s="159" t="s">
        <v>156</v>
      </c>
      <c r="N41" s="159" t="s">
        <v>157</v>
      </c>
      <c r="R41" s="94"/>
      <c r="S41" s="94"/>
      <c r="V41" s="95"/>
    </row>
    <row r="42" spans="2:22" ht="16.5" thickBot="1" x14ac:dyDescent="0.3">
      <c r="B42" s="322" t="s">
        <v>158</v>
      </c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4"/>
      <c r="R42" s="94"/>
      <c r="S42" s="94"/>
      <c r="V42" s="95"/>
    </row>
    <row r="43" spans="2:22" x14ac:dyDescent="0.25">
      <c r="B43" s="161"/>
      <c r="C43" s="162"/>
      <c r="D43" s="163"/>
      <c r="E43" s="163"/>
      <c r="F43" s="120" t="s">
        <v>135</v>
      </c>
      <c r="G43" s="120" t="s">
        <v>136</v>
      </c>
      <c r="H43" s="163"/>
      <c r="I43" s="164"/>
      <c r="J43" s="164"/>
      <c r="K43" s="165"/>
      <c r="L43" s="165"/>
      <c r="M43" s="166">
        <f>IFERROR(IF(AND(F43="Maximize",G43="Unlock"),IF(((K43-J43)/ABS(J43))+1&lt;0,0,((K43-J43)/ABS(J43))+1),IF(AND(F43="Maximize",G43="Lock"),IF(((K43-J43)/ABS(J43))+1&lt;0,0,IF(((K43-J43)/ABS(J43))+1&gt;$R$6,$R$6,((K43-J43)/ABS(J43))+1)),IF(AND(F43="Minimize",G43="Unlock"),IF(((J43-K43)/ABS(J43))+1&lt;0,0,((J43-K43)/ABS(J43))+1),IF(AND(F43="Minimize",G43="Lock"),IF(((J43-K43)/ABS(J43))+1&lt;0,0,IF(((J43-K43)/ABS(J43))+1&gt;$R$6,$R$6,((J43-K43)/ABS(J43))+1)),IF(F43="Min To Zero",IF(K43&gt;J43,0,IF(K43&lt;J43,0,100%))))))),0)</f>
        <v>0</v>
      </c>
      <c r="N43" s="167">
        <f>M43*H43</f>
        <v>0</v>
      </c>
      <c r="R43" s="94"/>
      <c r="S43" s="94"/>
      <c r="V43" s="95"/>
    </row>
    <row r="44" spans="2:22" x14ac:dyDescent="0.25">
      <c r="B44" s="168"/>
      <c r="C44" s="169"/>
      <c r="D44" s="170"/>
      <c r="E44" s="170"/>
      <c r="F44" s="120" t="s">
        <v>135</v>
      </c>
      <c r="G44" s="120" t="s">
        <v>136</v>
      </c>
      <c r="H44" s="170"/>
      <c r="I44" s="171"/>
      <c r="J44" s="171"/>
      <c r="K44" s="172"/>
      <c r="L44" s="172"/>
      <c r="M44" s="173">
        <f>IFERROR(IF(AND(F44="Maximize",G44="Unlock"),IF(((K44-J44)/ABS(J44))+1&lt;0,0,((K44-J44)/ABS(J44))+1),IF(AND(F44="Maximize",G44="Lock"),IF(((K44-J44)/ABS(J44))+1&lt;0,0,IF(((K44-J44)/ABS(J44))+1&gt;$R$6,$R$6,((K44-J44)/ABS(J44))+1)),IF(AND(F44="Minimize",G44="Unlock"),IF(((J44-K44)/ABS(J44))+1&lt;0,0,((J44-K44)/ABS(J44))+1),IF(AND(F44="Minimize",G44="Lock"),IF(((J44-K44)/ABS(J44))+1&lt;0,0,IF(((J44-K44)/ABS(J44))+1&gt;$R$6,$R$6,((J44-K44)/ABS(J44))+1)),IF(F44="Min To Zero",IF(K44&gt;J44,0,IF(K44&lt;J44,0,100%))))))),0)</f>
        <v>0</v>
      </c>
      <c r="N44" s="174">
        <f>M44*H44</f>
        <v>0</v>
      </c>
      <c r="R44" s="94"/>
      <c r="S44" s="94"/>
      <c r="V44" s="95"/>
    </row>
    <row r="45" spans="2:22" ht="16.5" thickBot="1" x14ac:dyDescent="0.3">
      <c r="B45" s="175"/>
      <c r="C45" s="176"/>
      <c r="D45" s="177"/>
      <c r="E45" s="177"/>
      <c r="F45" s="120" t="s">
        <v>135</v>
      </c>
      <c r="G45" s="120" t="s">
        <v>136</v>
      </c>
      <c r="H45" s="177"/>
      <c r="I45" s="178"/>
      <c r="J45" s="178"/>
      <c r="K45" s="179"/>
      <c r="L45" s="179"/>
      <c r="M45" s="180">
        <f>IFERROR(IF(AND(F45="Maximize",G45="Unlock"),IF(((K45-J45)/ABS(J45))+1&lt;0,0,((K45-J45)/ABS(J45))+1),IF(AND(F45="Maximize",G45="Lock"),IF(((K45-J45)/ABS(J45))+1&lt;0,0,IF(((K45-J45)/ABS(J45))+1&gt;$R$6,$R$6,((K45-J45)/ABS(J45))+1)),IF(AND(F45="Minimize",G45="Unlock"),IF(((J45-K45)/ABS(J45))+1&lt;0,0,((J45-K45)/ABS(J45))+1),IF(AND(F45="Minimize",G45="Lock"),IF(((J45-K45)/ABS(J45))+1&lt;0,0,IF(((J45-K45)/ABS(J45))+1&gt;$R$6,$R$6,((J45-K45)/ABS(J45))+1)),IF(F45="Min To Zero",IF(K45&gt;J45,0,IF(K45&lt;J45,0,100%))))))),0)</f>
        <v>0</v>
      </c>
      <c r="N45" s="181">
        <f>M45*H45</f>
        <v>0</v>
      </c>
      <c r="R45" s="94"/>
      <c r="S45" s="94"/>
      <c r="V45" s="95"/>
    </row>
    <row r="46" spans="2:22" ht="16.5" thickBot="1" x14ac:dyDescent="0.3">
      <c r="B46" s="325" t="s">
        <v>159</v>
      </c>
      <c r="C46" s="326"/>
      <c r="D46" s="182"/>
      <c r="E46" s="183"/>
      <c r="F46" s="183"/>
      <c r="G46" s="183"/>
      <c r="H46" s="183"/>
      <c r="I46" s="183"/>
      <c r="J46" s="184"/>
      <c r="K46" s="325" t="s">
        <v>127</v>
      </c>
      <c r="L46" s="327"/>
      <c r="M46" s="326"/>
      <c r="N46" s="155">
        <f>SUM(N43:N45)+N37</f>
        <v>0.45666666666666667</v>
      </c>
      <c r="R46" s="94"/>
      <c r="S46" s="94"/>
      <c r="V46" s="95"/>
    </row>
    <row r="47" spans="2:22" ht="16.5" thickBot="1" x14ac:dyDescent="0.3">
      <c r="B47" s="325" t="s">
        <v>160</v>
      </c>
      <c r="C47" s="326"/>
      <c r="D47" s="185"/>
      <c r="E47" s="186"/>
      <c r="F47" s="186"/>
      <c r="G47" s="186"/>
      <c r="H47" s="186"/>
      <c r="I47" s="186"/>
      <c r="J47" s="187"/>
      <c r="K47" s="325" t="s">
        <v>152</v>
      </c>
      <c r="L47" s="339"/>
      <c r="M47" s="340"/>
      <c r="N47" s="155" t="str">
        <f>IF(N46&gt;=R6,"HP",IF(AND(N46&lt;R7,N46&gt;=Q7),"P",IF(AND(N46&lt;R8,N46&gt;=Q8),"T",IF(AND(N46&lt;R9,N46&gt;=Q9),"C",IF(N46&lt;R10,"U")))))</f>
        <v>U</v>
      </c>
      <c r="R47" s="94"/>
      <c r="S47" s="94"/>
      <c r="T47" s="190"/>
      <c r="V47" s="95"/>
    </row>
    <row r="48" spans="2:22" x14ac:dyDescent="0.25">
      <c r="T48" s="191"/>
    </row>
    <row r="49" spans="2:21" hidden="1" x14ac:dyDescent="0.25">
      <c r="B49" s="188" t="s">
        <v>161</v>
      </c>
      <c r="C49" s="188"/>
      <c r="D49" s="188"/>
      <c r="E49" s="188"/>
      <c r="F49" s="188"/>
      <c r="G49" s="188"/>
      <c r="H49" s="188"/>
      <c r="I49" s="188"/>
      <c r="J49" s="188"/>
      <c r="K49" s="188"/>
      <c r="L49" s="189"/>
      <c r="M49" s="189"/>
      <c r="N49" s="189"/>
      <c r="O49" s="189"/>
      <c r="P49" s="189"/>
      <c r="Q49" s="189"/>
      <c r="R49" s="189"/>
      <c r="S49" s="189"/>
      <c r="T49" s="191"/>
    </row>
    <row r="50" spans="2:21" hidden="1" x14ac:dyDescent="0.25">
      <c r="B50" s="303" t="s">
        <v>162</v>
      </c>
      <c r="C50" s="342" t="str">
        <f>B49</f>
        <v>KEY BEHAVIOR INDICATOR (BASED CHITOSE CORE VALUE)</v>
      </c>
      <c r="D50" s="342"/>
      <c r="E50" s="342"/>
      <c r="F50" s="342"/>
      <c r="G50" s="342"/>
      <c r="H50" s="342"/>
      <c r="I50" s="342"/>
      <c r="J50" s="342"/>
      <c r="K50" s="342"/>
      <c r="L50" s="342"/>
      <c r="M50" s="343"/>
      <c r="N50" s="296" t="s">
        <v>163</v>
      </c>
      <c r="O50" s="95"/>
      <c r="R50" s="94"/>
      <c r="S50" s="94"/>
      <c r="T50" s="191"/>
      <c r="U50" s="94"/>
    </row>
    <row r="51" spans="2:21" ht="16.5" hidden="1" thickBot="1" x14ac:dyDescent="0.3">
      <c r="B51" s="341"/>
      <c r="C51" s="344"/>
      <c r="D51" s="344"/>
      <c r="E51" s="344"/>
      <c r="F51" s="344"/>
      <c r="G51" s="344"/>
      <c r="H51" s="344"/>
      <c r="I51" s="344"/>
      <c r="J51" s="344"/>
      <c r="K51" s="344"/>
      <c r="L51" s="344"/>
      <c r="M51" s="345"/>
      <c r="N51" s="297"/>
      <c r="O51" s="95"/>
      <c r="R51" s="94"/>
      <c r="S51" s="94"/>
      <c r="T51" s="191"/>
      <c r="U51" s="94"/>
    </row>
    <row r="52" spans="2:21" hidden="1" x14ac:dyDescent="0.25">
      <c r="B52" s="192">
        <v>1</v>
      </c>
      <c r="C52" s="328" t="s">
        <v>164</v>
      </c>
      <c r="D52" s="328"/>
      <c r="E52" s="328"/>
      <c r="F52" s="328"/>
      <c r="G52" s="328"/>
      <c r="H52" s="328"/>
      <c r="I52" s="328"/>
      <c r="J52" s="328"/>
      <c r="K52" s="328"/>
      <c r="L52" s="328"/>
      <c r="M52" s="329"/>
      <c r="N52" s="193">
        <v>0</v>
      </c>
      <c r="O52" s="95"/>
      <c r="R52" s="94"/>
      <c r="S52" s="94"/>
      <c r="T52" s="191"/>
      <c r="U52" s="94"/>
    </row>
    <row r="53" spans="2:21" hidden="1" x14ac:dyDescent="0.25">
      <c r="B53" s="194">
        <v>2</v>
      </c>
      <c r="C53" s="330" t="s">
        <v>165</v>
      </c>
      <c r="D53" s="331"/>
      <c r="E53" s="331"/>
      <c r="F53" s="331"/>
      <c r="G53" s="331"/>
      <c r="H53" s="331"/>
      <c r="I53" s="331"/>
      <c r="J53" s="331"/>
      <c r="K53" s="331"/>
      <c r="L53" s="331"/>
      <c r="M53" s="332"/>
      <c r="N53" s="193">
        <v>0</v>
      </c>
      <c r="O53" s="95"/>
      <c r="R53" s="94"/>
      <c r="S53" s="94"/>
      <c r="T53" s="191"/>
      <c r="U53" s="94"/>
    </row>
    <row r="54" spans="2:21" hidden="1" x14ac:dyDescent="0.25">
      <c r="B54" s="192">
        <v>3</v>
      </c>
      <c r="C54" s="328" t="s">
        <v>166</v>
      </c>
      <c r="D54" s="328"/>
      <c r="E54" s="328"/>
      <c r="F54" s="328"/>
      <c r="G54" s="328"/>
      <c r="H54" s="328"/>
      <c r="I54" s="328"/>
      <c r="J54" s="328"/>
      <c r="K54" s="328"/>
      <c r="L54" s="328"/>
      <c r="M54" s="329"/>
      <c r="N54" s="193">
        <v>0</v>
      </c>
      <c r="O54" s="95"/>
      <c r="R54" s="94"/>
      <c r="S54" s="94"/>
      <c r="T54" s="191"/>
      <c r="U54" s="94"/>
    </row>
    <row r="55" spans="2:21" hidden="1" x14ac:dyDescent="0.25">
      <c r="B55" s="194">
        <v>4</v>
      </c>
      <c r="C55" s="330" t="s">
        <v>167</v>
      </c>
      <c r="D55" s="331"/>
      <c r="E55" s="331"/>
      <c r="F55" s="331"/>
      <c r="G55" s="331"/>
      <c r="H55" s="331"/>
      <c r="I55" s="331"/>
      <c r="J55" s="331"/>
      <c r="K55" s="331"/>
      <c r="L55" s="331"/>
      <c r="M55" s="332"/>
      <c r="N55" s="193">
        <v>0</v>
      </c>
      <c r="O55" s="95"/>
      <c r="R55" s="94"/>
      <c r="S55" s="94"/>
      <c r="T55" s="191"/>
      <c r="U55" s="94"/>
    </row>
    <row r="56" spans="2:21" hidden="1" x14ac:dyDescent="0.25">
      <c r="B56" s="192">
        <v>5</v>
      </c>
      <c r="C56" s="330" t="s">
        <v>168</v>
      </c>
      <c r="D56" s="331"/>
      <c r="E56" s="331"/>
      <c r="F56" s="331"/>
      <c r="G56" s="331"/>
      <c r="H56" s="331"/>
      <c r="I56" s="331"/>
      <c r="J56" s="331"/>
      <c r="K56" s="331"/>
      <c r="L56" s="331"/>
      <c r="M56" s="332"/>
      <c r="N56" s="193">
        <v>0</v>
      </c>
      <c r="O56" s="95"/>
      <c r="R56" s="94"/>
      <c r="S56" s="94"/>
      <c r="T56" s="191"/>
      <c r="U56" s="94"/>
    </row>
    <row r="57" spans="2:21" ht="16.5" hidden="1" thickBot="1" x14ac:dyDescent="0.3">
      <c r="B57" s="346" t="s">
        <v>169</v>
      </c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8"/>
      <c r="N57" s="195"/>
      <c r="O57" s="95"/>
      <c r="P57" s="95"/>
      <c r="R57" s="94"/>
      <c r="S57" s="94"/>
      <c r="T57" s="204"/>
      <c r="U57" s="94"/>
    </row>
    <row r="58" spans="2:21" ht="16.5" hidden="1" thickBot="1" x14ac:dyDescent="0.3">
      <c r="B58" s="196"/>
      <c r="C58" s="197"/>
      <c r="D58" s="198"/>
      <c r="E58" s="198"/>
      <c r="F58" s="199"/>
      <c r="G58" s="199"/>
      <c r="H58" s="199"/>
      <c r="I58" s="199"/>
      <c r="J58" s="199"/>
      <c r="K58" s="199"/>
      <c r="L58" s="199"/>
      <c r="M58" s="199" t="s">
        <v>170</v>
      </c>
      <c r="N58" s="200">
        <f>AVERAGE(N52:N57)</f>
        <v>0</v>
      </c>
      <c r="O58" s="95"/>
      <c r="P58" s="95"/>
      <c r="R58" s="94"/>
      <c r="S58" s="94"/>
      <c r="T58" s="191"/>
      <c r="U58" s="94"/>
    </row>
    <row r="59" spans="2:21" x14ac:dyDescent="0.25">
      <c r="B59" s="103"/>
      <c r="C59" s="103"/>
      <c r="D59" s="201"/>
      <c r="E59" s="201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3"/>
      <c r="R59" s="203"/>
      <c r="S59" s="203"/>
      <c r="T59" s="191"/>
    </row>
    <row r="60" spans="2:21" x14ac:dyDescent="0.25">
      <c r="B60" s="202"/>
      <c r="C60" s="115"/>
      <c r="D60" s="115"/>
      <c r="E60" s="115"/>
      <c r="F60" s="202"/>
      <c r="G60" s="202"/>
      <c r="H60" s="202"/>
      <c r="I60" s="202"/>
      <c r="J60" s="202"/>
      <c r="K60" s="202"/>
      <c r="L60" s="202"/>
      <c r="M60" s="202"/>
      <c r="N60" s="97"/>
      <c r="O60" s="97"/>
      <c r="P60" s="95"/>
      <c r="R60" s="94"/>
      <c r="S60" s="94"/>
      <c r="T60" s="206"/>
      <c r="U60" s="94"/>
    </row>
    <row r="61" spans="2:21" x14ac:dyDescent="0.25">
      <c r="B61" s="115"/>
      <c r="C61" s="115"/>
      <c r="D61" s="202"/>
      <c r="E61" s="202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95"/>
      <c r="R61" s="94"/>
      <c r="S61" s="94"/>
      <c r="T61" s="191"/>
      <c r="U61" s="94"/>
    </row>
    <row r="62" spans="2:21" ht="16.5" thickBot="1" x14ac:dyDescent="0.3">
      <c r="B62" s="201"/>
      <c r="C62" s="201"/>
      <c r="D62" s="205"/>
      <c r="E62" s="205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5"/>
      <c r="Q62" s="201"/>
      <c r="R62" s="201"/>
      <c r="S62" s="201"/>
      <c r="T62" s="191"/>
    </row>
    <row r="63" spans="2:21" x14ac:dyDescent="0.25">
      <c r="B63" s="349" t="s">
        <v>171</v>
      </c>
      <c r="C63" s="350"/>
      <c r="D63" s="95"/>
      <c r="F63" s="94"/>
      <c r="G63" s="94"/>
      <c r="H63" s="191"/>
      <c r="R63" s="94"/>
      <c r="S63" s="94"/>
      <c r="T63" s="94"/>
      <c r="U63" s="94"/>
    </row>
    <row r="64" spans="2:21" x14ac:dyDescent="0.25">
      <c r="B64" s="241" t="str">
        <f>B8</f>
        <v>Manager</v>
      </c>
      <c r="C64" s="243" t="s">
        <v>172</v>
      </c>
      <c r="D64" s="95"/>
      <c r="F64" s="94"/>
      <c r="G64" s="94"/>
      <c r="H64" s="191"/>
      <c r="R64" s="94"/>
      <c r="S64" s="94"/>
      <c r="T64" s="94"/>
      <c r="U64" s="94"/>
    </row>
    <row r="65" spans="2:21" x14ac:dyDescent="0.25">
      <c r="B65" s="333" t="str">
        <f>C8</f>
        <v>Agung Tri Wahyu</v>
      </c>
      <c r="C65" s="336" t="str">
        <f>C7</f>
        <v>R. Nurwulan Kusumawati</v>
      </c>
      <c r="D65" s="95"/>
      <c r="F65" s="94"/>
      <c r="G65" s="94"/>
      <c r="H65" s="191"/>
      <c r="R65" s="94"/>
      <c r="S65" s="94"/>
      <c r="T65" s="94"/>
      <c r="U65" s="94"/>
    </row>
    <row r="66" spans="2:21" x14ac:dyDescent="0.25">
      <c r="B66" s="334"/>
      <c r="C66" s="337"/>
      <c r="D66" s="95"/>
      <c r="F66" s="94"/>
      <c r="G66" s="94"/>
      <c r="H66" s="191"/>
      <c r="R66" s="94"/>
      <c r="S66" s="94"/>
      <c r="T66" s="94"/>
      <c r="U66" s="94"/>
    </row>
    <row r="67" spans="2:21" x14ac:dyDescent="0.25">
      <c r="B67" s="334"/>
      <c r="C67" s="337"/>
      <c r="D67" s="95"/>
      <c r="F67" s="94"/>
      <c r="G67" s="94"/>
      <c r="H67" s="191"/>
      <c r="R67" s="94"/>
      <c r="S67" s="94"/>
      <c r="T67" s="94"/>
      <c r="U67" s="94"/>
    </row>
    <row r="68" spans="2:21" ht="16.5" thickBot="1" x14ac:dyDescent="0.3">
      <c r="B68" s="335"/>
      <c r="C68" s="338"/>
      <c r="D68" s="95"/>
      <c r="F68" s="94"/>
      <c r="G68" s="94"/>
      <c r="H68" s="96"/>
      <c r="R68" s="94"/>
      <c r="S68" s="94"/>
      <c r="T68" s="94"/>
      <c r="U68" s="94"/>
    </row>
    <row r="69" spans="2:21" ht="16.5" thickBot="1" x14ac:dyDescent="0.3">
      <c r="B69" s="207" t="s">
        <v>173</v>
      </c>
      <c r="C69" s="242" t="s">
        <v>173</v>
      </c>
      <c r="D69" s="95"/>
      <c r="F69" s="94"/>
      <c r="G69" s="94"/>
      <c r="H69" s="96"/>
      <c r="R69" s="94"/>
      <c r="S69" s="94"/>
      <c r="T69" s="94"/>
      <c r="U69" s="94"/>
    </row>
  </sheetData>
  <sheetProtection formatCells="0" formatColumns="0" insertRows="0" deleteRows="0"/>
  <mergeCells count="83">
    <mergeCell ref="H6:K7"/>
    <mergeCell ref="H8:K9"/>
    <mergeCell ref="H10:K10"/>
    <mergeCell ref="L6:N7"/>
    <mergeCell ref="L8:N10"/>
    <mergeCell ref="O29:R29"/>
    <mergeCell ref="O30:R30"/>
    <mergeCell ref="O31:R31"/>
    <mergeCell ref="O32:R32"/>
    <mergeCell ref="O33:R33"/>
    <mergeCell ref="O34:R34"/>
    <mergeCell ref="O35:R35"/>
    <mergeCell ref="O36:R36"/>
    <mergeCell ref="O14:R15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27:R28"/>
    <mergeCell ref="O10:P10"/>
    <mergeCell ref="O6:P6"/>
    <mergeCell ref="O7:P7"/>
    <mergeCell ref="O8:P8"/>
    <mergeCell ref="O9:P9"/>
    <mergeCell ref="E6:G7"/>
    <mergeCell ref="E8:G9"/>
    <mergeCell ref="E10:G10"/>
    <mergeCell ref="C6:D6"/>
    <mergeCell ref="C7:D7"/>
    <mergeCell ref="C8:D8"/>
    <mergeCell ref="C9:D9"/>
    <mergeCell ref="C10:D10"/>
    <mergeCell ref="Q1:R1"/>
    <mergeCell ref="Q2:R2"/>
    <mergeCell ref="A3:N3"/>
    <mergeCell ref="A4:N4"/>
    <mergeCell ref="O5:R5"/>
    <mergeCell ref="B65:B68"/>
    <mergeCell ref="C65:C68"/>
    <mergeCell ref="B47:C47"/>
    <mergeCell ref="K47:M47"/>
    <mergeCell ref="B50:B51"/>
    <mergeCell ref="C50:M51"/>
    <mergeCell ref="C56:M56"/>
    <mergeCell ref="B57:M57"/>
    <mergeCell ref="B63:C63"/>
    <mergeCell ref="N50:N51"/>
    <mergeCell ref="C52:M52"/>
    <mergeCell ref="C53:M53"/>
    <mergeCell ref="C54:M54"/>
    <mergeCell ref="C55:M55"/>
    <mergeCell ref="C37:G37"/>
    <mergeCell ref="K37:M37"/>
    <mergeCell ref="K38:M38"/>
    <mergeCell ref="B42:N42"/>
    <mergeCell ref="B46:C46"/>
    <mergeCell ref="K46:M46"/>
    <mergeCell ref="B27:B36"/>
    <mergeCell ref="C27:C32"/>
    <mergeCell ref="C33:C34"/>
    <mergeCell ref="C36:G36"/>
    <mergeCell ref="B22:B26"/>
    <mergeCell ref="C26:G26"/>
    <mergeCell ref="C22:C25"/>
    <mergeCell ref="I14:I15"/>
    <mergeCell ref="C18:G18"/>
    <mergeCell ref="B19:B21"/>
    <mergeCell ref="C19:C20"/>
    <mergeCell ref="C21:G21"/>
    <mergeCell ref="B14:B15"/>
    <mergeCell ref="C14:C15"/>
    <mergeCell ref="D14:D15"/>
    <mergeCell ref="E14:E15"/>
    <mergeCell ref="F14:F15"/>
    <mergeCell ref="G14:G15"/>
    <mergeCell ref="B16:B18"/>
  </mergeCells>
  <conditionalFormatting sqref="H8">
    <cfRule type="cellIs" dxfId="93" priority="13" operator="equal">
      <formula>1.05</formula>
    </cfRule>
    <cfRule type="cellIs" dxfId="92" priority="10" operator="greaterThan">
      <formula>1.25</formula>
    </cfRule>
    <cfRule type="cellIs" dxfId="91" priority="11" operator="equal">
      <formula>1.25</formula>
    </cfRule>
    <cfRule type="cellIs" dxfId="90" priority="12" operator="greaterThan">
      <formula>1.05</formula>
    </cfRule>
    <cfRule type="cellIs" dxfId="89" priority="14" operator="greaterThan">
      <formula>0.95</formula>
    </cfRule>
    <cfRule type="cellIs" dxfId="88" priority="15" operator="equal">
      <formula>0.95</formula>
    </cfRule>
    <cfRule type="cellIs" dxfId="87" priority="16" operator="greaterThan">
      <formula>0.8</formula>
    </cfRule>
    <cfRule type="cellIs" dxfId="86" priority="17" operator="equal">
      <formula>0.8</formula>
    </cfRule>
    <cfRule type="cellIs" dxfId="85" priority="18" operator="lessThan">
      <formula>0.8</formula>
    </cfRule>
  </conditionalFormatting>
  <conditionalFormatting sqref="H10 E11:E13">
    <cfRule type="containsText" dxfId="84" priority="19" operator="containsText" text="U">
      <formula>NOT(ISERROR(SEARCH("U",E10)))</formula>
    </cfRule>
    <cfRule type="containsText" dxfId="83" priority="20" operator="containsText" text="C">
      <formula>NOT(ISERROR(SEARCH("C",E10)))</formula>
    </cfRule>
    <cfRule type="containsText" dxfId="82" priority="21" operator="containsText" text="T">
      <formula>NOT(ISERROR(SEARCH("T",E10)))</formula>
    </cfRule>
    <cfRule type="containsText" dxfId="81" priority="22" operator="containsText" text="P">
      <formula>NOT(ISERROR(SEARCH("P",E10)))</formula>
    </cfRule>
    <cfRule type="containsText" dxfId="80" priority="23" operator="containsText" text="HP">
      <formula>NOT(ISERROR(SEARCH("HP",E10)))</formula>
    </cfRule>
  </conditionalFormatting>
  <conditionalFormatting sqref="M16:M17">
    <cfRule type="cellIs" dxfId="79" priority="2" operator="equal">
      <formula>1.25</formula>
    </cfRule>
    <cfRule type="cellIs" dxfId="78" priority="3" operator="greaterThan">
      <formula>1.05</formula>
    </cfRule>
    <cfRule type="cellIs" dxfId="77" priority="4" operator="equal">
      <formula>1.05</formula>
    </cfRule>
    <cfRule type="cellIs" dxfId="76" priority="5" operator="greaterThan">
      <formula>0.95</formula>
    </cfRule>
    <cfRule type="cellIs" dxfId="75" priority="6" operator="equal">
      <formula>0.95</formula>
    </cfRule>
    <cfRule type="cellIs" dxfId="74" priority="1" operator="greaterThan">
      <formula>1.25</formula>
    </cfRule>
    <cfRule type="cellIs" dxfId="73" priority="8" operator="equal">
      <formula>0.8</formula>
    </cfRule>
    <cfRule type="cellIs" dxfId="72" priority="9" operator="lessThan">
      <formula>0.8</formula>
    </cfRule>
    <cfRule type="cellIs" dxfId="71" priority="7" operator="greaterThan">
      <formula>0.8</formula>
    </cfRule>
  </conditionalFormatting>
  <conditionalFormatting sqref="M19:M20">
    <cfRule type="cellIs" dxfId="70" priority="38" operator="greaterThan">
      <formula>1.25</formula>
    </cfRule>
    <cfRule type="cellIs" dxfId="69" priority="39" operator="equal">
      <formula>1.25</formula>
    </cfRule>
    <cfRule type="cellIs" dxfId="68" priority="40" operator="greaterThan">
      <formula>1.05</formula>
    </cfRule>
    <cfRule type="cellIs" dxfId="67" priority="41" operator="equal">
      <formula>1.05</formula>
    </cfRule>
    <cfRule type="cellIs" dxfId="66" priority="42" operator="greaterThan">
      <formula>0.95</formula>
    </cfRule>
    <cfRule type="cellIs" dxfId="65" priority="43" operator="equal">
      <formula>0.95</formula>
    </cfRule>
    <cfRule type="cellIs" dxfId="64" priority="44" operator="greaterThan">
      <formula>0.8</formula>
    </cfRule>
    <cfRule type="cellIs" dxfId="63" priority="45" operator="equal">
      <formula>0.8</formula>
    </cfRule>
    <cfRule type="cellIs" dxfId="62" priority="46" operator="lessThan">
      <formula>0.8</formula>
    </cfRule>
  </conditionalFormatting>
  <conditionalFormatting sqref="M22:M25 M27:M35">
    <cfRule type="cellIs" dxfId="61" priority="65" operator="greaterThan">
      <formula>1.25</formula>
    </cfRule>
    <cfRule type="cellIs" dxfId="60" priority="66" operator="equal">
      <formula>1.25</formula>
    </cfRule>
    <cfRule type="cellIs" dxfId="59" priority="67" operator="greaterThan">
      <formula>1.05</formula>
    </cfRule>
    <cfRule type="cellIs" dxfId="58" priority="68" operator="equal">
      <formula>1.05</formula>
    </cfRule>
    <cfRule type="cellIs" dxfId="57" priority="69" operator="greaterThan">
      <formula>0.95</formula>
    </cfRule>
    <cfRule type="cellIs" dxfId="56" priority="70" operator="equal">
      <formula>0.95</formula>
    </cfRule>
    <cfRule type="cellIs" dxfId="55" priority="71" operator="greaterThan">
      <formula>0.8</formula>
    </cfRule>
    <cfRule type="cellIs" dxfId="54" priority="72" operator="equal">
      <formula>0.8</formula>
    </cfRule>
    <cfRule type="cellIs" dxfId="53" priority="73" operator="lessThan">
      <formula>0.8</formula>
    </cfRule>
  </conditionalFormatting>
  <conditionalFormatting sqref="M43:M45">
    <cfRule type="cellIs" dxfId="52" priority="56" operator="greaterThan">
      <formula>1.25</formula>
    </cfRule>
    <cfRule type="cellIs" dxfId="51" priority="57" operator="equal">
      <formula>1.25</formula>
    </cfRule>
    <cfRule type="cellIs" dxfId="50" priority="58" operator="greaterThan">
      <formula>1.05</formula>
    </cfRule>
    <cfRule type="cellIs" dxfId="49" priority="59" operator="equal">
      <formula>1.05</formula>
    </cfRule>
    <cfRule type="cellIs" dxfId="48" priority="60" operator="greaterThan">
      <formula>0.95</formula>
    </cfRule>
    <cfRule type="cellIs" dxfId="47" priority="61" operator="equal">
      <formula>0.95</formula>
    </cfRule>
    <cfRule type="cellIs" dxfId="46" priority="62" operator="greaterThan">
      <formula>0.8</formula>
    </cfRule>
    <cfRule type="cellIs" dxfId="45" priority="63" operator="equal">
      <formula>0.8</formula>
    </cfRule>
    <cfRule type="cellIs" dxfId="44" priority="64" operator="lessThan">
      <formula>0.8</formula>
    </cfRule>
  </conditionalFormatting>
  <conditionalFormatting sqref="N41 N43:N45">
    <cfRule type="cellIs" dxfId="43" priority="79" stopIfTrue="1" operator="equal">
      <formula>"U"</formula>
    </cfRule>
    <cfRule type="cellIs" dxfId="42" priority="80" stopIfTrue="1" operator="equal">
      <formula>"HP"</formula>
    </cfRule>
    <cfRule type="cellIs" dxfId="41" priority="81" stopIfTrue="1" operator="equal">
      <formula>"P"</formula>
    </cfRule>
    <cfRule type="cellIs" dxfId="40" priority="82" stopIfTrue="1" operator="equal">
      <formula>"T"</formula>
    </cfRule>
    <cfRule type="cellIs" dxfId="39" priority="83" stopIfTrue="1" operator="equal">
      <formula>"C"</formula>
    </cfRule>
  </conditionalFormatting>
  <dataValidations count="5">
    <dataValidation type="list" allowBlank="1" showInputMessage="1" showErrorMessage="1" sqref="G16:G17 G43:G45 G22:G25 G19:G20 G27:G35" xr:uid="{D5764FFC-12A5-40C9-8E8E-B23AE8C4DF21}">
      <formula1>$V$10:$V$11</formula1>
    </dataValidation>
    <dataValidation type="list" allowBlank="1" showInputMessage="1" showErrorMessage="1" sqref="F19:F20 F43:F45 F22:F25 F16:F17 F27:F35" xr:uid="{6680DA66-C6C2-4DA8-A487-F296A427149A}">
      <formula1>$U$10:$U$14</formula1>
    </dataValidation>
    <dataValidation type="list" allowBlank="1" showInputMessage="1" showErrorMessage="1" sqref="H6" xr:uid="{7978B5B2-3059-42C4-B299-F29BCA909824}">
      <formula1>$T$6:$T$7</formula1>
    </dataValidation>
    <dataValidation type="list" allowBlank="1" showInputMessage="1" showErrorMessage="1" sqref="B13" xr:uid="{51A6D9CD-24EB-48F9-8524-2BC5AD402384}">
      <formula1>$T$8:$T$15</formula1>
    </dataValidation>
    <dataValidation type="list" allowBlank="1" showInputMessage="1" showErrorMessage="1" sqref="B12" xr:uid="{1BF2D84B-A4B9-4962-AC13-3CC3652EAF25}">
      <formula1>$T$8:$T$18</formula1>
    </dataValidation>
  </dataValidations>
  <pageMargins left="0.7" right="0.7" top="0.75" bottom="0.75" header="0.3" footer="0.3"/>
  <pageSetup paperSize="9" scale="28" fitToWidth="0" orientation="landscape" r:id="rId1"/>
  <rowBreaks count="1" manualBreakCount="1">
    <brk id="47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A4C4-5F88-4897-9EAC-EF384C88B7D9}">
  <dimension ref="A1:AB104"/>
  <sheetViews>
    <sheetView topLeftCell="A82" zoomScale="85" zoomScaleNormal="85" workbookViewId="0">
      <selection activeCell="B89" sqref="B89"/>
    </sheetView>
  </sheetViews>
  <sheetFormatPr defaultRowHeight="15" x14ac:dyDescent="0.25"/>
  <cols>
    <col min="1" max="1" width="35.140625" bestFit="1" customWidth="1"/>
    <col min="2" max="13" width="13.140625" customWidth="1"/>
    <col min="14" max="14" width="16.7109375" bestFit="1" customWidth="1"/>
    <col min="15" max="15" width="5" customWidth="1"/>
    <col min="16" max="28" width="27.140625" style="244" customWidth="1"/>
  </cols>
  <sheetData>
    <row r="1" spans="1:28" x14ac:dyDescent="0.25">
      <c r="A1" s="4" t="s">
        <v>43</v>
      </c>
    </row>
    <row r="2" spans="1:28" x14ac:dyDescent="0.25">
      <c r="A2" s="3" t="s">
        <v>182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83</v>
      </c>
      <c r="P2" s="221" t="s">
        <v>28</v>
      </c>
      <c r="Q2" s="221" t="s">
        <v>29</v>
      </c>
      <c r="R2" s="221" t="s">
        <v>30</v>
      </c>
      <c r="S2" s="221" t="s">
        <v>31</v>
      </c>
      <c r="T2" s="221" t="s">
        <v>32</v>
      </c>
      <c r="U2" s="221" t="s">
        <v>33</v>
      </c>
      <c r="V2" s="221" t="s">
        <v>34</v>
      </c>
      <c r="W2" s="221" t="s">
        <v>35</v>
      </c>
      <c r="X2" s="221" t="s">
        <v>36</v>
      </c>
      <c r="Y2" s="221" t="s">
        <v>37</v>
      </c>
      <c r="Z2" s="221" t="s">
        <v>38</v>
      </c>
      <c r="AA2" s="221" t="s">
        <v>39</v>
      </c>
      <c r="AB2" s="221" t="s">
        <v>83</v>
      </c>
    </row>
    <row r="3" spans="1:28" x14ac:dyDescent="0.25">
      <c r="A3" s="3" t="s">
        <v>40</v>
      </c>
      <c r="B3" s="2">
        <v>0.95</v>
      </c>
      <c r="C3" s="2">
        <v>0.95</v>
      </c>
      <c r="D3" s="2">
        <v>0.95</v>
      </c>
      <c r="E3" s="2">
        <v>0.95</v>
      </c>
      <c r="F3" s="2">
        <v>0.95</v>
      </c>
      <c r="G3" s="2">
        <v>0.95</v>
      </c>
      <c r="H3" s="2">
        <v>0.95</v>
      </c>
      <c r="I3" s="2">
        <v>0.95</v>
      </c>
      <c r="J3" s="2">
        <v>0.95</v>
      </c>
      <c r="K3" s="2">
        <v>0.95</v>
      </c>
      <c r="L3" s="2">
        <v>0.95</v>
      </c>
      <c r="M3" s="2">
        <v>0.95</v>
      </c>
      <c r="N3" s="2">
        <f>AVERAGE(B3:M3)</f>
        <v>0.94999999999999984</v>
      </c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</row>
    <row r="4" spans="1:28" x14ac:dyDescent="0.25">
      <c r="A4" s="3" t="s">
        <v>41</v>
      </c>
      <c r="B4" s="262">
        <v>20.98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>
        <f>AVERAGE(B4:M4)</f>
        <v>20.98</v>
      </c>
      <c r="P4" s="431"/>
      <c r="Q4" s="431"/>
      <c r="R4" s="431"/>
      <c r="S4" s="431"/>
      <c r="T4" s="431"/>
      <c r="U4" s="431"/>
      <c r="V4" s="431"/>
      <c r="W4" s="431"/>
      <c r="X4" s="431"/>
      <c r="Y4" s="431"/>
      <c r="Z4" s="431"/>
      <c r="AA4" s="431"/>
      <c r="AB4" s="431"/>
    </row>
    <row r="5" spans="1:28" x14ac:dyDescent="0.25">
      <c r="A5" s="3" t="s">
        <v>209</v>
      </c>
      <c r="B5" s="2">
        <f>B3/B4</f>
        <v>4.5281220209723541E-2</v>
      </c>
      <c r="C5" s="2" t="e">
        <f t="shared" ref="C5:M5" si="0">C3/C4</f>
        <v>#DIV/0!</v>
      </c>
      <c r="D5" s="2" t="e">
        <f t="shared" si="0"/>
        <v>#DIV/0!</v>
      </c>
      <c r="E5" s="2" t="e">
        <f t="shared" si="0"/>
        <v>#DIV/0!</v>
      </c>
      <c r="F5" s="2" t="e">
        <f t="shared" si="0"/>
        <v>#DIV/0!</v>
      </c>
      <c r="G5" s="2" t="e">
        <f t="shared" si="0"/>
        <v>#DIV/0!</v>
      </c>
      <c r="H5" s="2" t="e">
        <f t="shared" si="0"/>
        <v>#DIV/0!</v>
      </c>
      <c r="I5" s="2" t="e">
        <f t="shared" si="0"/>
        <v>#DIV/0!</v>
      </c>
      <c r="J5" s="2" t="e">
        <f t="shared" si="0"/>
        <v>#DIV/0!</v>
      </c>
      <c r="K5" s="2" t="e">
        <f t="shared" si="0"/>
        <v>#DIV/0!</v>
      </c>
      <c r="L5" s="2" t="e">
        <f t="shared" si="0"/>
        <v>#DIV/0!</v>
      </c>
      <c r="M5" s="2" t="e">
        <f t="shared" si="0"/>
        <v>#DIV/0!</v>
      </c>
      <c r="N5" s="2">
        <f t="shared" ref="N5" si="1">N4/N3</f>
        <v>22.084210526315793</v>
      </c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</row>
    <row r="6" spans="1:28" x14ac:dyDescent="0.25">
      <c r="A6" s="3" t="s">
        <v>210</v>
      </c>
      <c r="B6" s="2">
        <f>B5</f>
        <v>4.5281220209723541E-2</v>
      </c>
      <c r="C6" s="2" t="e">
        <f>SUM($B$5:C$5)/COUNT($B$5:C$5)</f>
        <v>#DIV/0!</v>
      </c>
      <c r="D6" s="2" t="e">
        <f>SUM($B$5:D$5)/COUNT($B$5:D$5)</f>
        <v>#DIV/0!</v>
      </c>
      <c r="E6" s="2" t="e">
        <f>SUM($B$5:E$5)/COUNT($B$5:E$5)</f>
        <v>#DIV/0!</v>
      </c>
      <c r="F6" s="2" t="e">
        <f>SUM($B$5:F$5)/COUNT($B$5:F$5)</f>
        <v>#DIV/0!</v>
      </c>
      <c r="G6" s="2" t="e">
        <f>SUM($B$5:G$5)/COUNT($B$5:G$5)</f>
        <v>#DIV/0!</v>
      </c>
      <c r="H6" s="2" t="e">
        <f>SUM($B$5:H$5)/COUNT($B$5:H$5)</f>
        <v>#DIV/0!</v>
      </c>
      <c r="I6" s="2" t="e">
        <f>SUM($B$5:I$5)/COUNT($B$5:I$5)</f>
        <v>#DIV/0!</v>
      </c>
      <c r="J6" s="2" t="e">
        <f>SUM($B$5:J$5)/COUNT($B$5:J$5)</f>
        <v>#DIV/0!</v>
      </c>
      <c r="K6" s="2" t="e">
        <f>SUM($B$5:K$5)/COUNT($B$5:K$5)</f>
        <v>#DIV/0!</v>
      </c>
      <c r="L6" s="2" t="e">
        <f>SUM($B$5:L$5)/COUNT($B$5:L$5)</f>
        <v>#DIV/0!</v>
      </c>
      <c r="M6" s="2" t="e">
        <f>SUM($B$5:M$5)/COUNT($B$5:M$5)</f>
        <v>#DIV/0!</v>
      </c>
      <c r="N6" s="2"/>
      <c r="P6" s="431"/>
      <c r="Q6" s="431"/>
      <c r="R6" s="431"/>
      <c r="S6" s="431"/>
      <c r="T6" s="431"/>
      <c r="U6" s="431"/>
      <c r="V6" s="431"/>
      <c r="W6" s="431"/>
      <c r="X6" s="431"/>
      <c r="Y6" s="431"/>
      <c r="Z6" s="431"/>
      <c r="AA6" s="431"/>
      <c r="AB6" s="431"/>
    </row>
    <row r="9" spans="1:28" x14ac:dyDescent="0.25">
      <c r="A9" s="4" t="s">
        <v>245</v>
      </c>
    </row>
    <row r="10" spans="1:28" x14ac:dyDescent="0.25">
      <c r="A10" s="3" t="s">
        <v>246</v>
      </c>
      <c r="B10" s="3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83</v>
      </c>
      <c r="P10" s="221" t="s">
        <v>28</v>
      </c>
      <c r="Q10" s="221" t="s">
        <v>29</v>
      </c>
      <c r="R10" s="221" t="s">
        <v>30</v>
      </c>
      <c r="S10" s="221" t="s">
        <v>31</v>
      </c>
      <c r="T10" s="221" t="s">
        <v>32</v>
      </c>
      <c r="U10" s="221" t="s">
        <v>33</v>
      </c>
      <c r="V10" s="221" t="s">
        <v>34</v>
      </c>
      <c r="W10" s="221" t="s">
        <v>35</v>
      </c>
      <c r="X10" s="221" t="s">
        <v>36</v>
      </c>
      <c r="Y10" s="221" t="s">
        <v>37</v>
      </c>
      <c r="Z10" s="221" t="s">
        <v>38</v>
      </c>
      <c r="AA10" s="221" t="s">
        <v>39</v>
      </c>
      <c r="AB10" s="221" t="s">
        <v>83</v>
      </c>
    </row>
    <row r="11" spans="1:28" x14ac:dyDescent="0.25">
      <c r="A11" s="3" t="s">
        <v>40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225">
        <f>SUM(B11:M11)</f>
        <v>0</v>
      </c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1"/>
      <c r="AA11" s="431"/>
      <c r="AB11" s="431"/>
    </row>
    <row r="12" spans="1:28" x14ac:dyDescent="0.25">
      <c r="A12" s="3" t="s">
        <v>41</v>
      </c>
      <c r="B12" s="263">
        <v>0</v>
      </c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1">
        <f>SUM(B12:M12)</f>
        <v>0</v>
      </c>
      <c r="P12" s="431"/>
      <c r="Q12" s="431"/>
      <c r="R12" s="431"/>
      <c r="S12" s="431"/>
      <c r="T12" s="431"/>
      <c r="U12" s="431"/>
      <c r="V12" s="431"/>
      <c r="W12" s="431"/>
      <c r="X12" s="431"/>
      <c r="Y12" s="431"/>
      <c r="Z12" s="431"/>
      <c r="AA12" s="431"/>
      <c r="AB12" s="431"/>
    </row>
    <row r="13" spans="1:28" x14ac:dyDescent="0.25">
      <c r="A13" s="3" t="s">
        <v>209</v>
      </c>
      <c r="B13" s="6">
        <f t="shared" ref="B13:M13" si="2">IF(B12=0,1,B11/B12)</f>
        <v>1</v>
      </c>
      <c r="C13" s="6">
        <f t="shared" si="2"/>
        <v>1</v>
      </c>
      <c r="D13" s="6">
        <f t="shared" si="2"/>
        <v>1</v>
      </c>
      <c r="E13" s="6">
        <f t="shared" si="2"/>
        <v>1</v>
      </c>
      <c r="F13" s="6">
        <f t="shared" si="2"/>
        <v>1</v>
      </c>
      <c r="G13" s="6">
        <f t="shared" si="2"/>
        <v>1</v>
      </c>
      <c r="H13" s="6">
        <f t="shared" si="2"/>
        <v>1</v>
      </c>
      <c r="I13" s="6">
        <f t="shared" si="2"/>
        <v>1</v>
      </c>
      <c r="J13" s="6">
        <f t="shared" si="2"/>
        <v>1</v>
      </c>
      <c r="K13" s="6">
        <f t="shared" si="2"/>
        <v>1</v>
      </c>
      <c r="L13" s="6">
        <f t="shared" si="2"/>
        <v>1</v>
      </c>
      <c r="M13" s="6">
        <f t="shared" si="2"/>
        <v>1</v>
      </c>
      <c r="N13" s="6" t="str">
        <f>IF(N12=0,"100%",N12/N11)</f>
        <v>100%</v>
      </c>
      <c r="P13" s="431"/>
      <c r="Q13" s="431"/>
      <c r="R13" s="431"/>
      <c r="S13" s="431"/>
      <c r="T13" s="431"/>
      <c r="U13" s="431"/>
      <c r="V13" s="431"/>
      <c r="W13" s="431"/>
      <c r="X13" s="431"/>
      <c r="Y13" s="431"/>
      <c r="Z13" s="431"/>
      <c r="AA13" s="431"/>
      <c r="AB13" s="431"/>
    </row>
    <row r="14" spans="1:28" x14ac:dyDescent="0.25">
      <c r="A14" s="3" t="s">
        <v>211</v>
      </c>
      <c r="B14" s="6">
        <f>B13</f>
        <v>1</v>
      </c>
      <c r="C14" s="2">
        <f>AVERAGE($B$13:C$13)</f>
        <v>1</v>
      </c>
      <c r="D14" s="2">
        <f>AVERAGE($B$13:D$13)</f>
        <v>1</v>
      </c>
      <c r="E14" s="2">
        <f>AVERAGE($B$13:E$13)</f>
        <v>1</v>
      </c>
      <c r="F14" s="2">
        <f>AVERAGE($B$13:F$13)</f>
        <v>1</v>
      </c>
      <c r="G14" s="2">
        <f>AVERAGE($B$13:G$13)</f>
        <v>1</v>
      </c>
      <c r="H14" s="2">
        <f>AVERAGE($B$13:H$13)</f>
        <v>1</v>
      </c>
      <c r="I14" s="2">
        <f>AVERAGE($B$13:I$13)</f>
        <v>1</v>
      </c>
      <c r="J14" s="2">
        <f>AVERAGE($B$13:J$13)</f>
        <v>1</v>
      </c>
      <c r="K14" s="2">
        <f>AVERAGE($B$13:K$13)</f>
        <v>1</v>
      </c>
      <c r="L14" s="2">
        <f>AVERAGE($B$13:L$13)</f>
        <v>1</v>
      </c>
      <c r="M14" s="2">
        <f>AVERAGE($B$13:M$13)</f>
        <v>1</v>
      </c>
      <c r="N14" s="2"/>
      <c r="P14" s="431"/>
      <c r="Q14" s="431"/>
      <c r="R14" s="431"/>
      <c r="S14" s="431"/>
      <c r="T14" s="431"/>
      <c r="U14" s="431"/>
      <c r="V14" s="431"/>
      <c r="W14" s="431"/>
      <c r="X14" s="431"/>
      <c r="Y14" s="431"/>
      <c r="Z14" s="431"/>
      <c r="AA14" s="431"/>
      <c r="AB14" s="431"/>
    </row>
    <row r="17" spans="1:28" x14ac:dyDescent="0.25">
      <c r="A17" s="4" t="s">
        <v>44</v>
      </c>
    </row>
    <row r="18" spans="1:28" x14ac:dyDescent="0.25">
      <c r="A18" s="3" t="s">
        <v>215</v>
      </c>
      <c r="B18" s="3" t="s">
        <v>28</v>
      </c>
      <c r="C18" s="3" t="s">
        <v>29</v>
      </c>
      <c r="D18" s="3" t="s">
        <v>30</v>
      </c>
      <c r="E18" s="3" t="s">
        <v>31</v>
      </c>
      <c r="F18" s="3" t="s">
        <v>32</v>
      </c>
      <c r="G18" s="3" t="s">
        <v>33</v>
      </c>
      <c r="H18" s="3" t="s">
        <v>34</v>
      </c>
      <c r="I18" s="3" t="s">
        <v>35</v>
      </c>
      <c r="J18" s="3" t="s">
        <v>36</v>
      </c>
      <c r="K18" s="3" t="s">
        <v>37</v>
      </c>
      <c r="L18" s="3" t="s">
        <v>38</v>
      </c>
      <c r="M18" s="3" t="s">
        <v>39</v>
      </c>
      <c r="N18" s="3" t="s">
        <v>83</v>
      </c>
      <c r="P18" s="221" t="s">
        <v>28</v>
      </c>
      <c r="Q18" s="221" t="s">
        <v>29</v>
      </c>
      <c r="R18" s="221" t="s">
        <v>30</v>
      </c>
      <c r="S18" s="221" t="s">
        <v>31</v>
      </c>
      <c r="T18" s="221" t="s">
        <v>32</v>
      </c>
      <c r="U18" s="221" t="s">
        <v>33</v>
      </c>
      <c r="V18" s="221" t="s">
        <v>34</v>
      </c>
      <c r="W18" s="221" t="s">
        <v>35</v>
      </c>
      <c r="X18" s="221" t="s">
        <v>36</v>
      </c>
      <c r="Y18" s="221" t="s">
        <v>37</v>
      </c>
      <c r="Z18" s="221" t="s">
        <v>38</v>
      </c>
      <c r="AA18" s="221" t="s">
        <v>39</v>
      </c>
      <c r="AB18" s="221" t="s">
        <v>83</v>
      </c>
    </row>
    <row r="19" spans="1:28" x14ac:dyDescent="0.25">
      <c r="A19" s="3" t="s">
        <v>40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225">
        <f>SUM(B19:M19)</f>
        <v>0</v>
      </c>
      <c r="P19" s="431"/>
      <c r="Q19" s="431"/>
      <c r="R19" s="431"/>
      <c r="S19" s="431"/>
      <c r="T19" s="431"/>
      <c r="U19" s="431"/>
      <c r="V19" s="431"/>
      <c r="W19" s="431"/>
      <c r="X19" s="431"/>
      <c r="Y19" s="431"/>
      <c r="Z19" s="431"/>
      <c r="AA19" s="431"/>
      <c r="AB19" s="431"/>
    </row>
    <row r="20" spans="1:28" x14ac:dyDescent="0.25">
      <c r="A20" s="3" t="s">
        <v>41</v>
      </c>
      <c r="B20" s="263">
        <v>0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1">
        <f>SUM(B20:M20)</f>
        <v>0</v>
      </c>
      <c r="P20" s="431"/>
      <c r="Q20" s="431"/>
      <c r="R20" s="431"/>
      <c r="S20" s="431"/>
      <c r="T20" s="431"/>
      <c r="U20" s="431"/>
      <c r="V20" s="431"/>
      <c r="W20" s="431"/>
      <c r="X20" s="431"/>
      <c r="Y20" s="431"/>
      <c r="Z20" s="431"/>
      <c r="AA20" s="431"/>
      <c r="AB20" s="431"/>
    </row>
    <row r="21" spans="1:28" s="230" customFormat="1" x14ac:dyDescent="0.25">
      <c r="A21" s="3" t="s">
        <v>84</v>
      </c>
      <c r="B21" s="1">
        <f>B20</f>
        <v>0</v>
      </c>
      <c r="C21" s="1">
        <f>SUM($B$20:C$20)</f>
        <v>0</v>
      </c>
      <c r="D21" s="1">
        <f>SUM($B$20:D$20)</f>
        <v>0</v>
      </c>
      <c r="E21" s="1">
        <f>SUM($B$20:E$20)</f>
        <v>0</v>
      </c>
      <c r="F21" s="1">
        <f>SUM($B$20:F$20)</f>
        <v>0</v>
      </c>
      <c r="G21" s="1">
        <f>SUM($B$20:G$20)</f>
        <v>0</v>
      </c>
      <c r="H21" s="1">
        <f>SUM($B$20:H$20)</f>
        <v>0</v>
      </c>
      <c r="I21" s="1">
        <f>SUM($B$20:I$20)</f>
        <v>0</v>
      </c>
      <c r="J21" s="1">
        <f>SUM($B$20:J$20)</f>
        <v>0</v>
      </c>
      <c r="K21" s="1">
        <f>SUM($B$20:K$20)</f>
        <v>0</v>
      </c>
      <c r="L21" s="1">
        <f>SUM($B$20:L$20)</f>
        <v>0</v>
      </c>
      <c r="M21" s="1">
        <f>SUM($B$20:M$20)</f>
        <v>0</v>
      </c>
      <c r="N21" s="5"/>
      <c r="P21" s="431"/>
      <c r="Q21" s="431"/>
      <c r="R21" s="431"/>
      <c r="S21" s="431"/>
      <c r="T21" s="431"/>
      <c r="U21" s="431"/>
      <c r="V21" s="431"/>
      <c r="W21" s="431"/>
      <c r="X21" s="431"/>
      <c r="Y21" s="431"/>
      <c r="Z21" s="431"/>
      <c r="AA21" s="431"/>
      <c r="AB21" s="431"/>
    </row>
    <row r="22" spans="1:28" x14ac:dyDescent="0.25">
      <c r="A22" s="3" t="s">
        <v>209</v>
      </c>
      <c r="B22" s="6">
        <f t="shared" ref="B22:M22" si="3">IF(B20=0,1,B19/B20)</f>
        <v>1</v>
      </c>
      <c r="C22" s="6">
        <f t="shared" si="3"/>
        <v>1</v>
      </c>
      <c r="D22" s="6">
        <f t="shared" si="3"/>
        <v>1</v>
      </c>
      <c r="E22" s="6">
        <f t="shared" si="3"/>
        <v>1</v>
      </c>
      <c r="F22" s="6">
        <f t="shared" si="3"/>
        <v>1</v>
      </c>
      <c r="G22" s="6">
        <f t="shared" si="3"/>
        <v>1</v>
      </c>
      <c r="H22" s="6">
        <f t="shared" si="3"/>
        <v>1</v>
      </c>
      <c r="I22" s="6">
        <f t="shared" si="3"/>
        <v>1</v>
      </c>
      <c r="J22" s="6">
        <f t="shared" si="3"/>
        <v>1</v>
      </c>
      <c r="K22" s="6">
        <f t="shared" si="3"/>
        <v>1</v>
      </c>
      <c r="L22" s="6">
        <f t="shared" si="3"/>
        <v>1</v>
      </c>
      <c r="M22" s="6">
        <f t="shared" si="3"/>
        <v>1</v>
      </c>
      <c r="N22" s="6" t="str">
        <f>IF(N20=0,"100%",N20/N19)</f>
        <v>100%</v>
      </c>
      <c r="P22" s="431"/>
      <c r="Q22" s="431"/>
      <c r="R22" s="431"/>
      <c r="S22" s="431"/>
      <c r="T22" s="431"/>
      <c r="U22" s="431"/>
      <c r="V22" s="431"/>
      <c r="W22" s="431"/>
      <c r="X22" s="431"/>
      <c r="Y22" s="431"/>
      <c r="Z22" s="431"/>
      <c r="AA22" s="431"/>
      <c r="AB22" s="431"/>
    </row>
    <row r="23" spans="1:28" x14ac:dyDescent="0.25">
      <c r="A23" s="3" t="s">
        <v>211</v>
      </c>
      <c r="B23" s="6">
        <f>B22</f>
        <v>1</v>
      </c>
      <c r="C23" s="2">
        <f>SUM($B$22:C$22)/COUNT($B$22:C$22)</f>
        <v>1</v>
      </c>
      <c r="D23" s="2">
        <f>SUM($B$22:D$22)/COUNT($B$22:D$22)</f>
        <v>1</v>
      </c>
      <c r="E23" s="2">
        <f>SUM($B$22:E$22)/COUNT($B$22:E$22)</f>
        <v>1</v>
      </c>
      <c r="F23" s="2">
        <f>SUM($B$22:F$22)/COUNT($B$22:F$22)</f>
        <v>1</v>
      </c>
      <c r="G23" s="2">
        <f>SUM($B$22:G$22)/COUNT($B$22:G$22)</f>
        <v>1</v>
      </c>
      <c r="H23" s="2">
        <f>SUM($B$22:H$22)/COUNT($B$22:H$22)</f>
        <v>1</v>
      </c>
      <c r="I23" s="2">
        <f>SUM($B$22:I$22)/COUNT($B$22:I$22)</f>
        <v>1</v>
      </c>
      <c r="J23" s="2">
        <f>SUM($B$22:J$22)/COUNT($B$22:J$22)</f>
        <v>1</v>
      </c>
      <c r="K23" s="2">
        <f>SUM($B$22:K$22)/COUNT($B$22:K$22)</f>
        <v>1</v>
      </c>
      <c r="L23" s="2">
        <f>SUM($B$22:L$22)/COUNT($B$22:L$22)</f>
        <v>1</v>
      </c>
      <c r="M23" s="2">
        <f>SUM($B$22:M$22)/COUNT($B$22:M$22)</f>
        <v>1</v>
      </c>
      <c r="N23" s="2"/>
    </row>
    <row r="25" spans="1:28" x14ac:dyDescent="0.25">
      <c r="A25" s="227"/>
      <c r="B25" s="228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</row>
    <row r="26" spans="1:28" x14ac:dyDescent="0.25">
      <c r="A26" s="220" t="s">
        <v>212</v>
      </c>
      <c r="B26" s="221" t="s">
        <v>28</v>
      </c>
      <c r="C26" s="221" t="s">
        <v>29</v>
      </c>
      <c r="D26" s="221" t="s">
        <v>30</v>
      </c>
      <c r="E26" s="221" t="s">
        <v>31</v>
      </c>
      <c r="F26" s="221" t="s">
        <v>32</v>
      </c>
      <c r="G26" s="221" t="s">
        <v>33</v>
      </c>
      <c r="H26" s="221" t="s">
        <v>34</v>
      </c>
      <c r="I26" s="221" t="s">
        <v>35</v>
      </c>
      <c r="J26" s="221" t="s">
        <v>36</v>
      </c>
      <c r="K26" s="221" t="s">
        <v>37</v>
      </c>
      <c r="L26" s="221" t="s">
        <v>38</v>
      </c>
      <c r="M26" s="221" t="s">
        <v>39</v>
      </c>
      <c r="N26" s="221" t="s">
        <v>83</v>
      </c>
      <c r="P26" s="221" t="s">
        <v>28</v>
      </c>
      <c r="Q26" s="221" t="s">
        <v>29</v>
      </c>
      <c r="R26" s="221" t="s">
        <v>30</v>
      </c>
      <c r="S26" s="221" t="s">
        <v>31</v>
      </c>
      <c r="T26" s="221" t="s">
        <v>32</v>
      </c>
      <c r="U26" s="221" t="s">
        <v>33</v>
      </c>
      <c r="V26" s="221" t="s">
        <v>34</v>
      </c>
      <c r="W26" s="221" t="s">
        <v>35</v>
      </c>
      <c r="X26" s="221" t="s">
        <v>36</v>
      </c>
      <c r="Y26" s="221" t="s">
        <v>37</v>
      </c>
      <c r="Z26" s="221" t="s">
        <v>38</v>
      </c>
      <c r="AA26" s="221" t="s">
        <v>39</v>
      </c>
      <c r="AB26" s="221" t="s">
        <v>83</v>
      </c>
    </row>
    <row r="27" spans="1:28" x14ac:dyDescent="0.25">
      <c r="A27" s="3" t="s">
        <v>40</v>
      </c>
      <c r="B27" s="231">
        <v>0.98</v>
      </c>
      <c r="C27" s="231">
        <v>0.98</v>
      </c>
      <c r="D27" s="231">
        <v>0.98</v>
      </c>
      <c r="E27" s="231">
        <v>0.98</v>
      </c>
      <c r="F27" s="231">
        <v>0.98</v>
      </c>
      <c r="G27" s="231">
        <v>0.98</v>
      </c>
      <c r="H27" s="231">
        <v>0.98</v>
      </c>
      <c r="I27" s="231">
        <v>0.98</v>
      </c>
      <c r="J27" s="231">
        <v>0.98</v>
      </c>
      <c r="K27" s="231">
        <v>0.98</v>
      </c>
      <c r="L27" s="231">
        <v>0.98</v>
      </c>
      <c r="M27" s="231">
        <v>0.98</v>
      </c>
      <c r="N27" s="231">
        <f>AVERAGE(B27:M27)</f>
        <v>0.98000000000000032</v>
      </c>
      <c r="P27" s="431"/>
      <c r="Q27" s="431"/>
      <c r="R27" s="431"/>
      <c r="S27" s="431"/>
      <c r="T27" s="431"/>
      <c r="U27" s="431"/>
      <c r="V27" s="431"/>
      <c r="W27" s="431"/>
      <c r="X27" s="431"/>
      <c r="Y27" s="431"/>
      <c r="Z27" s="431"/>
      <c r="AA27" s="431"/>
      <c r="AB27" s="431"/>
    </row>
    <row r="28" spans="1:28" x14ac:dyDescent="0.25">
      <c r="A28" s="3" t="s">
        <v>240</v>
      </c>
      <c r="B28" s="262">
        <v>0.98</v>
      </c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>
        <f>AVERAGE(B28:M28)</f>
        <v>0.98</v>
      </c>
      <c r="P28" s="431"/>
      <c r="Q28" s="431"/>
      <c r="R28" s="431"/>
      <c r="S28" s="431"/>
      <c r="T28" s="431"/>
      <c r="U28" s="431"/>
      <c r="V28" s="431"/>
      <c r="W28" s="431"/>
      <c r="X28" s="431"/>
      <c r="Y28" s="431"/>
      <c r="Z28" s="431"/>
      <c r="AA28" s="431"/>
      <c r="AB28" s="431"/>
    </row>
    <row r="29" spans="1:28" x14ac:dyDescent="0.25">
      <c r="A29" s="3" t="s">
        <v>209</v>
      </c>
      <c r="B29" s="2">
        <f>B28/B27</f>
        <v>1</v>
      </c>
      <c r="C29" s="2">
        <f t="shared" ref="C29:M29" si="4">C28/C27</f>
        <v>0</v>
      </c>
      <c r="D29" s="2">
        <f t="shared" si="4"/>
        <v>0</v>
      </c>
      <c r="E29" s="2">
        <f t="shared" si="4"/>
        <v>0</v>
      </c>
      <c r="F29" s="2">
        <f t="shared" si="4"/>
        <v>0</v>
      </c>
      <c r="G29" s="2">
        <f t="shared" si="4"/>
        <v>0</v>
      </c>
      <c r="H29" s="2">
        <f t="shared" si="4"/>
        <v>0</v>
      </c>
      <c r="I29" s="2">
        <f t="shared" si="4"/>
        <v>0</v>
      </c>
      <c r="J29" s="2">
        <f t="shared" si="4"/>
        <v>0</v>
      </c>
      <c r="K29" s="2">
        <f t="shared" si="4"/>
        <v>0</v>
      </c>
      <c r="L29" s="2">
        <f t="shared" si="4"/>
        <v>0</v>
      </c>
      <c r="M29" s="2">
        <f t="shared" si="4"/>
        <v>0</v>
      </c>
      <c r="N29" s="6">
        <f>IFERROR(N28/N27,0)</f>
        <v>0.99999999999999967</v>
      </c>
      <c r="P29" s="431"/>
      <c r="Q29" s="431"/>
      <c r="R29" s="431"/>
      <c r="S29" s="431"/>
      <c r="T29" s="431"/>
      <c r="U29" s="431"/>
      <c r="V29" s="431"/>
      <c r="W29" s="431"/>
      <c r="X29" s="431"/>
      <c r="Y29" s="431"/>
      <c r="Z29" s="431"/>
      <c r="AA29" s="431"/>
      <c r="AB29" s="431"/>
    </row>
    <row r="30" spans="1:28" x14ac:dyDescent="0.25">
      <c r="A30" s="3" t="s">
        <v>211</v>
      </c>
      <c r="B30" s="2">
        <f>B29</f>
        <v>1</v>
      </c>
      <c r="C30" s="2">
        <f>IFERROR(SUM($B$28:C$28)/COUNT($B$28:C$28),0)</f>
        <v>0.98</v>
      </c>
      <c r="D30" s="2">
        <f>IFERROR(SUM($B$28:D$28)/COUNT($B$28:D$28),0)</f>
        <v>0.98</v>
      </c>
      <c r="E30" s="2">
        <f>IFERROR(SUM($B$28:E$28)/COUNT($B$28:E$28),0)</f>
        <v>0.98</v>
      </c>
      <c r="F30" s="2">
        <f>IFERROR(SUM($B$28:F$28)/COUNT($B$28:F$28),0)</f>
        <v>0.98</v>
      </c>
      <c r="G30" s="2">
        <f>IFERROR(SUM($B$28:G$28)/COUNT($B$28:G$28),0)</f>
        <v>0.98</v>
      </c>
      <c r="H30" s="2">
        <f>IFERROR(SUM($B$28:H$28)/COUNT($B$28:H$28),0)</f>
        <v>0.98</v>
      </c>
      <c r="I30" s="2">
        <f>IFERROR(SUM($B$28:I$28)/COUNT($B$28:I$28),0)</f>
        <v>0.98</v>
      </c>
      <c r="J30" s="2">
        <f>IFERROR(SUM($B$28:J$28)/COUNT($B$28:J$28),0)</f>
        <v>0.98</v>
      </c>
      <c r="K30" s="2">
        <f>IFERROR(SUM($B$28:K$28)/COUNT($B$28:K$28),0)</f>
        <v>0.98</v>
      </c>
      <c r="L30" s="2">
        <f>IFERROR(SUM($B$28:L$28)/COUNT($B$28:L$28),0)</f>
        <v>0.98</v>
      </c>
      <c r="M30" s="2">
        <f>IFERROR(SUM($B$28:M$28)/COUNT($B$28:M$28),0)</f>
        <v>0.98</v>
      </c>
      <c r="N30" s="2"/>
      <c r="P30" s="431"/>
      <c r="Q30" s="431"/>
      <c r="R30" s="431"/>
      <c r="S30" s="431"/>
      <c r="T30" s="431"/>
      <c r="U30" s="431"/>
      <c r="V30" s="431"/>
      <c r="W30" s="431"/>
      <c r="X30" s="431"/>
      <c r="Y30" s="431"/>
      <c r="Z30" s="431"/>
      <c r="AA30" s="431"/>
      <c r="AB30" s="431"/>
    </row>
    <row r="31" spans="1:28" x14ac:dyDescent="0.25">
      <c r="A31" s="227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</row>
    <row r="33" spans="1:28" x14ac:dyDescent="0.25">
      <c r="A33" s="220" t="s">
        <v>188</v>
      </c>
      <c r="B33" s="221" t="s">
        <v>28</v>
      </c>
      <c r="C33" s="221" t="s">
        <v>29</v>
      </c>
      <c r="D33" s="221" t="s">
        <v>30</v>
      </c>
      <c r="E33" s="221" t="s">
        <v>31</v>
      </c>
      <c r="F33" s="221" t="s">
        <v>32</v>
      </c>
      <c r="G33" s="221" t="s">
        <v>33</v>
      </c>
      <c r="H33" s="221" t="s">
        <v>34</v>
      </c>
      <c r="I33" s="221" t="s">
        <v>35</v>
      </c>
      <c r="J33" s="221" t="s">
        <v>36</v>
      </c>
      <c r="K33" s="221" t="s">
        <v>37</v>
      </c>
      <c r="L33" s="221" t="s">
        <v>38</v>
      </c>
      <c r="M33" s="221" t="s">
        <v>39</v>
      </c>
      <c r="N33" s="221" t="s">
        <v>83</v>
      </c>
      <c r="P33" s="221" t="s">
        <v>28</v>
      </c>
      <c r="Q33" s="221" t="s">
        <v>29</v>
      </c>
      <c r="R33" s="221" t="s">
        <v>30</v>
      </c>
      <c r="S33" s="221" t="s">
        <v>31</v>
      </c>
      <c r="T33" s="221" t="s">
        <v>32</v>
      </c>
      <c r="U33" s="221" t="s">
        <v>33</v>
      </c>
      <c r="V33" s="221" t="s">
        <v>34</v>
      </c>
      <c r="W33" s="221" t="s">
        <v>35</v>
      </c>
      <c r="X33" s="221" t="s">
        <v>36</v>
      </c>
      <c r="Y33" s="221" t="s">
        <v>37</v>
      </c>
      <c r="Z33" s="221" t="s">
        <v>38</v>
      </c>
      <c r="AA33" s="221" t="s">
        <v>39</v>
      </c>
      <c r="AB33" s="221" t="s">
        <v>83</v>
      </c>
    </row>
    <row r="34" spans="1:28" x14ac:dyDescent="0.25">
      <c r="A34" s="3" t="s">
        <v>40</v>
      </c>
      <c r="B34" s="225">
        <v>0</v>
      </c>
      <c r="C34" s="225">
        <v>0</v>
      </c>
      <c r="D34" s="225">
        <v>0</v>
      </c>
      <c r="E34" s="225">
        <v>0</v>
      </c>
      <c r="F34" s="225">
        <v>0</v>
      </c>
      <c r="G34" s="225">
        <v>0</v>
      </c>
      <c r="H34" s="225">
        <v>0</v>
      </c>
      <c r="I34" s="225">
        <v>0</v>
      </c>
      <c r="J34" s="225">
        <v>0</v>
      </c>
      <c r="K34" s="225">
        <v>0</v>
      </c>
      <c r="L34" s="225">
        <v>0</v>
      </c>
      <c r="M34" s="225">
        <v>0</v>
      </c>
      <c r="N34" s="231">
        <f>AVERAGE(B34:M34)</f>
        <v>0</v>
      </c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</row>
    <row r="35" spans="1:28" x14ac:dyDescent="0.25">
      <c r="A35" s="3" t="s">
        <v>41</v>
      </c>
      <c r="B35" s="261">
        <v>0</v>
      </c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>
        <f>SUM(B35:M35)</f>
        <v>0</v>
      </c>
      <c r="P35" s="431"/>
      <c r="Q35" s="431"/>
      <c r="R35" s="431"/>
      <c r="S35" s="431"/>
      <c r="T35" s="431"/>
      <c r="U35" s="431"/>
      <c r="V35" s="431"/>
      <c r="W35" s="431"/>
      <c r="X35" s="431"/>
      <c r="Y35" s="431"/>
      <c r="Z35" s="431"/>
      <c r="AA35" s="431"/>
      <c r="AB35" s="431"/>
    </row>
    <row r="36" spans="1:28" x14ac:dyDescent="0.25">
      <c r="A36" s="3" t="s">
        <v>209</v>
      </c>
      <c r="B36" s="6">
        <f>IF(B35=0,1,B34/B35)</f>
        <v>1</v>
      </c>
      <c r="C36" s="6">
        <f t="shared" ref="C36:N36" si="5">IF(C35=0,1,C34/C35)</f>
        <v>1</v>
      </c>
      <c r="D36" s="6">
        <f t="shared" si="5"/>
        <v>1</v>
      </c>
      <c r="E36" s="6">
        <f t="shared" si="5"/>
        <v>1</v>
      </c>
      <c r="F36" s="6">
        <f t="shared" si="5"/>
        <v>1</v>
      </c>
      <c r="G36" s="6">
        <f t="shared" si="5"/>
        <v>1</v>
      </c>
      <c r="H36" s="6">
        <f t="shared" si="5"/>
        <v>1</v>
      </c>
      <c r="I36" s="6">
        <f t="shared" si="5"/>
        <v>1</v>
      </c>
      <c r="J36" s="6">
        <f t="shared" si="5"/>
        <v>1</v>
      </c>
      <c r="K36" s="6">
        <f t="shared" si="5"/>
        <v>1</v>
      </c>
      <c r="L36" s="6">
        <f t="shared" si="5"/>
        <v>1</v>
      </c>
      <c r="M36" s="6">
        <f t="shared" si="5"/>
        <v>1</v>
      </c>
      <c r="N36" s="6">
        <f t="shared" si="5"/>
        <v>1</v>
      </c>
      <c r="P36" s="431"/>
      <c r="Q36" s="431"/>
      <c r="R36" s="431"/>
      <c r="S36" s="431"/>
      <c r="T36" s="431"/>
      <c r="U36" s="431"/>
      <c r="V36" s="431"/>
      <c r="W36" s="431"/>
      <c r="X36" s="431"/>
      <c r="Y36" s="431"/>
      <c r="Z36" s="431"/>
      <c r="AA36" s="431"/>
      <c r="AB36" s="431"/>
    </row>
    <row r="37" spans="1:28" x14ac:dyDescent="0.25">
      <c r="A37" s="3" t="s">
        <v>211</v>
      </c>
      <c r="B37" s="2">
        <f>B36</f>
        <v>1</v>
      </c>
      <c r="C37" s="2">
        <f>IFERROR(SUM($B$36:C$36)/COUNT($B$36:C$36),0)</f>
        <v>1</v>
      </c>
      <c r="D37" s="2">
        <f>IFERROR(SUM($B$36:D$36)/COUNT($B$36:D$36),0)</f>
        <v>1</v>
      </c>
      <c r="E37" s="2">
        <f>IFERROR(SUM($B$36:E$36)/COUNT($B$36:E$36),0)</f>
        <v>1</v>
      </c>
      <c r="F37" s="2">
        <f>IFERROR(SUM($B$36:F$36)/COUNT($B$36:F$36),0)</f>
        <v>1</v>
      </c>
      <c r="G37" s="2">
        <f>IFERROR(SUM($B$36:G$36)/COUNT($B$36:G$36),0)</f>
        <v>1</v>
      </c>
      <c r="H37" s="2">
        <f>IFERROR(SUM($B$36:H$36)/COUNT($B$36:H$36),0)</f>
        <v>1</v>
      </c>
      <c r="I37" s="2">
        <f>IFERROR(SUM($B$36:I$36)/COUNT($B$36:I$36),0)</f>
        <v>1</v>
      </c>
      <c r="J37" s="2">
        <f>IFERROR(SUM($B$36:J$36)/COUNT($B$36:J$36),0)</f>
        <v>1</v>
      </c>
      <c r="K37" s="2">
        <f>IFERROR(SUM($B$36:K$36)/COUNT($B$36:K$36),0)</f>
        <v>1</v>
      </c>
      <c r="L37" s="2">
        <f>IFERROR(SUM($B$36:L$36)/COUNT($B$36:L$36),0)</f>
        <v>1</v>
      </c>
      <c r="M37" s="2">
        <f>IFERROR(SUM($B$36:M$36)/COUNT($B$36:M$36),0)</f>
        <v>1</v>
      </c>
      <c r="N37" s="2"/>
      <c r="P37" s="431"/>
      <c r="Q37" s="431"/>
      <c r="R37" s="431"/>
      <c r="S37" s="431"/>
      <c r="T37" s="431"/>
      <c r="U37" s="431"/>
      <c r="V37" s="431"/>
      <c r="W37" s="431"/>
      <c r="X37" s="431"/>
      <c r="Y37" s="431"/>
      <c r="Z37" s="431"/>
      <c r="AA37" s="431"/>
      <c r="AB37" s="431"/>
    </row>
    <row r="38" spans="1:28" x14ac:dyDescent="0.25">
      <c r="A38" s="227"/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</row>
    <row r="40" spans="1:28" x14ac:dyDescent="0.25">
      <c r="A40" s="4" t="s">
        <v>218</v>
      </c>
    </row>
    <row r="41" spans="1:28" x14ac:dyDescent="0.25">
      <c r="A41" s="3" t="s">
        <v>198</v>
      </c>
      <c r="B41" s="3" t="s">
        <v>28</v>
      </c>
      <c r="C41" s="3" t="s">
        <v>29</v>
      </c>
      <c r="D41" s="3" t="s">
        <v>30</v>
      </c>
      <c r="E41" s="3" t="s">
        <v>31</v>
      </c>
      <c r="F41" s="3" t="s">
        <v>32</v>
      </c>
      <c r="G41" s="3" t="s">
        <v>33</v>
      </c>
      <c r="H41" s="3" t="s">
        <v>34</v>
      </c>
      <c r="I41" s="3" t="s">
        <v>35</v>
      </c>
      <c r="J41" s="3" t="s">
        <v>36</v>
      </c>
      <c r="K41" s="3" t="s">
        <v>37</v>
      </c>
      <c r="L41" s="3" t="s">
        <v>38</v>
      </c>
      <c r="M41" s="3" t="s">
        <v>39</v>
      </c>
      <c r="N41" s="3" t="s">
        <v>83</v>
      </c>
      <c r="P41" s="221" t="s">
        <v>28</v>
      </c>
      <c r="Q41" s="221" t="s">
        <v>29</v>
      </c>
      <c r="R41" s="221" t="s">
        <v>30</v>
      </c>
      <c r="S41" s="221" t="s">
        <v>31</v>
      </c>
      <c r="T41" s="221" t="s">
        <v>32</v>
      </c>
      <c r="U41" s="221" t="s">
        <v>33</v>
      </c>
      <c r="V41" s="221" t="s">
        <v>34</v>
      </c>
      <c r="W41" s="221" t="s">
        <v>35</v>
      </c>
      <c r="X41" s="221" t="s">
        <v>36</v>
      </c>
      <c r="Y41" s="221" t="s">
        <v>37</v>
      </c>
      <c r="Z41" s="221" t="s">
        <v>38</v>
      </c>
      <c r="AA41" s="221" t="s">
        <v>39</v>
      </c>
      <c r="AB41" s="221" t="s">
        <v>83</v>
      </c>
    </row>
    <row r="42" spans="1:28" x14ac:dyDescent="0.25">
      <c r="A42" s="3" t="s">
        <v>40</v>
      </c>
      <c r="B42" s="2">
        <v>0.75</v>
      </c>
      <c r="C42" s="2">
        <v>0.75</v>
      </c>
      <c r="D42" s="2">
        <v>0.75</v>
      </c>
      <c r="E42" s="2">
        <v>0.75</v>
      </c>
      <c r="F42" s="2">
        <v>0.75</v>
      </c>
      <c r="G42" s="2">
        <v>0.75</v>
      </c>
      <c r="H42" s="2">
        <v>0.75</v>
      </c>
      <c r="I42" s="2">
        <v>0.75</v>
      </c>
      <c r="J42" s="2">
        <v>0.75</v>
      </c>
      <c r="K42" s="2">
        <v>0.75</v>
      </c>
      <c r="L42" s="2">
        <v>0.75</v>
      </c>
      <c r="M42" s="2">
        <v>0.75</v>
      </c>
      <c r="N42" s="2">
        <f>AVERAGE(B42:M42)</f>
        <v>0.75</v>
      </c>
      <c r="P42" s="431"/>
      <c r="Q42" s="431"/>
      <c r="R42" s="431"/>
      <c r="S42" s="431"/>
      <c r="T42" s="431"/>
      <c r="U42" s="431"/>
      <c r="V42" s="431"/>
      <c r="W42" s="431"/>
      <c r="X42" s="431"/>
      <c r="Y42" s="431"/>
      <c r="Z42" s="431"/>
      <c r="AA42" s="431"/>
      <c r="AB42" s="431"/>
    </row>
    <row r="43" spans="1:28" x14ac:dyDescent="0.25">
      <c r="A43" s="3" t="s">
        <v>41</v>
      </c>
      <c r="B43" s="262">
        <v>0.75</v>
      </c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>
        <f>AVERAGE(B43:M43)</f>
        <v>0.75</v>
      </c>
      <c r="P43" s="431"/>
      <c r="Q43" s="431"/>
      <c r="R43" s="431"/>
      <c r="S43" s="431"/>
      <c r="T43" s="431"/>
      <c r="U43" s="431"/>
      <c r="V43" s="431"/>
      <c r="W43" s="431"/>
      <c r="X43" s="431"/>
      <c r="Y43" s="431"/>
      <c r="Z43" s="431"/>
      <c r="AA43" s="431"/>
      <c r="AB43" s="431"/>
    </row>
    <row r="44" spans="1:28" x14ac:dyDescent="0.25">
      <c r="A44" s="3" t="s">
        <v>209</v>
      </c>
      <c r="B44" s="6">
        <f>B43/B42</f>
        <v>1</v>
      </c>
      <c r="C44" s="6">
        <f t="shared" ref="C44:M44" si="6">C43/C42</f>
        <v>0</v>
      </c>
      <c r="D44" s="6">
        <f t="shared" si="6"/>
        <v>0</v>
      </c>
      <c r="E44" s="6">
        <f t="shared" si="6"/>
        <v>0</v>
      </c>
      <c r="F44" s="6">
        <f t="shared" si="6"/>
        <v>0</v>
      </c>
      <c r="G44" s="6">
        <f t="shared" si="6"/>
        <v>0</v>
      </c>
      <c r="H44" s="6">
        <f t="shared" si="6"/>
        <v>0</v>
      </c>
      <c r="I44" s="6">
        <f t="shared" si="6"/>
        <v>0</v>
      </c>
      <c r="J44" s="6">
        <f t="shared" si="6"/>
        <v>0</v>
      </c>
      <c r="K44" s="6">
        <f t="shared" si="6"/>
        <v>0</v>
      </c>
      <c r="L44" s="6">
        <f t="shared" si="6"/>
        <v>0</v>
      </c>
      <c r="M44" s="6">
        <f t="shared" si="6"/>
        <v>0</v>
      </c>
      <c r="N44" s="6">
        <f t="shared" ref="N44" si="7">N43/N42</f>
        <v>1</v>
      </c>
      <c r="P44" s="431"/>
      <c r="Q44" s="431"/>
      <c r="R44" s="431"/>
      <c r="S44" s="431"/>
      <c r="T44" s="431"/>
      <c r="U44" s="431"/>
      <c r="V44" s="431"/>
      <c r="W44" s="431"/>
      <c r="X44" s="431"/>
      <c r="Y44" s="431"/>
      <c r="Z44" s="431"/>
      <c r="AA44" s="431"/>
      <c r="AB44" s="431"/>
    </row>
    <row r="45" spans="1:28" x14ac:dyDescent="0.25">
      <c r="A45" s="3" t="s">
        <v>211</v>
      </c>
      <c r="B45" s="6">
        <f>B44</f>
        <v>1</v>
      </c>
      <c r="C45" s="2">
        <f>SUM($B$44:C$44)/COUNT($B$44:C$44)</f>
        <v>0.5</v>
      </c>
      <c r="D45" s="2">
        <f>SUM($B$44:D$44)/COUNT($B$44:D$44)</f>
        <v>0.33333333333333331</v>
      </c>
      <c r="E45" s="2">
        <f>SUM($B$44:E$44)/COUNT($B$44:E$44)</f>
        <v>0.25</v>
      </c>
      <c r="F45" s="2">
        <f>SUM($B$44:F$44)/COUNT($B$44:F$44)</f>
        <v>0.2</v>
      </c>
      <c r="G45" s="2">
        <f>SUM($B$44:G$44)/COUNT($B$44:G$44)</f>
        <v>0.16666666666666666</v>
      </c>
      <c r="H45" s="2">
        <f>SUM($B$44:H$44)/COUNT($B$44:H$44)</f>
        <v>0.14285714285714285</v>
      </c>
      <c r="I45" s="2">
        <f>SUM($B$44:I$44)/COUNT($B$44:I$44)</f>
        <v>0.125</v>
      </c>
      <c r="J45" s="2">
        <f>SUM($B$44:J$44)/COUNT($B$44:J$44)</f>
        <v>0.1111111111111111</v>
      </c>
      <c r="K45" s="2">
        <f>SUM($B$44:K$44)/COUNT($B$44:K$44)</f>
        <v>0.1</v>
      </c>
      <c r="L45" s="2">
        <f>SUM($B$44:L$44)/COUNT($B$44:L$44)</f>
        <v>9.0909090909090912E-2</v>
      </c>
      <c r="M45" s="2">
        <f>SUM($B$44:M$44)/COUNT($B$44:M$44)</f>
        <v>8.3333333333333329E-2</v>
      </c>
      <c r="N45" s="2"/>
      <c r="P45" s="431"/>
      <c r="Q45" s="431"/>
      <c r="R45" s="431"/>
      <c r="S45" s="431"/>
      <c r="T45" s="431"/>
      <c r="U45" s="431"/>
      <c r="V45" s="431"/>
      <c r="W45" s="431"/>
      <c r="X45" s="431"/>
      <c r="Y45" s="431"/>
      <c r="Z45" s="431"/>
      <c r="AA45" s="431"/>
      <c r="AB45" s="431"/>
    </row>
    <row r="46" spans="1:28" x14ac:dyDescent="0.25">
      <c r="A46" s="227"/>
      <c r="B46" s="228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</row>
    <row r="47" spans="1:28" x14ac:dyDescent="0.25">
      <c r="A47" s="227"/>
      <c r="B47" s="228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</row>
    <row r="48" spans="1:28" x14ac:dyDescent="0.25">
      <c r="A48" s="220" t="s">
        <v>190</v>
      </c>
      <c r="B48" s="221" t="s">
        <v>28</v>
      </c>
      <c r="C48" s="221" t="s">
        <v>29</v>
      </c>
      <c r="D48" s="221" t="s">
        <v>30</v>
      </c>
      <c r="E48" s="221" t="s">
        <v>31</v>
      </c>
      <c r="F48" s="221" t="s">
        <v>32</v>
      </c>
      <c r="G48" s="221" t="s">
        <v>33</v>
      </c>
      <c r="H48" s="221" t="s">
        <v>34</v>
      </c>
      <c r="I48" s="221" t="s">
        <v>35</v>
      </c>
      <c r="J48" s="221" t="s">
        <v>36</v>
      </c>
      <c r="K48" s="221" t="s">
        <v>37</v>
      </c>
      <c r="L48" s="221" t="s">
        <v>38</v>
      </c>
      <c r="M48" s="221" t="s">
        <v>39</v>
      </c>
      <c r="N48" s="221" t="s">
        <v>83</v>
      </c>
      <c r="P48" s="221" t="s">
        <v>28</v>
      </c>
      <c r="Q48" s="221" t="s">
        <v>29</v>
      </c>
      <c r="R48" s="221" t="s">
        <v>30</v>
      </c>
      <c r="S48" s="221" t="s">
        <v>31</v>
      </c>
      <c r="T48" s="221" t="s">
        <v>32</v>
      </c>
      <c r="U48" s="221" t="s">
        <v>33</v>
      </c>
      <c r="V48" s="221" t="s">
        <v>34</v>
      </c>
      <c r="W48" s="221" t="s">
        <v>35</v>
      </c>
      <c r="X48" s="221" t="s">
        <v>36</v>
      </c>
      <c r="Y48" s="221" t="s">
        <v>37</v>
      </c>
      <c r="Z48" s="221" t="s">
        <v>38</v>
      </c>
      <c r="AA48" s="221" t="s">
        <v>39</v>
      </c>
      <c r="AB48" s="221" t="s">
        <v>83</v>
      </c>
    </row>
    <row r="49" spans="1:28" x14ac:dyDescent="0.25">
      <c r="A49" s="3" t="s">
        <v>236</v>
      </c>
      <c r="B49" s="231">
        <v>1</v>
      </c>
      <c r="C49" s="231">
        <v>1</v>
      </c>
      <c r="D49" s="231">
        <v>1</v>
      </c>
      <c r="E49" s="231">
        <v>1</v>
      </c>
      <c r="F49" s="231">
        <v>1</v>
      </c>
      <c r="G49" s="231">
        <v>1</v>
      </c>
      <c r="H49" s="231">
        <v>1</v>
      </c>
      <c r="I49" s="231">
        <v>1</v>
      </c>
      <c r="J49" s="231">
        <v>1</v>
      </c>
      <c r="K49" s="231">
        <v>1</v>
      </c>
      <c r="L49" s="231">
        <v>1</v>
      </c>
      <c r="M49" s="231">
        <v>1</v>
      </c>
      <c r="N49" s="231">
        <v>1</v>
      </c>
      <c r="P49" s="431"/>
      <c r="Q49" s="431"/>
      <c r="R49" s="431"/>
      <c r="S49" s="431"/>
      <c r="T49" s="431"/>
      <c r="U49" s="431"/>
      <c r="V49" s="431"/>
      <c r="W49" s="431"/>
      <c r="X49" s="431"/>
      <c r="Y49" s="431"/>
      <c r="Z49" s="431"/>
      <c r="AA49" s="431"/>
      <c r="AB49" s="431"/>
    </row>
    <row r="50" spans="1:28" x14ac:dyDescent="0.25">
      <c r="A50" s="3" t="s">
        <v>237</v>
      </c>
      <c r="B50" s="231">
        <v>0.75</v>
      </c>
      <c r="C50" s="231">
        <v>0.75</v>
      </c>
      <c r="D50" s="231">
        <v>0.75</v>
      </c>
      <c r="E50" s="231">
        <v>0.75</v>
      </c>
      <c r="F50" s="231">
        <v>0.75</v>
      </c>
      <c r="G50" s="231">
        <v>0.75</v>
      </c>
      <c r="H50" s="231">
        <v>0.75</v>
      </c>
      <c r="I50" s="231">
        <v>0.75</v>
      </c>
      <c r="J50" s="231">
        <v>0.75</v>
      </c>
      <c r="K50" s="231">
        <v>0.75</v>
      </c>
      <c r="L50" s="231">
        <v>0.75</v>
      </c>
      <c r="M50" s="231">
        <v>0.75</v>
      </c>
      <c r="N50" s="231">
        <v>0.75</v>
      </c>
      <c r="P50" s="431"/>
      <c r="Q50" s="431"/>
      <c r="R50" s="431"/>
      <c r="S50" s="431"/>
      <c r="T50" s="431"/>
      <c r="U50" s="431"/>
      <c r="V50" s="431"/>
      <c r="W50" s="431"/>
      <c r="X50" s="431"/>
      <c r="Y50" s="431"/>
      <c r="Z50" s="431"/>
      <c r="AA50" s="431"/>
      <c r="AB50" s="431"/>
    </row>
    <row r="51" spans="1:28" x14ac:dyDescent="0.25">
      <c r="A51" s="268" t="s">
        <v>267</v>
      </c>
      <c r="B51" s="287">
        <v>1</v>
      </c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8">
        <f>SUM(B51:M51)</f>
        <v>1</v>
      </c>
      <c r="P51" s="431"/>
      <c r="Q51" s="431"/>
      <c r="R51" s="431"/>
      <c r="S51" s="431"/>
      <c r="T51" s="431"/>
      <c r="U51" s="431"/>
      <c r="V51" s="431"/>
      <c r="W51" s="431"/>
      <c r="X51" s="431"/>
      <c r="Y51" s="431"/>
      <c r="Z51" s="431"/>
      <c r="AA51" s="431"/>
      <c r="AB51" s="431"/>
    </row>
    <row r="52" spans="1:28" x14ac:dyDescent="0.25">
      <c r="A52" s="268" t="s">
        <v>268</v>
      </c>
      <c r="B52" s="287">
        <v>1</v>
      </c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8">
        <f>SUM(B52:M52)</f>
        <v>1</v>
      </c>
      <c r="P52" s="431"/>
      <c r="Q52" s="431"/>
      <c r="R52" s="431"/>
      <c r="S52" s="431"/>
      <c r="T52" s="431"/>
      <c r="U52" s="431"/>
      <c r="V52" s="431"/>
      <c r="W52" s="431"/>
      <c r="X52" s="431"/>
      <c r="Y52" s="431"/>
      <c r="Z52" s="431"/>
      <c r="AA52" s="431"/>
      <c r="AB52" s="431"/>
    </row>
    <row r="53" spans="1:28" x14ac:dyDescent="0.25">
      <c r="A53" s="3" t="s">
        <v>269</v>
      </c>
      <c r="B53" s="289">
        <f>IFERROR(B51/B52,0)</f>
        <v>1</v>
      </c>
      <c r="C53" s="289">
        <f t="shared" ref="C53:M53" si="8">IFERROR(C51/C52,0)</f>
        <v>0</v>
      </c>
      <c r="D53" s="289">
        <f t="shared" si="8"/>
        <v>0</v>
      </c>
      <c r="E53" s="289">
        <f t="shared" si="8"/>
        <v>0</v>
      </c>
      <c r="F53" s="289">
        <f t="shared" si="8"/>
        <v>0</v>
      </c>
      <c r="G53" s="289">
        <f t="shared" si="8"/>
        <v>0</v>
      </c>
      <c r="H53" s="289">
        <f t="shared" si="8"/>
        <v>0</v>
      </c>
      <c r="I53" s="289">
        <f t="shared" si="8"/>
        <v>0</v>
      </c>
      <c r="J53" s="289">
        <f t="shared" si="8"/>
        <v>0</v>
      </c>
      <c r="K53" s="289">
        <f t="shared" si="8"/>
        <v>0</v>
      </c>
      <c r="L53" s="289">
        <f t="shared" si="8"/>
        <v>0</v>
      </c>
      <c r="M53" s="289">
        <f t="shared" si="8"/>
        <v>0</v>
      </c>
      <c r="N53" s="290">
        <f>AVERAGE(B53:M53)</f>
        <v>8.3333333333333329E-2</v>
      </c>
      <c r="P53" s="431"/>
      <c r="Q53" s="431"/>
      <c r="R53" s="431"/>
      <c r="S53" s="431"/>
      <c r="T53" s="431"/>
      <c r="U53" s="431"/>
      <c r="V53" s="431"/>
      <c r="W53" s="431"/>
      <c r="X53" s="431"/>
      <c r="Y53" s="431"/>
      <c r="Z53" s="431"/>
      <c r="AA53" s="431"/>
      <c r="AB53" s="431"/>
    </row>
    <row r="54" spans="1:28" x14ac:dyDescent="0.25">
      <c r="A54" s="3" t="s">
        <v>270</v>
      </c>
      <c r="B54" s="264">
        <v>1</v>
      </c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2">
        <f>AVERAGE(B54:M54)</f>
        <v>1</v>
      </c>
      <c r="P54" s="431"/>
      <c r="Q54" s="431"/>
      <c r="R54" s="431"/>
      <c r="S54" s="431"/>
      <c r="T54" s="431"/>
      <c r="U54" s="431"/>
      <c r="V54" s="431"/>
      <c r="W54" s="431"/>
      <c r="X54" s="431"/>
      <c r="Y54" s="431"/>
      <c r="Z54" s="431"/>
      <c r="AA54" s="431"/>
      <c r="AB54" s="431"/>
    </row>
    <row r="55" spans="1:28" x14ac:dyDescent="0.25">
      <c r="A55" s="3" t="s">
        <v>209</v>
      </c>
      <c r="B55" s="6">
        <f>IFERROR(AVERAGE(B54/B50,B53/B49),0)</f>
        <v>1.1666666666666665</v>
      </c>
      <c r="C55" s="6">
        <f t="shared" ref="C55:N55" si="9">IFERROR(AVERAGE(C54/C50,C53/C49),0)</f>
        <v>0</v>
      </c>
      <c r="D55" s="6">
        <f t="shared" si="9"/>
        <v>0</v>
      </c>
      <c r="E55" s="6">
        <f t="shared" si="9"/>
        <v>0</v>
      </c>
      <c r="F55" s="6">
        <f t="shared" si="9"/>
        <v>0</v>
      </c>
      <c r="G55" s="6">
        <f t="shared" si="9"/>
        <v>0</v>
      </c>
      <c r="H55" s="6">
        <f t="shared" si="9"/>
        <v>0</v>
      </c>
      <c r="I55" s="6">
        <f t="shared" si="9"/>
        <v>0</v>
      </c>
      <c r="J55" s="6">
        <f t="shared" si="9"/>
        <v>0</v>
      </c>
      <c r="K55" s="6">
        <f t="shared" si="9"/>
        <v>0</v>
      </c>
      <c r="L55" s="6">
        <f t="shared" si="9"/>
        <v>0</v>
      </c>
      <c r="M55" s="6">
        <f t="shared" si="9"/>
        <v>0</v>
      </c>
      <c r="N55" s="6">
        <f t="shared" si="9"/>
        <v>0.70833333333333326</v>
      </c>
      <c r="P55" s="431"/>
      <c r="Q55" s="431"/>
      <c r="R55" s="431"/>
      <c r="S55" s="431"/>
      <c r="T55" s="431"/>
      <c r="U55" s="431"/>
      <c r="V55" s="431"/>
      <c r="W55" s="431"/>
      <c r="X55" s="431"/>
      <c r="Y55" s="431"/>
      <c r="Z55" s="431"/>
      <c r="AA55" s="431"/>
      <c r="AB55" s="431"/>
    </row>
    <row r="56" spans="1:28" x14ac:dyDescent="0.25">
      <c r="A56" s="3" t="s">
        <v>210</v>
      </c>
      <c r="B56" s="2">
        <f>B55</f>
        <v>1.1666666666666665</v>
      </c>
      <c r="C56" s="2">
        <f>SUM($B$55:C$55)/COUNT($B$55:C$55)</f>
        <v>0.58333333333333326</v>
      </c>
      <c r="D56" s="2">
        <f>SUM($B$55:D$55)/COUNT($B$55:D$55)</f>
        <v>0.38888888888888884</v>
      </c>
      <c r="E56" s="2">
        <f>SUM($B$55:E$55)/COUNT($B$55:E$55)</f>
        <v>0.29166666666666663</v>
      </c>
      <c r="F56" s="2">
        <f>SUM($B$55:F$55)/COUNT($B$55:F$55)</f>
        <v>0.23333333333333331</v>
      </c>
      <c r="G56" s="2">
        <f>SUM($B$55:G$55)/COUNT($B$55:G$55)</f>
        <v>0.19444444444444442</v>
      </c>
      <c r="H56" s="2">
        <f>SUM($B$55:H$55)/COUNT($B$55:H$55)</f>
        <v>0.16666666666666666</v>
      </c>
      <c r="I56" s="2">
        <f>SUM($B$55:I$55)/COUNT($B$55:I$55)</f>
        <v>0.14583333333333331</v>
      </c>
      <c r="J56" s="2">
        <f>SUM($B$55:J$55)/COUNT($B$55:J$55)</f>
        <v>0.12962962962962962</v>
      </c>
      <c r="K56" s="2">
        <f>SUM($B$55:K$55)/COUNT($B$55:K$55)</f>
        <v>0.11666666666666665</v>
      </c>
      <c r="L56" s="2">
        <f>SUM($B$55:L$55)/COUNT($B$55:L$55)</f>
        <v>0.10606060606060605</v>
      </c>
      <c r="M56" s="2">
        <f>SUM($B$55:M$55)/COUNT($B$55:M$55)</f>
        <v>9.722222222222221E-2</v>
      </c>
      <c r="N56" s="2"/>
      <c r="P56" s="431"/>
      <c r="Q56" s="431"/>
      <c r="R56" s="431"/>
      <c r="S56" s="431"/>
      <c r="T56" s="431"/>
      <c r="U56" s="431"/>
      <c r="V56" s="431"/>
      <c r="W56" s="431"/>
      <c r="X56" s="431"/>
      <c r="Y56" s="431"/>
      <c r="Z56" s="431"/>
      <c r="AA56" s="431"/>
      <c r="AB56" s="431"/>
    </row>
    <row r="57" spans="1:28" x14ac:dyDescent="0.25">
      <c r="A57" s="227"/>
      <c r="B57" s="228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</row>
    <row r="58" spans="1:28" x14ac:dyDescent="0.25">
      <c r="A58" s="227"/>
      <c r="B58" s="238"/>
      <c r="C58" s="23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</row>
    <row r="59" spans="1:28" x14ac:dyDescent="0.25">
      <c r="A59" s="3" t="s">
        <v>201</v>
      </c>
      <c r="B59" s="226" t="s">
        <v>200</v>
      </c>
      <c r="C59" s="226"/>
    </row>
    <row r="60" spans="1:28" x14ac:dyDescent="0.25">
      <c r="A60" s="268" t="s">
        <v>197</v>
      </c>
      <c r="B60" s="267" t="s">
        <v>28</v>
      </c>
      <c r="C60" s="221" t="s">
        <v>29</v>
      </c>
      <c r="D60" s="221" t="s">
        <v>30</v>
      </c>
      <c r="E60" s="221" t="s">
        <v>31</v>
      </c>
      <c r="F60" s="221" t="s">
        <v>32</v>
      </c>
      <c r="G60" s="221" t="s">
        <v>33</v>
      </c>
      <c r="H60" s="221" t="s">
        <v>34</v>
      </c>
      <c r="I60" s="221" t="s">
        <v>35</v>
      </c>
      <c r="J60" s="221" t="s">
        <v>36</v>
      </c>
      <c r="K60" s="221" t="s">
        <v>37</v>
      </c>
      <c r="L60" s="221" t="s">
        <v>38</v>
      </c>
      <c r="M60" s="221" t="s">
        <v>39</v>
      </c>
      <c r="N60" s="221" t="s">
        <v>83</v>
      </c>
      <c r="P60" s="221" t="s">
        <v>28</v>
      </c>
      <c r="Q60" s="221" t="s">
        <v>29</v>
      </c>
      <c r="R60" s="221" t="s">
        <v>30</v>
      </c>
      <c r="S60" s="221" t="s">
        <v>31</v>
      </c>
      <c r="T60" s="221" t="s">
        <v>32</v>
      </c>
      <c r="U60" s="221" t="s">
        <v>33</v>
      </c>
      <c r="V60" s="221" t="s">
        <v>34</v>
      </c>
      <c r="W60" s="221" t="s">
        <v>35</v>
      </c>
      <c r="X60" s="221" t="s">
        <v>36</v>
      </c>
      <c r="Y60" s="221" t="s">
        <v>37</v>
      </c>
      <c r="Z60" s="221" t="s">
        <v>38</v>
      </c>
      <c r="AA60" s="221" t="s">
        <v>39</v>
      </c>
      <c r="AB60" s="221" t="s">
        <v>83</v>
      </c>
    </row>
    <row r="61" spans="1:28" x14ac:dyDescent="0.25">
      <c r="A61" s="3" t="s">
        <v>40</v>
      </c>
      <c r="B61" s="225">
        <v>0</v>
      </c>
      <c r="C61" s="225">
        <v>0</v>
      </c>
      <c r="D61" s="225">
        <v>0</v>
      </c>
      <c r="E61" s="225">
        <v>0</v>
      </c>
      <c r="F61" s="225">
        <v>0</v>
      </c>
      <c r="G61" s="225">
        <v>0</v>
      </c>
      <c r="H61" s="225">
        <v>0</v>
      </c>
      <c r="I61" s="225">
        <v>0</v>
      </c>
      <c r="J61" s="225">
        <v>0</v>
      </c>
      <c r="K61" s="225">
        <v>0</v>
      </c>
      <c r="L61" s="225">
        <v>0</v>
      </c>
      <c r="M61" s="225">
        <v>0</v>
      </c>
      <c r="N61" s="225">
        <f>SUM(B61:M61)</f>
        <v>0</v>
      </c>
      <c r="P61" s="431"/>
      <c r="Q61" s="431"/>
      <c r="R61" s="431"/>
      <c r="S61" s="431"/>
      <c r="T61" s="431"/>
      <c r="U61" s="431"/>
      <c r="V61" s="431"/>
      <c r="W61" s="431"/>
      <c r="X61" s="431"/>
      <c r="Y61" s="431"/>
      <c r="Z61" s="431"/>
      <c r="AA61" s="431"/>
      <c r="AB61" s="431"/>
    </row>
    <row r="62" spans="1:28" x14ac:dyDescent="0.25">
      <c r="A62" s="3" t="s">
        <v>41</v>
      </c>
      <c r="B62" s="261">
        <v>0</v>
      </c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>
        <f>SUM(B62:M62)</f>
        <v>0</v>
      </c>
      <c r="P62" s="431"/>
      <c r="Q62" s="431"/>
      <c r="R62" s="431"/>
      <c r="S62" s="431"/>
      <c r="T62" s="431"/>
      <c r="U62" s="431"/>
      <c r="V62" s="431"/>
      <c r="W62" s="431"/>
      <c r="X62" s="431"/>
      <c r="Y62" s="431"/>
      <c r="Z62" s="431"/>
      <c r="AA62" s="431"/>
      <c r="AB62" s="431"/>
    </row>
    <row r="63" spans="1:28" x14ac:dyDescent="0.25">
      <c r="A63" s="3" t="s">
        <v>84</v>
      </c>
      <c r="B63" s="225">
        <f>B62</f>
        <v>0</v>
      </c>
      <c r="C63" s="225">
        <f>SUM($B$62:C$62)</f>
        <v>0</v>
      </c>
      <c r="D63" s="225">
        <f>SUM($B$62:D$62)</f>
        <v>0</v>
      </c>
      <c r="E63" s="225">
        <f>SUM($B$62:E$62)</f>
        <v>0</v>
      </c>
      <c r="F63" s="225">
        <f>SUM($B$62:F$62)</f>
        <v>0</v>
      </c>
      <c r="G63" s="225">
        <f>SUM($B$62:G$62)</f>
        <v>0</v>
      </c>
      <c r="H63" s="225">
        <f>SUM($B$62:H$62)</f>
        <v>0</v>
      </c>
      <c r="I63" s="225">
        <f>SUM($B$62:I$62)</f>
        <v>0</v>
      </c>
      <c r="J63" s="225">
        <f>SUM($B$62:J$62)</f>
        <v>0</v>
      </c>
      <c r="K63" s="225">
        <f>SUM($B$62:K$62)</f>
        <v>0</v>
      </c>
      <c r="L63" s="225">
        <f>SUM($B$62:L$62)</f>
        <v>0</v>
      </c>
      <c r="M63" s="225">
        <f>SUM($B$62:M$62)</f>
        <v>0</v>
      </c>
      <c r="N63" s="225"/>
      <c r="P63" s="431"/>
      <c r="Q63" s="431"/>
      <c r="R63" s="431"/>
      <c r="S63" s="431"/>
      <c r="T63" s="431"/>
      <c r="U63" s="431"/>
      <c r="V63" s="431"/>
      <c r="W63" s="431"/>
      <c r="X63" s="431"/>
      <c r="Y63" s="431"/>
      <c r="Z63" s="431"/>
      <c r="AA63" s="431"/>
      <c r="AB63" s="431"/>
    </row>
    <row r="64" spans="1:28" x14ac:dyDescent="0.25">
      <c r="A64" s="3" t="s">
        <v>209</v>
      </c>
      <c r="B64" s="6">
        <f>IF(B62=0,1,B61/B62)</f>
        <v>1</v>
      </c>
      <c r="C64" s="6">
        <f t="shared" ref="C64:N64" si="10">IF(C62=0,1,C61/C62)</f>
        <v>1</v>
      </c>
      <c r="D64" s="6">
        <f t="shared" si="10"/>
        <v>1</v>
      </c>
      <c r="E64" s="6">
        <f t="shared" si="10"/>
        <v>1</v>
      </c>
      <c r="F64" s="6">
        <f t="shared" si="10"/>
        <v>1</v>
      </c>
      <c r="G64" s="6">
        <f t="shared" si="10"/>
        <v>1</v>
      </c>
      <c r="H64" s="6">
        <f t="shared" si="10"/>
        <v>1</v>
      </c>
      <c r="I64" s="6">
        <f t="shared" si="10"/>
        <v>1</v>
      </c>
      <c r="J64" s="6">
        <f t="shared" si="10"/>
        <v>1</v>
      </c>
      <c r="K64" s="6">
        <f t="shared" si="10"/>
        <v>1</v>
      </c>
      <c r="L64" s="6">
        <f t="shared" si="10"/>
        <v>1</v>
      </c>
      <c r="M64" s="6">
        <f t="shared" si="10"/>
        <v>1</v>
      </c>
      <c r="N64" s="6">
        <f t="shared" si="10"/>
        <v>1</v>
      </c>
      <c r="P64" s="431"/>
      <c r="Q64" s="431"/>
      <c r="R64" s="431"/>
      <c r="S64" s="431"/>
      <c r="T64" s="431"/>
      <c r="U64" s="431"/>
      <c r="V64" s="431"/>
      <c r="W64" s="431"/>
      <c r="X64" s="431"/>
      <c r="Y64" s="431"/>
      <c r="Z64" s="431"/>
      <c r="AA64" s="431"/>
      <c r="AB64" s="431"/>
    </row>
    <row r="65" spans="1:28" x14ac:dyDescent="0.25">
      <c r="A65" s="3" t="s">
        <v>210</v>
      </c>
      <c r="B65" s="2">
        <f>B64</f>
        <v>1</v>
      </c>
      <c r="C65" s="2">
        <f>SUM($B$64:C$64)/COUNT($B$64:C$64)</f>
        <v>1</v>
      </c>
      <c r="D65" s="2">
        <f>SUM($B$64:D$64)/COUNT($B$64:D$64)</f>
        <v>1</v>
      </c>
      <c r="E65" s="2">
        <f>SUM($B$64:E$64)/COUNT($B$64:E$64)</f>
        <v>1</v>
      </c>
      <c r="F65" s="2">
        <f>SUM($B$64:F$64)/COUNT($B$64:F$64)</f>
        <v>1</v>
      </c>
      <c r="G65" s="2">
        <f>SUM($B$64:G$64)/COUNT($B$64:G$64)</f>
        <v>1</v>
      </c>
      <c r="H65" s="2">
        <f>SUM($B$64:H$64)/COUNT($B$64:H$64)</f>
        <v>1</v>
      </c>
      <c r="I65" s="2">
        <f>SUM($B$64:I$64)/COUNT($B$64:I$64)</f>
        <v>1</v>
      </c>
      <c r="J65" s="2">
        <f>SUM($B$64:J$64)/COUNT($B$64:J$64)</f>
        <v>1</v>
      </c>
      <c r="K65" s="2">
        <f>SUM($B$64:K$64)/COUNT($B$64:K$64)</f>
        <v>1</v>
      </c>
      <c r="L65" s="2">
        <f>SUM($B$64:L$64)/COUNT($B$64:L$64)</f>
        <v>1</v>
      </c>
      <c r="M65" s="2">
        <f>SUM($B$64:M$64)/COUNT($B$64:M$64)</f>
        <v>1</v>
      </c>
      <c r="N65" s="2"/>
      <c r="P65" s="431"/>
      <c r="Q65" s="431"/>
      <c r="R65" s="431"/>
      <c r="S65" s="431"/>
      <c r="T65" s="431"/>
      <c r="U65" s="431"/>
      <c r="V65" s="431"/>
      <c r="W65" s="431"/>
      <c r="X65" s="431"/>
      <c r="Y65" s="431"/>
      <c r="Z65" s="431"/>
      <c r="AA65" s="431"/>
      <c r="AB65" s="431"/>
    </row>
    <row r="66" spans="1:28" x14ac:dyDescent="0.25">
      <c r="A66" s="227"/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</row>
    <row r="67" spans="1:28" x14ac:dyDescent="0.25">
      <c r="A67" s="227"/>
      <c r="B67" s="229"/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</row>
    <row r="68" spans="1:28" x14ac:dyDescent="0.25">
      <c r="A68" s="3" t="s">
        <v>184</v>
      </c>
      <c r="B68" s="226" t="s">
        <v>194</v>
      </c>
      <c r="C68" s="226"/>
    </row>
    <row r="69" spans="1:28" x14ac:dyDescent="0.25">
      <c r="A69" s="268" t="s">
        <v>191</v>
      </c>
      <c r="B69" s="267" t="s">
        <v>28</v>
      </c>
      <c r="C69" s="221" t="s">
        <v>29</v>
      </c>
      <c r="D69" s="221" t="s">
        <v>30</v>
      </c>
      <c r="E69" s="221" t="s">
        <v>31</v>
      </c>
      <c r="F69" s="221" t="s">
        <v>32</v>
      </c>
      <c r="G69" s="221" t="s">
        <v>33</v>
      </c>
      <c r="H69" s="221" t="s">
        <v>34</v>
      </c>
      <c r="I69" s="221" t="s">
        <v>35</v>
      </c>
      <c r="J69" s="221" t="s">
        <v>36</v>
      </c>
      <c r="K69" s="221" t="s">
        <v>37</v>
      </c>
      <c r="L69" s="221" t="s">
        <v>38</v>
      </c>
      <c r="M69" s="221" t="s">
        <v>39</v>
      </c>
      <c r="N69" s="221" t="s">
        <v>83</v>
      </c>
      <c r="P69" s="221" t="s">
        <v>28</v>
      </c>
      <c r="Q69" s="221" t="s">
        <v>29</v>
      </c>
      <c r="R69" s="221" t="s">
        <v>30</v>
      </c>
      <c r="S69" s="221" t="s">
        <v>31</v>
      </c>
      <c r="T69" s="221" t="s">
        <v>32</v>
      </c>
      <c r="U69" s="221" t="s">
        <v>33</v>
      </c>
      <c r="V69" s="221" t="s">
        <v>34</v>
      </c>
      <c r="W69" s="221" t="s">
        <v>35</v>
      </c>
      <c r="X69" s="221" t="s">
        <v>36</v>
      </c>
      <c r="Y69" s="221" t="s">
        <v>37</v>
      </c>
      <c r="Z69" s="221" t="s">
        <v>38</v>
      </c>
      <c r="AA69" s="221" t="s">
        <v>39</v>
      </c>
      <c r="AB69" s="221" t="s">
        <v>83</v>
      </c>
    </row>
    <row r="70" spans="1:28" x14ac:dyDescent="0.25">
      <c r="A70" s="3" t="s">
        <v>40</v>
      </c>
      <c r="B70" s="225">
        <v>0</v>
      </c>
      <c r="C70" s="225">
        <v>0</v>
      </c>
      <c r="D70" s="225">
        <v>0</v>
      </c>
      <c r="E70" s="225">
        <v>0</v>
      </c>
      <c r="F70" s="225">
        <v>0</v>
      </c>
      <c r="G70" s="225">
        <v>0</v>
      </c>
      <c r="H70" s="225">
        <v>0</v>
      </c>
      <c r="I70" s="225">
        <v>0</v>
      </c>
      <c r="J70" s="225">
        <v>0</v>
      </c>
      <c r="K70" s="225">
        <v>0</v>
      </c>
      <c r="L70" s="225">
        <v>0</v>
      </c>
      <c r="M70" s="225">
        <v>0</v>
      </c>
      <c r="N70" s="225">
        <f>SUM(B70:M70)</f>
        <v>0</v>
      </c>
      <c r="P70" s="431"/>
      <c r="Q70" s="431"/>
      <c r="R70" s="431"/>
      <c r="S70" s="431"/>
      <c r="T70" s="431"/>
      <c r="U70" s="431"/>
      <c r="V70" s="431"/>
      <c r="W70" s="431"/>
      <c r="X70" s="431"/>
      <c r="Y70" s="431"/>
      <c r="Z70" s="431"/>
      <c r="AA70" s="431"/>
      <c r="AB70" s="431"/>
    </row>
    <row r="71" spans="1:28" x14ac:dyDescent="0.25">
      <c r="A71" s="3" t="s">
        <v>41</v>
      </c>
      <c r="B71" s="261">
        <v>0</v>
      </c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261">
        <f>SUM(B71:M71)</f>
        <v>0</v>
      </c>
      <c r="P71" s="431"/>
      <c r="Q71" s="431"/>
      <c r="R71" s="431"/>
      <c r="S71" s="431"/>
      <c r="T71" s="431"/>
      <c r="U71" s="431"/>
      <c r="V71" s="431"/>
      <c r="W71" s="431"/>
      <c r="X71" s="431"/>
      <c r="Y71" s="431"/>
      <c r="Z71" s="431"/>
      <c r="AA71" s="431"/>
      <c r="AB71" s="431"/>
    </row>
    <row r="72" spans="1:28" x14ac:dyDescent="0.25">
      <c r="A72" s="3" t="s">
        <v>84</v>
      </c>
      <c r="B72" s="225">
        <f>B71</f>
        <v>0</v>
      </c>
      <c r="C72" s="225">
        <f>SUM($B$101:M$101)</f>
        <v>0</v>
      </c>
      <c r="D72" s="225">
        <f>SUM($B$101:M$101)</f>
        <v>0</v>
      </c>
      <c r="E72" s="225">
        <f>SUM($B$101:M$101)</f>
        <v>0</v>
      </c>
      <c r="F72" s="225">
        <f>SUM($B$101:M$101)</f>
        <v>0</v>
      </c>
      <c r="G72" s="225">
        <f>SUM($B$101:M$101)</f>
        <v>0</v>
      </c>
      <c r="H72" s="225">
        <f>SUM($B$101:M$101)</f>
        <v>0</v>
      </c>
      <c r="I72" s="225">
        <f>SUM($B$101:M$101)</f>
        <v>0</v>
      </c>
      <c r="J72" s="225">
        <f>SUM($B$101:M$101)</f>
        <v>0</v>
      </c>
      <c r="K72" s="225">
        <f>SUM($B$101:M$101)</f>
        <v>0</v>
      </c>
      <c r="L72" s="225">
        <f>SUM($B$101:M$101)</f>
        <v>0</v>
      </c>
      <c r="M72" s="225">
        <f>SUM($B$101:M$101)</f>
        <v>0</v>
      </c>
      <c r="N72" s="225"/>
      <c r="P72" s="431"/>
      <c r="Q72" s="431"/>
      <c r="R72" s="431"/>
      <c r="S72" s="431"/>
      <c r="T72" s="431"/>
      <c r="U72" s="431"/>
      <c r="V72" s="431"/>
      <c r="W72" s="431"/>
      <c r="X72" s="431"/>
      <c r="Y72" s="431"/>
      <c r="Z72" s="431"/>
      <c r="AA72" s="431"/>
      <c r="AB72" s="431"/>
    </row>
    <row r="73" spans="1:28" x14ac:dyDescent="0.25">
      <c r="A73" s="3" t="s">
        <v>209</v>
      </c>
      <c r="B73" s="6">
        <f>IF(B71=0,1,B70/B71)</f>
        <v>1</v>
      </c>
      <c r="C73" s="6">
        <f t="shared" ref="C73:N73" si="11">IF(C71=0,1,C70/C71)</f>
        <v>1</v>
      </c>
      <c r="D73" s="6">
        <f t="shared" si="11"/>
        <v>1</v>
      </c>
      <c r="E73" s="6">
        <f t="shared" si="11"/>
        <v>1</v>
      </c>
      <c r="F73" s="6">
        <f t="shared" si="11"/>
        <v>1</v>
      </c>
      <c r="G73" s="6">
        <f t="shared" si="11"/>
        <v>1</v>
      </c>
      <c r="H73" s="6">
        <f t="shared" si="11"/>
        <v>1</v>
      </c>
      <c r="I73" s="6">
        <f t="shared" si="11"/>
        <v>1</v>
      </c>
      <c r="J73" s="6">
        <f t="shared" si="11"/>
        <v>1</v>
      </c>
      <c r="K73" s="6">
        <f t="shared" si="11"/>
        <v>1</v>
      </c>
      <c r="L73" s="6">
        <f t="shared" si="11"/>
        <v>1</v>
      </c>
      <c r="M73" s="6">
        <f t="shared" si="11"/>
        <v>1</v>
      </c>
      <c r="N73" s="6">
        <f t="shared" si="11"/>
        <v>1</v>
      </c>
      <c r="P73" s="431"/>
      <c r="Q73" s="431"/>
      <c r="R73" s="431"/>
      <c r="S73" s="431"/>
      <c r="T73" s="431"/>
      <c r="U73" s="431"/>
      <c r="V73" s="431"/>
      <c r="W73" s="431"/>
      <c r="X73" s="431"/>
      <c r="Y73" s="431"/>
      <c r="Z73" s="431"/>
      <c r="AA73" s="431"/>
      <c r="AB73" s="431"/>
    </row>
    <row r="74" spans="1:28" x14ac:dyDescent="0.25">
      <c r="A74" s="3" t="s">
        <v>210</v>
      </c>
      <c r="B74" s="2">
        <f>B73</f>
        <v>1</v>
      </c>
      <c r="C74" s="2">
        <f>AVERAGE($B$73:C$73)</f>
        <v>1</v>
      </c>
      <c r="D74" s="2">
        <f>AVERAGE($B$73:D$73)</f>
        <v>1</v>
      </c>
      <c r="E74" s="2">
        <f>AVERAGE($B$73:E$73)</f>
        <v>1</v>
      </c>
      <c r="F74" s="2">
        <f>AVERAGE($B$73:F$73)</f>
        <v>1</v>
      </c>
      <c r="G74" s="2">
        <f>AVERAGE($B$73:G$73)</f>
        <v>1</v>
      </c>
      <c r="H74" s="2">
        <f>AVERAGE($B$73:H$73)</f>
        <v>1</v>
      </c>
      <c r="I74" s="2">
        <f>AVERAGE($B$73:I$73)</f>
        <v>1</v>
      </c>
      <c r="J74" s="2">
        <f>AVERAGE($B$73:J$73)</f>
        <v>1</v>
      </c>
      <c r="K74" s="2">
        <f>AVERAGE($B$73:K$73)</f>
        <v>1</v>
      </c>
      <c r="L74" s="2">
        <f>AVERAGE($B$73:L$73)</f>
        <v>1</v>
      </c>
      <c r="M74" s="2">
        <f>AVERAGE($B$73:M$73)</f>
        <v>1</v>
      </c>
      <c r="N74" s="2"/>
      <c r="P74" s="431"/>
      <c r="Q74" s="431"/>
      <c r="R74" s="431"/>
      <c r="S74" s="431"/>
      <c r="T74" s="431"/>
      <c r="U74" s="431"/>
      <c r="V74" s="431"/>
      <c r="W74" s="431"/>
      <c r="X74" s="431"/>
      <c r="Y74" s="431"/>
      <c r="Z74" s="431"/>
      <c r="AA74" s="431"/>
      <c r="AB74" s="431"/>
    </row>
    <row r="75" spans="1:28" x14ac:dyDescent="0.25">
      <c r="A75" s="227"/>
      <c r="B75" s="229"/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29"/>
    </row>
    <row r="77" spans="1:28" x14ac:dyDescent="0.25">
      <c r="A77" s="240" t="s">
        <v>207</v>
      </c>
      <c r="B77" s="3" t="s">
        <v>28</v>
      </c>
      <c r="C77" s="3" t="s">
        <v>29</v>
      </c>
      <c r="D77" s="3" t="s">
        <v>30</v>
      </c>
      <c r="E77" s="3" t="s">
        <v>31</v>
      </c>
      <c r="F77" s="3" t="s">
        <v>32</v>
      </c>
      <c r="G77" s="3" t="s">
        <v>33</v>
      </c>
      <c r="H77" s="3" t="s">
        <v>34</v>
      </c>
      <c r="I77" s="3" t="s">
        <v>35</v>
      </c>
      <c r="J77" s="3" t="s">
        <v>36</v>
      </c>
      <c r="K77" s="3" t="s">
        <v>37</v>
      </c>
      <c r="L77" s="3" t="s">
        <v>38</v>
      </c>
      <c r="M77" s="3" t="s">
        <v>39</v>
      </c>
      <c r="N77" s="3" t="s">
        <v>83</v>
      </c>
      <c r="P77" s="221" t="s">
        <v>28</v>
      </c>
      <c r="Q77" s="221" t="s">
        <v>29</v>
      </c>
      <c r="R77" s="221" t="s">
        <v>30</v>
      </c>
      <c r="S77" s="221" t="s">
        <v>31</v>
      </c>
      <c r="T77" s="221" t="s">
        <v>32</v>
      </c>
      <c r="U77" s="221" t="s">
        <v>33</v>
      </c>
      <c r="V77" s="221" t="s">
        <v>34</v>
      </c>
      <c r="W77" s="221" t="s">
        <v>35</v>
      </c>
      <c r="X77" s="221" t="s">
        <v>36</v>
      </c>
      <c r="Y77" s="221" t="s">
        <v>37</v>
      </c>
      <c r="Z77" s="221" t="s">
        <v>38</v>
      </c>
      <c r="AA77" s="221" t="s">
        <v>39</v>
      </c>
      <c r="AB77" s="221" t="s">
        <v>83</v>
      </c>
    </row>
    <row r="78" spans="1:28" x14ac:dyDescent="0.25">
      <c r="A78" s="3" t="s">
        <v>40</v>
      </c>
      <c r="B78" s="2">
        <v>1</v>
      </c>
      <c r="C78" s="2">
        <v>1</v>
      </c>
      <c r="D78" s="2">
        <v>1</v>
      </c>
      <c r="E78" s="2">
        <v>1</v>
      </c>
      <c r="F78" s="2">
        <v>1</v>
      </c>
      <c r="G78" s="2">
        <v>1</v>
      </c>
      <c r="H78" s="2">
        <v>1</v>
      </c>
      <c r="I78" s="2">
        <v>1</v>
      </c>
      <c r="J78" s="2">
        <v>1</v>
      </c>
      <c r="K78" s="2">
        <v>1</v>
      </c>
      <c r="L78" s="2">
        <v>1</v>
      </c>
      <c r="M78" s="2">
        <v>1</v>
      </c>
      <c r="N78" s="2">
        <f>AVERAGE(B78:M78)</f>
        <v>1</v>
      </c>
      <c r="P78" s="431"/>
      <c r="Q78" s="431"/>
      <c r="R78" s="431"/>
      <c r="S78" s="431"/>
      <c r="T78" s="431"/>
      <c r="U78" s="431"/>
      <c r="V78" s="431"/>
      <c r="W78" s="431"/>
      <c r="X78" s="431"/>
      <c r="Y78" s="431"/>
      <c r="Z78" s="431"/>
      <c r="AA78" s="431"/>
      <c r="AB78" s="431"/>
    </row>
    <row r="79" spans="1:28" x14ac:dyDescent="0.25">
      <c r="A79" s="3" t="s">
        <v>41</v>
      </c>
      <c r="B79" s="262">
        <v>1</v>
      </c>
      <c r="C79" s="262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>
        <f>AVERAGE(B79:M79)</f>
        <v>1</v>
      </c>
      <c r="P79" s="431"/>
      <c r="Q79" s="431"/>
      <c r="R79" s="431"/>
      <c r="S79" s="431"/>
      <c r="T79" s="431"/>
      <c r="U79" s="431"/>
      <c r="V79" s="431"/>
      <c r="W79" s="431"/>
      <c r="X79" s="431"/>
      <c r="Y79" s="431"/>
      <c r="Z79" s="431"/>
      <c r="AA79" s="431"/>
      <c r="AB79" s="431"/>
    </row>
    <row r="80" spans="1:28" x14ac:dyDescent="0.25">
      <c r="A80" s="3" t="s">
        <v>209</v>
      </c>
      <c r="B80" s="6">
        <f>B79/B78</f>
        <v>1</v>
      </c>
      <c r="C80" s="6">
        <f t="shared" ref="C80" si="12">C79/C78</f>
        <v>0</v>
      </c>
      <c r="D80" s="6">
        <f t="shared" ref="D80" si="13">D79/D78</f>
        <v>0</v>
      </c>
      <c r="E80" s="6">
        <f t="shared" ref="E80" si="14">E79/E78</f>
        <v>0</v>
      </c>
      <c r="F80" s="6">
        <f t="shared" ref="F80" si="15">F79/F78</f>
        <v>0</v>
      </c>
      <c r="G80" s="6">
        <f t="shared" ref="G80" si="16">G79/G78</f>
        <v>0</v>
      </c>
      <c r="H80" s="6">
        <f t="shared" ref="H80" si="17">H79/H78</f>
        <v>0</v>
      </c>
      <c r="I80" s="6">
        <f t="shared" ref="I80" si="18">I79/I78</f>
        <v>0</v>
      </c>
      <c r="J80" s="6">
        <f t="shared" ref="J80" si="19">J79/J78</f>
        <v>0</v>
      </c>
      <c r="K80" s="6">
        <f t="shared" ref="K80" si="20">K79/K78</f>
        <v>0</v>
      </c>
      <c r="L80" s="6">
        <f t="shared" ref="L80" si="21">L79/L78</f>
        <v>0</v>
      </c>
      <c r="M80" s="6">
        <f t="shared" ref="M80:N80" si="22">M79/M78</f>
        <v>0</v>
      </c>
      <c r="N80" s="6">
        <f t="shared" si="22"/>
        <v>1</v>
      </c>
      <c r="P80" s="431"/>
      <c r="Q80" s="431"/>
      <c r="R80" s="431"/>
      <c r="S80" s="431"/>
      <c r="T80" s="431"/>
      <c r="U80" s="431"/>
      <c r="V80" s="431"/>
      <c r="W80" s="431"/>
      <c r="X80" s="431"/>
      <c r="Y80" s="431"/>
      <c r="Z80" s="431"/>
      <c r="AA80" s="431"/>
      <c r="AB80" s="431"/>
    </row>
    <row r="81" spans="1:28" x14ac:dyDescent="0.25">
      <c r="A81" s="3" t="s">
        <v>210</v>
      </c>
      <c r="B81" s="6">
        <f>B80</f>
        <v>1</v>
      </c>
      <c r="C81" s="2">
        <f>AVERAGE($B$80:C$80)</f>
        <v>0.5</v>
      </c>
      <c r="D81" s="2">
        <f>AVERAGE($B$80:D$80)</f>
        <v>0.33333333333333331</v>
      </c>
      <c r="E81" s="2">
        <f>AVERAGE($B$80:E$80)</f>
        <v>0.25</v>
      </c>
      <c r="F81" s="2">
        <f>AVERAGE($B$80:F$80)</f>
        <v>0.2</v>
      </c>
      <c r="G81" s="2">
        <f>AVERAGE($B$80:G$80)</f>
        <v>0.16666666666666666</v>
      </c>
      <c r="H81" s="2">
        <f>AVERAGE($B$80:H$80)</f>
        <v>0.14285714285714285</v>
      </c>
      <c r="I81" s="2">
        <f>AVERAGE($B$80:I$80)</f>
        <v>0.125</v>
      </c>
      <c r="J81" s="2">
        <f>AVERAGE($B$80:J$80)</f>
        <v>0.1111111111111111</v>
      </c>
      <c r="K81" s="2">
        <f>AVERAGE($B$80:K$80)</f>
        <v>0.1</v>
      </c>
      <c r="L81" s="2">
        <f>AVERAGE($B$80:L$80)</f>
        <v>9.0909090909090912E-2</v>
      </c>
      <c r="M81" s="2">
        <f>AVERAGE($B$80:M$80)</f>
        <v>8.3333333333333329E-2</v>
      </c>
      <c r="N81" s="2"/>
      <c r="P81" s="431"/>
      <c r="Q81" s="431"/>
      <c r="R81" s="431"/>
      <c r="S81" s="431"/>
      <c r="T81" s="431"/>
      <c r="U81" s="431"/>
      <c r="V81" s="431"/>
      <c r="W81" s="431"/>
      <c r="X81" s="431"/>
      <c r="Y81" s="431"/>
      <c r="Z81" s="431"/>
      <c r="AA81" s="431"/>
      <c r="AB81" s="431"/>
    </row>
    <row r="84" spans="1:28" s="230" customFormat="1" ht="30" x14ac:dyDescent="0.25">
      <c r="A84" s="268" t="s">
        <v>192</v>
      </c>
      <c r="B84" s="292" t="s">
        <v>28</v>
      </c>
      <c r="C84" s="292" t="s">
        <v>29</v>
      </c>
      <c r="D84" s="292" t="s">
        <v>30</v>
      </c>
      <c r="E84" s="292" t="s">
        <v>31</v>
      </c>
      <c r="F84" s="292" t="s">
        <v>32</v>
      </c>
      <c r="G84" s="292" t="s">
        <v>33</v>
      </c>
      <c r="H84" s="292" t="s">
        <v>34</v>
      </c>
      <c r="I84" s="292" t="s">
        <v>35</v>
      </c>
      <c r="J84" s="292" t="s">
        <v>36</v>
      </c>
      <c r="K84" s="292" t="s">
        <v>37</v>
      </c>
      <c r="L84" s="292" t="s">
        <v>38</v>
      </c>
      <c r="M84" s="292" t="s">
        <v>39</v>
      </c>
      <c r="N84" s="292" t="s">
        <v>83</v>
      </c>
      <c r="P84" s="221" t="s">
        <v>28</v>
      </c>
      <c r="Q84" s="221" t="s">
        <v>29</v>
      </c>
      <c r="R84" s="221" t="s">
        <v>30</v>
      </c>
      <c r="S84" s="221" t="s">
        <v>31</v>
      </c>
      <c r="T84" s="221" t="s">
        <v>32</v>
      </c>
      <c r="U84" s="221" t="s">
        <v>33</v>
      </c>
      <c r="V84" s="221" t="s">
        <v>34</v>
      </c>
      <c r="W84" s="221" t="s">
        <v>35</v>
      </c>
      <c r="X84" s="221" t="s">
        <v>36</v>
      </c>
      <c r="Y84" s="221" t="s">
        <v>37</v>
      </c>
      <c r="Z84" s="221" t="s">
        <v>38</v>
      </c>
      <c r="AA84" s="221" t="s">
        <v>39</v>
      </c>
      <c r="AB84" s="221" t="s">
        <v>83</v>
      </c>
    </row>
    <row r="85" spans="1:28" x14ac:dyDescent="0.25">
      <c r="A85" s="3" t="s">
        <v>239</v>
      </c>
      <c r="B85" s="269">
        <f>IF(OR(B88=FALSE,B91&gt;0),1,0)</f>
        <v>0</v>
      </c>
      <c r="C85" s="269">
        <f t="shared" ref="C85:N85" si="23">IF(OR(C88=FALSE,C91&gt;0),1,0)</f>
        <v>0</v>
      </c>
      <c r="D85" s="269">
        <f t="shared" si="23"/>
        <v>0</v>
      </c>
      <c r="E85" s="269">
        <f t="shared" si="23"/>
        <v>0</v>
      </c>
      <c r="F85" s="269">
        <f t="shared" si="23"/>
        <v>0</v>
      </c>
      <c r="G85" s="269">
        <f t="shared" si="23"/>
        <v>0</v>
      </c>
      <c r="H85" s="269">
        <f t="shared" si="23"/>
        <v>0</v>
      </c>
      <c r="I85" s="269">
        <f t="shared" si="23"/>
        <v>0</v>
      </c>
      <c r="J85" s="269">
        <f t="shared" si="23"/>
        <v>0</v>
      </c>
      <c r="K85" s="269">
        <f t="shared" si="23"/>
        <v>0</v>
      </c>
      <c r="L85" s="269">
        <f t="shared" si="23"/>
        <v>0</v>
      </c>
      <c r="M85" s="269">
        <f t="shared" si="23"/>
        <v>0</v>
      </c>
      <c r="N85" s="269">
        <f t="shared" si="23"/>
        <v>1</v>
      </c>
      <c r="P85" s="431"/>
      <c r="Q85" s="431"/>
      <c r="R85" s="431"/>
      <c r="S85" s="431"/>
      <c r="T85" s="431"/>
      <c r="U85" s="431"/>
      <c r="V85" s="431"/>
      <c r="W85" s="431"/>
      <c r="X85" s="431"/>
      <c r="Y85" s="431"/>
      <c r="Z85" s="431"/>
      <c r="AA85" s="431"/>
      <c r="AB85" s="431"/>
    </row>
    <row r="86" spans="1:28" x14ac:dyDescent="0.25">
      <c r="A86" s="3" t="s">
        <v>213</v>
      </c>
      <c r="B86" s="293">
        <v>0</v>
      </c>
      <c r="C86" s="293">
        <v>0</v>
      </c>
      <c r="D86" s="293">
        <v>0</v>
      </c>
      <c r="E86" s="293">
        <v>0</v>
      </c>
      <c r="F86" s="293">
        <v>0</v>
      </c>
      <c r="G86" s="293">
        <v>0</v>
      </c>
      <c r="H86" s="293">
        <v>0</v>
      </c>
      <c r="I86" s="293">
        <v>0</v>
      </c>
      <c r="J86" s="293">
        <v>0</v>
      </c>
      <c r="K86" s="293">
        <v>0</v>
      </c>
      <c r="L86" s="293">
        <v>0</v>
      </c>
      <c r="M86" s="293">
        <v>0</v>
      </c>
      <c r="N86" s="293">
        <v>0</v>
      </c>
      <c r="P86" s="431"/>
      <c r="Q86" s="431"/>
      <c r="R86" s="431"/>
      <c r="S86" s="431"/>
      <c r="T86" s="431"/>
      <c r="U86" s="431"/>
      <c r="V86" s="431"/>
      <c r="W86" s="431"/>
      <c r="X86" s="431"/>
      <c r="Y86" s="431"/>
      <c r="Z86" s="431"/>
      <c r="AA86" s="431"/>
      <c r="AB86" s="431"/>
    </row>
    <row r="87" spans="1:28" x14ac:dyDescent="0.25">
      <c r="A87" s="3" t="s">
        <v>214</v>
      </c>
      <c r="B87" s="270">
        <v>10</v>
      </c>
      <c r="C87" s="270">
        <v>10</v>
      </c>
      <c r="D87" s="270">
        <v>10</v>
      </c>
      <c r="E87" s="270">
        <v>10</v>
      </c>
      <c r="F87" s="270">
        <v>10</v>
      </c>
      <c r="G87" s="270">
        <v>10</v>
      </c>
      <c r="H87" s="270">
        <v>10</v>
      </c>
      <c r="I87" s="270">
        <v>10</v>
      </c>
      <c r="J87" s="270">
        <v>10</v>
      </c>
      <c r="K87" s="270">
        <v>10</v>
      </c>
      <c r="L87" s="270">
        <v>10</v>
      </c>
      <c r="M87" s="270">
        <v>10</v>
      </c>
      <c r="N87" s="270">
        <v>10</v>
      </c>
      <c r="P87" s="431"/>
      <c r="Q87" s="431"/>
      <c r="R87" s="431"/>
      <c r="S87" s="431"/>
      <c r="T87" s="431"/>
      <c r="U87" s="431"/>
      <c r="V87" s="431"/>
      <c r="W87" s="431"/>
      <c r="X87" s="431"/>
      <c r="Y87" s="431"/>
      <c r="Z87" s="431"/>
      <c r="AA87" s="431"/>
      <c r="AB87" s="431"/>
    </row>
    <row r="88" spans="1:28" x14ac:dyDescent="0.25">
      <c r="A88" s="3" t="s">
        <v>278</v>
      </c>
      <c r="B88" s="270" t="b">
        <f>ISBLANK(B89)</f>
        <v>1</v>
      </c>
      <c r="C88" s="270" t="b">
        <f t="shared" ref="C88:N88" si="24">ISBLANK(C89)</f>
        <v>1</v>
      </c>
      <c r="D88" s="270" t="b">
        <f t="shared" si="24"/>
        <v>1</v>
      </c>
      <c r="E88" s="270" t="b">
        <f t="shared" si="24"/>
        <v>1</v>
      </c>
      <c r="F88" s="270" t="b">
        <f t="shared" si="24"/>
        <v>1</v>
      </c>
      <c r="G88" s="270" t="b">
        <f t="shared" si="24"/>
        <v>1</v>
      </c>
      <c r="H88" s="270" t="b">
        <f t="shared" si="24"/>
        <v>1</v>
      </c>
      <c r="I88" s="270" t="b">
        <f t="shared" si="24"/>
        <v>1</v>
      </c>
      <c r="J88" s="270" t="b">
        <f t="shared" si="24"/>
        <v>1</v>
      </c>
      <c r="K88" s="270" t="b">
        <f t="shared" si="24"/>
        <v>1</v>
      </c>
      <c r="L88" s="270" t="b">
        <f t="shared" si="24"/>
        <v>1</v>
      </c>
      <c r="M88" s="270" t="b">
        <f t="shared" si="24"/>
        <v>1</v>
      </c>
      <c r="N88" s="270" t="b">
        <f t="shared" si="24"/>
        <v>0</v>
      </c>
      <c r="P88" s="431"/>
      <c r="Q88" s="431"/>
      <c r="R88" s="431"/>
      <c r="S88" s="431"/>
      <c r="T88" s="431"/>
      <c r="U88" s="431"/>
      <c r="V88" s="431"/>
      <c r="W88" s="431"/>
      <c r="X88" s="431"/>
      <c r="Y88" s="431"/>
      <c r="Z88" s="431"/>
      <c r="AA88" s="431"/>
      <c r="AB88" s="431"/>
    </row>
    <row r="89" spans="1:28" x14ac:dyDescent="0.25">
      <c r="A89" s="3" t="s">
        <v>265</v>
      </c>
      <c r="B89" s="288"/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94">
        <f>SUM(B89:M89)</f>
        <v>0</v>
      </c>
      <c r="P89" s="431"/>
      <c r="Q89" s="431"/>
      <c r="R89" s="431"/>
      <c r="S89" s="431"/>
      <c r="T89" s="431"/>
      <c r="U89" s="431"/>
      <c r="V89" s="431"/>
      <c r="W89" s="431"/>
      <c r="X89" s="431"/>
      <c r="Y89" s="431"/>
      <c r="Z89" s="431"/>
      <c r="AA89" s="431"/>
      <c r="AB89" s="431"/>
    </row>
    <row r="90" spans="1:28" x14ac:dyDescent="0.25">
      <c r="A90" s="3" t="s">
        <v>279</v>
      </c>
      <c r="B90" s="290">
        <f>IF(B88=TRUE,0,(IF(B89=0,1,0)))</f>
        <v>0</v>
      </c>
      <c r="C90" s="290">
        <f t="shared" ref="C90:N90" si="25">IF(C88=TRUE,0,(IF(C89=0,1,0)))</f>
        <v>0</v>
      </c>
      <c r="D90" s="290">
        <f t="shared" si="25"/>
        <v>0</v>
      </c>
      <c r="E90" s="290">
        <f t="shared" si="25"/>
        <v>0</v>
      </c>
      <c r="F90" s="290">
        <f t="shared" si="25"/>
        <v>0</v>
      </c>
      <c r="G90" s="290">
        <f t="shared" si="25"/>
        <v>0</v>
      </c>
      <c r="H90" s="290">
        <f t="shared" si="25"/>
        <v>0</v>
      </c>
      <c r="I90" s="290">
        <f t="shared" si="25"/>
        <v>0</v>
      </c>
      <c r="J90" s="290">
        <f t="shared" si="25"/>
        <v>0</v>
      </c>
      <c r="K90" s="290">
        <f t="shared" si="25"/>
        <v>0</v>
      </c>
      <c r="L90" s="290">
        <f t="shared" si="25"/>
        <v>0</v>
      </c>
      <c r="M90" s="290">
        <f t="shared" si="25"/>
        <v>0</v>
      </c>
      <c r="N90" s="290">
        <f t="shared" si="25"/>
        <v>1</v>
      </c>
      <c r="P90" s="431"/>
      <c r="Q90" s="431"/>
      <c r="R90" s="431"/>
      <c r="S90" s="431"/>
      <c r="T90" s="431"/>
      <c r="U90" s="431"/>
      <c r="V90" s="431"/>
      <c r="W90" s="431"/>
      <c r="X90" s="431"/>
      <c r="Y90" s="431"/>
      <c r="Z90" s="431"/>
      <c r="AA90" s="431"/>
      <c r="AB90" s="431"/>
    </row>
    <row r="91" spans="1:28" x14ac:dyDescent="0.25">
      <c r="A91" s="3" t="s">
        <v>266</v>
      </c>
      <c r="B91" s="288"/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94">
        <f>SUM(B91:M91)</f>
        <v>0</v>
      </c>
      <c r="P91" s="431"/>
      <c r="Q91" s="431"/>
      <c r="R91" s="431"/>
      <c r="S91" s="431"/>
      <c r="T91" s="431"/>
      <c r="U91" s="431"/>
      <c r="V91" s="431"/>
      <c r="W91" s="431"/>
      <c r="X91" s="431"/>
      <c r="Y91" s="431"/>
      <c r="Z91" s="431"/>
      <c r="AA91" s="431"/>
      <c r="AB91" s="431"/>
    </row>
    <row r="92" spans="1:28" x14ac:dyDescent="0.25">
      <c r="A92" s="3" t="s">
        <v>278</v>
      </c>
      <c r="B92" s="295" t="b">
        <f>ISBLANK(B91)</f>
        <v>1</v>
      </c>
      <c r="C92" s="295" t="b">
        <f t="shared" ref="C92:N92" si="26">ISBLANK(C91)</f>
        <v>1</v>
      </c>
      <c r="D92" s="295" t="b">
        <f t="shared" si="26"/>
        <v>1</v>
      </c>
      <c r="E92" s="295" t="b">
        <f t="shared" si="26"/>
        <v>1</v>
      </c>
      <c r="F92" s="295" t="b">
        <f t="shared" si="26"/>
        <v>1</v>
      </c>
      <c r="G92" s="295" t="b">
        <f t="shared" si="26"/>
        <v>1</v>
      </c>
      <c r="H92" s="295" t="b">
        <f t="shared" si="26"/>
        <v>1</v>
      </c>
      <c r="I92" s="295" t="b">
        <f t="shared" si="26"/>
        <v>1</v>
      </c>
      <c r="J92" s="295" t="b">
        <f t="shared" si="26"/>
        <v>1</v>
      </c>
      <c r="K92" s="295" t="b">
        <f t="shared" si="26"/>
        <v>1</v>
      </c>
      <c r="L92" s="295" t="b">
        <f t="shared" si="26"/>
        <v>1</v>
      </c>
      <c r="M92" s="295" t="b">
        <f t="shared" si="26"/>
        <v>1</v>
      </c>
      <c r="N92" s="295" t="b">
        <f t="shared" si="26"/>
        <v>0</v>
      </c>
      <c r="P92" s="431"/>
      <c r="Q92" s="431"/>
      <c r="R92" s="431"/>
      <c r="S92" s="431"/>
      <c r="T92" s="431"/>
      <c r="U92" s="431"/>
      <c r="V92" s="431"/>
      <c r="W92" s="431"/>
      <c r="X92" s="431"/>
      <c r="Y92" s="431"/>
      <c r="Z92" s="431"/>
      <c r="AA92" s="431"/>
      <c r="AB92" s="431"/>
    </row>
    <row r="93" spans="1:28" x14ac:dyDescent="0.25">
      <c r="A93" s="3" t="s">
        <v>280</v>
      </c>
      <c r="B93" s="290">
        <f>IF(B92=TRUE,0,B87/B91)</f>
        <v>0</v>
      </c>
      <c r="C93" s="290">
        <f t="shared" ref="C93:N93" si="27">IF(C92=TRUE,0,C87/C91)</f>
        <v>0</v>
      </c>
      <c r="D93" s="290">
        <f t="shared" si="27"/>
        <v>0</v>
      </c>
      <c r="E93" s="290">
        <f t="shared" si="27"/>
        <v>0</v>
      </c>
      <c r="F93" s="290">
        <f t="shared" si="27"/>
        <v>0</v>
      </c>
      <c r="G93" s="290">
        <f t="shared" si="27"/>
        <v>0</v>
      </c>
      <c r="H93" s="290">
        <f t="shared" si="27"/>
        <v>0</v>
      </c>
      <c r="I93" s="290">
        <f t="shared" si="27"/>
        <v>0</v>
      </c>
      <c r="J93" s="290">
        <f t="shared" si="27"/>
        <v>0</v>
      </c>
      <c r="K93" s="290">
        <f t="shared" si="27"/>
        <v>0</v>
      </c>
      <c r="L93" s="290">
        <f t="shared" si="27"/>
        <v>0</v>
      </c>
      <c r="M93" s="290">
        <f t="shared" si="27"/>
        <v>0</v>
      </c>
      <c r="N93" s="290" t="e">
        <f t="shared" si="27"/>
        <v>#DIV/0!</v>
      </c>
      <c r="P93" s="431"/>
      <c r="Q93" s="431"/>
      <c r="R93" s="431"/>
      <c r="S93" s="431"/>
      <c r="T93" s="431"/>
      <c r="U93" s="431"/>
      <c r="V93" s="431"/>
      <c r="W93" s="431"/>
      <c r="X93" s="431"/>
      <c r="Y93" s="431"/>
      <c r="Z93" s="431"/>
      <c r="AA93" s="431"/>
      <c r="AB93" s="431"/>
    </row>
    <row r="94" spans="1:28" x14ac:dyDescent="0.25">
      <c r="A94" s="3" t="s">
        <v>209</v>
      </c>
      <c r="B94" s="6">
        <f>IF(AND(B88=FALSE,B89=0,B93=0),B90,IF(AND(B88=TRUE,B93&gt;0),B93,IF(AND(B88=FALSE,B93&gt;0),AVERAGE(B90,B93),0)))</f>
        <v>0</v>
      </c>
      <c r="C94" s="6">
        <f>IF(AND(C88=FALSE,C89=0,C93=0),C90,IF(AND(C88=TRUE,C93&gt;0),C93,IF(AND(C88=FALSE,C93&gt;0),AVERAGE(C90,C93),0)))</f>
        <v>0</v>
      </c>
      <c r="D94" s="6">
        <f t="shared" ref="D94:N94" si="28">IF(AND(D88=FALSE,D89=0,D93=0),D90,IF(AND(D88=TRUE,D93&gt;0),D93,IF(AND(D88=FALSE,D93&gt;0),AVERAGE(D90,D93),0)))</f>
        <v>0</v>
      </c>
      <c r="E94" s="6">
        <f t="shared" si="28"/>
        <v>0</v>
      </c>
      <c r="F94" s="6">
        <f t="shared" si="28"/>
        <v>0</v>
      </c>
      <c r="G94" s="6">
        <f t="shared" si="28"/>
        <v>0</v>
      </c>
      <c r="H94" s="6">
        <f t="shared" si="28"/>
        <v>0</v>
      </c>
      <c r="I94" s="6">
        <f t="shared" si="28"/>
        <v>0</v>
      </c>
      <c r="J94" s="6">
        <f t="shared" si="28"/>
        <v>0</v>
      </c>
      <c r="K94" s="6">
        <f t="shared" si="28"/>
        <v>0</v>
      </c>
      <c r="L94" s="6">
        <f t="shared" si="28"/>
        <v>0</v>
      </c>
      <c r="M94" s="6">
        <f t="shared" si="28"/>
        <v>0</v>
      </c>
      <c r="N94" s="6" t="e">
        <f t="shared" si="28"/>
        <v>#DIV/0!</v>
      </c>
      <c r="P94" s="431"/>
      <c r="Q94" s="431"/>
      <c r="R94" s="431"/>
      <c r="S94" s="431"/>
      <c r="T94" s="431"/>
      <c r="U94" s="431"/>
      <c r="V94" s="431"/>
      <c r="W94" s="431"/>
      <c r="X94" s="431"/>
      <c r="Y94" s="431"/>
      <c r="Z94" s="431"/>
      <c r="AA94" s="431"/>
      <c r="AB94" s="431"/>
    </row>
    <row r="95" spans="1:28" x14ac:dyDescent="0.25">
      <c r="A95" s="3" t="s">
        <v>210</v>
      </c>
      <c r="B95" s="6">
        <f>B94</f>
        <v>0</v>
      </c>
      <c r="C95" s="2">
        <f>AVERAGE($B$94:C$94)</f>
        <v>0</v>
      </c>
      <c r="D95" s="2">
        <f>AVERAGE($B$94:D$94)</f>
        <v>0</v>
      </c>
      <c r="E95" s="2">
        <f>AVERAGE($B$94:E$94)</f>
        <v>0</v>
      </c>
      <c r="F95" s="2">
        <f>AVERAGE($B$94:F$94)</f>
        <v>0</v>
      </c>
      <c r="G95" s="2">
        <f>AVERAGE($B$94:G$94)</f>
        <v>0</v>
      </c>
      <c r="H95" s="2">
        <f>AVERAGE($B$94:H$94)</f>
        <v>0</v>
      </c>
      <c r="I95" s="2">
        <f>AVERAGE($B$94:I$94)</f>
        <v>0</v>
      </c>
      <c r="J95" s="2">
        <f>AVERAGE($B$94:J$94)</f>
        <v>0</v>
      </c>
      <c r="K95" s="2">
        <f>AVERAGE($B$94:K$94)</f>
        <v>0</v>
      </c>
      <c r="L95" s="2">
        <f>AVERAGE($B$94:L$94)</f>
        <v>0</v>
      </c>
      <c r="M95" s="2">
        <f>AVERAGE($B$94:M$94)</f>
        <v>0</v>
      </c>
      <c r="N95" s="2"/>
      <c r="P95" s="431"/>
      <c r="Q95" s="431"/>
      <c r="R95" s="431"/>
      <c r="S95" s="431"/>
      <c r="T95" s="431"/>
      <c r="U95" s="431"/>
      <c r="V95" s="431"/>
      <c r="W95" s="431"/>
      <c r="X95" s="431"/>
      <c r="Y95" s="431"/>
      <c r="Z95" s="431"/>
      <c r="AA95" s="431"/>
      <c r="AB95" s="431"/>
    </row>
    <row r="98" spans="1:28" x14ac:dyDescent="0.25">
      <c r="A98" s="3" t="s">
        <v>184</v>
      </c>
      <c r="B98" s="226" t="s">
        <v>194</v>
      </c>
      <c r="C98" s="226"/>
    </row>
    <row r="99" spans="1:28" ht="30" x14ac:dyDescent="0.25">
      <c r="A99" s="268" t="s">
        <v>183</v>
      </c>
      <c r="B99" s="267" t="s">
        <v>28</v>
      </c>
      <c r="C99" s="221" t="s">
        <v>29</v>
      </c>
      <c r="D99" s="221" t="s">
        <v>30</v>
      </c>
      <c r="E99" s="221" t="s">
        <v>31</v>
      </c>
      <c r="F99" s="221" t="s">
        <v>32</v>
      </c>
      <c r="G99" s="221" t="s">
        <v>33</v>
      </c>
      <c r="H99" s="221" t="s">
        <v>34</v>
      </c>
      <c r="I99" s="221" t="s">
        <v>35</v>
      </c>
      <c r="J99" s="221" t="s">
        <v>36</v>
      </c>
      <c r="K99" s="221" t="s">
        <v>37</v>
      </c>
      <c r="L99" s="221" t="s">
        <v>38</v>
      </c>
      <c r="M99" s="221" t="s">
        <v>39</v>
      </c>
      <c r="N99" s="221" t="s">
        <v>83</v>
      </c>
      <c r="P99" s="221" t="s">
        <v>28</v>
      </c>
      <c r="Q99" s="221" t="s">
        <v>29</v>
      </c>
      <c r="R99" s="221" t="s">
        <v>30</v>
      </c>
      <c r="S99" s="221" t="s">
        <v>31</v>
      </c>
      <c r="T99" s="221" t="s">
        <v>32</v>
      </c>
      <c r="U99" s="221" t="s">
        <v>33</v>
      </c>
      <c r="V99" s="221" t="s">
        <v>34</v>
      </c>
      <c r="W99" s="221" t="s">
        <v>35</v>
      </c>
      <c r="X99" s="221" t="s">
        <v>36</v>
      </c>
      <c r="Y99" s="221" t="s">
        <v>37</v>
      </c>
      <c r="Z99" s="221" t="s">
        <v>38</v>
      </c>
      <c r="AA99" s="221" t="s">
        <v>39</v>
      </c>
      <c r="AB99" s="221" t="s">
        <v>83</v>
      </c>
    </row>
    <row r="100" spans="1:28" x14ac:dyDescent="0.25">
      <c r="A100" s="3" t="s">
        <v>40</v>
      </c>
      <c r="B100" s="225">
        <v>0</v>
      </c>
      <c r="C100" s="225">
        <v>0</v>
      </c>
      <c r="D100" s="225">
        <v>0</v>
      </c>
      <c r="E100" s="225">
        <v>0</v>
      </c>
      <c r="F100" s="225">
        <v>0</v>
      </c>
      <c r="G100" s="225">
        <v>0</v>
      </c>
      <c r="H100" s="225">
        <v>0</v>
      </c>
      <c r="I100" s="225">
        <v>0</v>
      </c>
      <c r="J100" s="225">
        <v>0</v>
      </c>
      <c r="K100" s="225">
        <v>0</v>
      </c>
      <c r="L100" s="225">
        <v>0</v>
      </c>
      <c r="M100" s="225">
        <v>0</v>
      </c>
      <c r="N100" s="225">
        <f>SUM(B100:M100)</f>
        <v>0</v>
      </c>
      <c r="P100" s="431"/>
      <c r="Q100" s="431"/>
      <c r="R100" s="431"/>
      <c r="S100" s="431"/>
      <c r="T100" s="431"/>
      <c r="U100" s="431"/>
      <c r="V100" s="431"/>
      <c r="W100" s="431"/>
      <c r="X100" s="431"/>
      <c r="Y100" s="431"/>
      <c r="Z100" s="431"/>
      <c r="AA100" s="431"/>
      <c r="AB100" s="431"/>
    </row>
    <row r="101" spans="1:28" x14ac:dyDescent="0.25">
      <c r="A101" s="3" t="s">
        <v>41</v>
      </c>
      <c r="B101" s="261">
        <v>0</v>
      </c>
      <c r="C101" s="261"/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>
        <f>SUM(B101:M101)</f>
        <v>0</v>
      </c>
      <c r="P101" s="431"/>
      <c r="Q101" s="431"/>
      <c r="R101" s="431"/>
      <c r="S101" s="431"/>
      <c r="T101" s="431"/>
      <c r="U101" s="431"/>
      <c r="V101" s="431"/>
      <c r="W101" s="431"/>
      <c r="X101" s="431"/>
      <c r="Y101" s="431"/>
      <c r="Z101" s="431"/>
      <c r="AA101" s="431"/>
      <c r="AB101" s="431"/>
    </row>
    <row r="102" spans="1:28" x14ac:dyDescent="0.25">
      <c r="A102" s="3" t="s">
        <v>84</v>
      </c>
      <c r="B102" s="225">
        <f>B101</f>
        <v>0</v>
      </c>
      <c r="C102" s="225">
        <f>SUM($B$101:M$101)</f>
        <v>0</v>
      </c>
      <c r="D102" s="225">
        <f>SUM($B$101:M$101)</f>
        <v>0</v>
      </c>
      <c r="E102" s="225">
        <f>SUM($B$101:M$101)</f>
        <v>0</v>
      </c>
      <c r="F102" s="225">
        <f>SUM($B$101:M$101)</f>
        <v>0</v>
      </c>
      <c r="G102" s="225">
        <f>SUM($B$101:M$101)</f>
        <v>0</v>
      </c>
      <c r="H102" s="225">
        <f>SUM($B$101:M$101)</f>
        <v>0</v>
      </c>
      <c r="I102" s="225">
        <f>SUM($B$101:M$101)</f>
        <v>0</v>
      </c>
      <c r="J102" s="225">
        <f>SUM($B$101:M$101)</f>
        <v>0</v>
      </c>
      <c r="K102" s="225">
        <f>SUM($B$101:M$101)</f>
        <v>0</v>
      </c>
      <c r="L102" s="225">
        <f>SUM($B$101:M$101)</f>
        <v>0</v>
      </c>
      <c r="M102" s="225">
        <f>SUM($B$101:M$101)</f>
        <v>0</v>
      </c>
      <c r="N102" s="225"/>
      <c r="P102" s="431"/>
      <c r="Q102" s="431"/>
      <c r="R102" s="431"/>
      <c r="S102" s="431"/>
      <c r="T102" s="431"/>
      <c r="U102" s="431"/>
      <c r="V102" s="431"/>
      <c r="W102" s="431"/>
      <c r="X102" s="431"/>
      <c r="Y102" s="431"/>
      <c r="Z102" s="431"/>
      <c r="AA102" s="431"/>
      <c r="AB102" s="431"/>
    </row>
    <row r="103" spans="1:28" x14ac:dyDescent="0.25">
      <c r="A103" s="3" t="s">
        <v>209</v>
      </c>
      <c r="B103" s="6">
        <f>IF(B101=0,1,B100/B101)</f>
        <v>1</v>
      </c>
      <c r="C103" s="6">
        <f t="shared" ref="C103:N103" si="29">IF(C101=0,1,C100/C101)</f>
        <v>1</v>
      </c>
      <c r="D103" s="6">
        <f t="shared" si="29"/>
        <v>1</v>
      </c>
      <c r="E103" s="6">
        <f t="shared" si="29"/>
        <v>1</v>
      </c>
      <c r="F103" s="6">
        <f t="shared" si="29"/>
        <v>1</v>
      </c>
      <c r="G103" s="6">
        <f t="shared" si="29"/>
        <v>1</v>
      </c>
      <c r="H103" s="6">
        <f t="shared" si="29"/>
        <v>1</v>
      </c>
      <c r="I103" s="6">
        <f t="shared" si="29"/>
        <v>1</v>
      </c>
      <c r="J103" s="6">
        <f t="shared" si="29"/>
        <v>1</v>
      </c>
      <c r="K103" s="6">
        <f t="shared" si="29"/>
        <v>1</v>
      </c>
      <c r="L103" s="6">
        <f t="shared" si="29"/>
        <v>1</v>
      </c>
      <c r="M103" s="6">
        <f t="shared" si="29"/>
        <v>1</v>
      </c>
      <c r="N103" s="6">
        <f t="shared" si="29"/>
        <v>1</v>
      </c>
      <c r="P103" s="431"/>
      <c r="Q103" s="431"/>
      <c r="R103" s="431"/>
      <c r="S103" s="431"/>
      <c r="T103" s="431"/>
      <c r="U103" s="431"/>
      <c r="V103" s="431"/>
      <c r="W103" s="431"/>
      <c r="X103" s="431"/>
      <c r="Y103" s="431"/>
      <c r="Z103" s="431"/>
      <c r="AA103" s="431"/>
      <c r="AB103" s="431"/>
    </row>
    <row r="104" spans="1:28" x14ac:dyDescent="0.25">
      <c r="A104" s="3" t="s">
        <v>210</v>
      </c>
      <c r="B104" s="2">
        <f>B103</f>
        <v>1</v>
      </c>
      <c r="C104" s="2">
        <f>SUM($B$103:C$103)/COUNT($B$22:C$22)</f>
        <v>1</v>
      </c>
      <c r="D104" s="2">
        <f>SUM($B$103:D$103)/COUNT($B$22:D$22)</f>
        <v>1</v>
      </c>
      <c r="E104" s="2">
        <f>SUM($B$103:E$103)/COUNT($B$22:E$22)</f>
        <v>1</v>
      </c>
      <c r="F104" s="2">
        <f>SUM($B$103:F$103)/COUNT($B$22:F$22)</f>
        <v>1</v>
      </c>
      <c r="G104" s="2">
        <f>SUM($B$103:G$103)/COUNT($B$22:G$22)</f>
        <v>1</v>
      </c>
      <c r="H104" s="2">
        <f>SUM($B$103:H$103)/COUNT($B$22:H$22)</f>
        <v>1</v>
      </c>
      <c r="I104" s="2">
        <f>SUM($B$103:I$103)/COUNT($B$22:I$22)</f>
        <v>1</v>
      </c>
      <c r="J104" s="2">
        <f>SUM($B$103:J$103)/COUNT($B$22:J$22)</f>
        <v>1</v>
      </c>
      <c r="K104" s="2">
        <f>SUM($B$103:K$103)/COUNT($B$22:K$22)</f>
        <v>1</v>
      </c>
      <c r="L104" s="2">
        <f>SUM($B$103:L$103)/COUNT($B$22:L$22)</f>
        <v>1</v>
      </c>
      <c r="M104" s="2">
        <f>SUM($B$103:M$103)/COUNT($B$22:M$22)</f>
        <v>1</v>
      </c>
      <c r="N104" s="2"/>
      <c r="P104" s="431"/>
      <c r="Q104" s="431"/>
      <c r="R104" s="431"/>
      <c r="S104" s="431"/>
      <c r="T104" s="431"/>
      <c r="U104" s="431"/>
      <c r="V104" s="431"/>
      <c r="W104" s="431"/>
      <c r="X104" s="431"/>
      <c r="Y104" s="431"/>
      <c r="Z104" s="431"/>
      <c r="AA104" s="431"/>
      <c r="AB104" s="431"/>
    </row>
  </sheetData>
  <mergeCells count="156">
    <mergeCell ref="Z49:Z56"/>
    <mergeCell ref="AA49:AA56"/>
    <mergeCell ref="AB49:AB56"/>
    <mergeCell ref="Y61:Y65"/>
    <mergeCell ref="Z61:Z65"/>
    <mergeCell ref="AA61:AA65"/>
    <mergeCell ref="AB61:AB65"/>
    <mergeCell ref="P49:P56"/>
    <mergeCell ref="Q49:Q56"/>
    <mergeCell ref="R49:R56"/>
    <mergeCell ref="S49:S56"/>
    <mergeCell ref="T49:T56"/>
    <mergeCell ref="U49:U56"/>
    <mergeCell ref="V49:V56"/>
    <mergeCell ref="W49:W56"/>
    <mergeCell ref="X49:X56"/>
    <mergeCell ref="Y49:Y56"/>
    <mergeCell ref="AB70:AB74"/>
    <mergeCell ref="P61:P65"/>
    <mergeCell ref="Q61:Q65"/>
    <mergeCell ref="R61:R65"/>
    <mergeCell ref="S61:S65"/>
    <mergeCell ref="T61:T65"/>
    <mergeCell ref="U61:U65"/>
    <mergeCell ref="V61:V65"/>
    <mergeCell ref="W61:W65"/>
    <mergeCell ref="X61:X65"/>
    <mergeCell ref="Y70:Y74"/>
    <mergeCell ref="Z70:Z74"/>
    <mergeCell ref="AA70:AA74"/>
    <mergeCell ref="Y78:Y81"/>
    <mergeCell ref="Z78:Z81"/>
    <mergeCell ref="AA78:AA81"/>
    <mergeCell ref="AB78:AB81"/>
    <mergeCell ref="P78:P81"/>
    <mergeCell ref="Q78:Q81"/>
    <mergeCell ref="R78:R81"/>
    <mergeCell ref="S78:S81"/>
    <mergeCell ref="T78:T81"/>
    <mergeCell ref="U78:U81"/>
    <mergeCell ref="V78:V81"/>
    <mergeCell ref="W78:W81"/>
    <mergeCell ref="X78:X81"/>
    <mergeCell ref="P70:P74"/>
    <mergeCell ref="Q70:Q74"/>
    <mergeCell ref="R70:R74"/>
    <mergeCell ref="S70:S74"/>
    <mergeCell ref="T70:T74"/>
    <mergeCell ref="U70:U74"/>
    <mergeCell ref="V70:V74"/>
    <mergeCell ref="W70:W74"/>
    <mergeCell ref="X70:X74"/>
    <mergeCell ref="AB100:AB104"/>
    <mergeCell ref="V100:V104"/>
    <mergeCell ref="W100:W104"/>
    <mergeCell ref="X100:X104"/>
    <mergeCell ref="Y100:Y104"/>
    <mergeCell ref="Z100:Z104"/>
    <mergeCell ref="AA100:AA104"/>
    <mergeCell ref="P100:P104"/>
    <mergeCell ref="Q100:Q104"/>
    <mergeCell ref="R100:R104"/>
    <mergeCell ref="S100:S104"/>
    <mergeCell ref="T100:T104"/>
    <mergeCell ref="U100:U104"/>
    <mergeCell ref="Y42:Y45"/>
    <mergeCell ref="Z42:Z45"/>
    <mergeCell ref="AA42:AA45"/>
    <mergeCell ref="AB42:AB45"/>
    <mergeCell ref="AB34:AB37"/>
    <mergeCell ref="P42:P45"/>
    <mergeCell ref="Q42:Q45"/>
    <mergeCell ref="R42:R45"/>
    <mergeCell ref="S42:S45"/>
    <mergeCell ref="T42:T45"/>
    <mergeCell ref="U42:U45"/>
    <mergeCell ref="V42:V45"/>
    <mergeCell ref="W42:W45"/>
    <mergeCell ref="X42:X45"/>
    <mergeCell ref="V34:V37"/>
    <mergeCell ref="W34:W37"/>
    <mergeCell ref="X34:X37"/>
    <mergeCell ref="Y34:Y37"/>
    <mergeCell ref="Z34:Z37"/>
    <mergeCell ref="AA34:AA37"/>
    <mergeCell ref="Y27:Y30"/>
    <mergeCell ref="Z27:Z30"/>
    <mergeCell ref="AA27:AA30"/>
    <mergeCell ref="AB27:AB30"/>
    <mergeCell ref="P34:P37"/>
    <mergeCell ref="Q34:Q37"/>
    <mergeCell ref="R34:R37"/>
    <mergeCell ref="S34:S37"/>
    <mergeCell ref="T34:T37"/>
    <mergeCell ref="U34:U37"/>
    <mergeCell ref="P27:P30"/>
    <mergeCell ref="Q27:Q30"/>
    <mergeCell ref="R27:R30"/>
    <mergeCell ref="S27:S30"/>
    <mergeCell ref="T27:T30"/>
    <mergeCell ref="U27:U30"/>
    <mergeCell ref="V27:V30"/>
    <mergeCell ref="W27:W30"/>
    <mergeCell ref="X27:X30"/>
    <mergeCell ref="AA11:AA14"/>
    <mergeCell ref="AB11:AB14"/>
    <mergeCell ref="P19:P22"/>
    <mergeCell ref="Q19:Q22"/>
    <mergeCell ref="R19:R22"/>
    <mergeCell ref="S19:S22"/>
    <mergeCell ref="T19:T22"/>
    <mergeCell ref="U19:U22"/>
    <mergeCell ref="AB19:AB22"/>
    <mergeCell ref="V19:V22"/>
    <mergeCell ref="W19:W22"/>
    <mergeCell ref="X19:X22"/>
    <mergeCell ref="Y19:Y22"/>
    <mergeCell ref="Z19:Z22"/>
    <mergeCell ref="AA19:AA22"/>
    <mergeCell ref="AB3:AB6"/>
    <mergeCell ref="P11:P14"/>
    <mergeCell ref="Q11:Q14"/>
    <mergeCell ref="R11:R14"/>
    <mergeCell ref="S11:S14"/>
    <mergeCell ref="T11:T14"/>
    <mergeCell ref="U11:U14"/>
    <mergeCell ref="V11:V14"/>
    <mergeCell ref="W11:W14"/>
    <mergeCell ref="X11:X14"/>
    <mergeCell ref="V3:V6"/>
    <mergeCell ref="W3:W6"/>
    <mergeCell ref="X3:X6"/>
    <mergeCell ref="Y3:Y6"/>
    <mergeCell ref="Z3:Z6"/>
    <mergeCell ref="AA3:AA6"/>
    <mergeCell ref="P3:P6"/>
    <mergeCell ref="Q3:Q6"/>
    <mergeCell ref="R3:R6"/>
    <mergeCell ref="S3:S6"/>
    <mergeCell ref="T3:T6"/>
    <mergeCell ref="U3:U6"/>
    <mergeCell ref="Y11:Y14"/>
    <mergeCell ref="Z11:Z14"/>
    <mergeCell ref="Y85:Y95"/>
    <mergeCell ref="Z85:Z95"/>
    <mergeCell ref="AA85:AA95"/>
    <mergeCell ref="AB85:AB95"/>
    <mergeCell ref="P85:P95"/>
    <mergeCell ref="Q85:Q95"/>
    <mergeCell ref="R85:R95"/>
    <mergeCell ref="S85:S95"/>
    <mergeCell ref="T85:T95"/>
    <mergeCell ref="U85:U95"/>
    <mergeCell ref="V85:V95"/>
    <mergeCell ref="W85:W95"/>
    <mergeCell ref="X85:X95"/>
  </mergeCells>
  <conditionalFormatting sqref="B5:N5">
    <cfRule type="cellIs" dxfId="38" priority="73" operator="equal">
      <formula>1</formula>
    </cfRule>
    <cfRule type="cellIs" dxfId="37" priority="74" operator="lessThan">
      <formula>1</formula>
    </cfRule>
    <cfRule type="cellIs" dxfId="36" priority="75" operator="greaterThan">
      <formula>1</formula>
    </cfRule>
  </conditionalFormatting>
  <conditionalFormatting sqref="B13:N14">
    <cfRule type="cellIs" dxfId="35" priority="37" operator="equal">
      <formula>1</formula>
    </cfRule>
    <cfRule type="cellIs" dxfId="34" priority="38" operator="lessThan">
      <formula>1</formula>
    </cfRule>
    <cfRule type="cellIs" dxfId="33" priority="39" operator="greaterThan">
      <formula>1</formula>
    </cfRule>
  </conditionalFormatting>
  <conditionalFormatting sqref="B22:N23">
    <cfRule type="cellIs" dxfId="32" priority="62" operator="lessThan">
      <formula>1</formula>
    </cfRule>
    <cfRule type="cellIs" dxfId="31" priority="61" operator="equal">
      <formula>1</formula>
    </cfRule>
    <cfRule type="cellIs" dxfId="30" priority="63" operator="greaterThan">
      <formula>1</formula>
    </cfRule>
  </conditionalFormatting>
  <conditionalFormatting sqref="B36:N37">
    <cfRule type="cellIs" dxfId="29" priority="60" operator="greaterThan">
      <formula>1</formula>
    </cfRule>
    <cfRule type="cellIs" dxfId="28" priority="58" operator="equal">
      <formula>1</formula>
    </cfRule>
    <cfRule type="cellIs" dxfId="27" priority="59" operator="lessThan">
      <formula>1</formula>
    </cfRule>
  </conditionalFormatting>
  <conditionalFormatting sqref="B44:N45">
    <cfRule type="cellIs" dxfId="26" priority="88" operator="equal">
      <formula>1</formula>
    </cfRule>
    <cfRule type="cellIs" dxfId="25" priority="89" operator="lessThan">
      <formula>1</formula>
    </cfRule>
    <cfRule type="cellIs" dxfId="24" priority="90" operator="greaterThan">
      <formula>1</formula>
    </cfRule>
  </conditionalFormatting>
  <conditionalFormatting sqref="B55:N56">
    <cfRule type="cellIs" dxfId="23" priority="25" operator="equal">
      <formula>1</formula>
    </cfRule>
    <cfRule type="cellIs" dxfId="22" priority="26" operator="lessThan">
      <formula>1</formula>
    </cfRule>
    <cfRule type="cellIs" dxfId="21" priority="27" operator="greaterThan">
      <formula>1</formula>
    </cfRule>
  </conditionalFormatting>
  <conditionalFormatting sqref="B64:N65">
    <cfRule type="cellIs" dxfId="20" priority="79" operator="equal">
      <formula>1</formula>
    </cfRule>
    <cfRule type="cellIs" dxfId="19" priority="80" operator="lessThan">
      <formula>1</formula>
    </cfRule>
    <cfRule type="cellIs" dxfId="18" priority="81" operator="greaterThan">
      <formula>1</formula>
    </cfRule>
  </conditionalFormatting>
  <conditionalFormatting sqref="B73:N74">
    <cfRule type="cellIs" dxfId="17" priority="65" operator="lessThan">
      <formula>1</formula>
    </cfRule>
    <cfRule type="cellIs" dxfId="16" priority="64" operator="equal">
      <formula>1</formula>
    </cfRule>
    <cfRule type="cellIs" dxfId="15" priority="66" operator="greaterThan">
      <formula>1</formula>
    </cfRule>
  </conditionalFormatting>
  <conditionalFormatting sqref="B80:N81">
    <cfRule type="cellIs" dxfId="14" priority="55" operator="equal">
      <formula>1</formula>
    </cfRule>
    <cfRule type="cellIs" dxfId="13" priority="56" operator="lessThan">
      <formula>1</formula>
    </cfRule>
    <cfRule type="cellIs" dxfId="12" priority="57" operator="greaterThan">
      <formula>1</formula>
    </cfRule>
  </conditionalFormatting>
  <conditionalFormatting sqref="B95:N95">
    <cfRule type="cellIs" dxfId="11" priority="6" operator="greaterThan">
      <formula>1</formula>
    </cfRule>
    <cfRule type="cellIs" dxfId="10" priority="4" operator="equal">
      <formula>1</formula>
    </cfRule>
    <cfRule type="cellIs" dxfId="9" priority="5" operator="lessThan">
      <formula>1</formula>
    </cfRule>
  </conditionalFormatting>
  <conditionalFormatting sqref="B103:N104">
    <cfRule type="cellIs" dxfId="8" priority="97" operator="equal">
      <formula>1</formula>
    </cfRule>
    <cfRule type="cellIs" dxfId="7" priority="98" operator="lessThan">
      <formula>1</formula>
    </cfRule>
    <cfRule type="cellIs" dxfId="6" priority="99" operator="greaterThan">
      <formula>1</formula>
    </cfRule>
  </conditionalFormatting>
  <conditionalFormatting sqref="N29 B30:N30">
    <cfRule type="cellIs" dxfId="5" priority="70" operator="equal">
      <formula>1</formula>
    </cfRule>
    <cfRule type="cellIs" dxfId="4" priority="71" operator="lessThan">
      <formula>1</formula>
    </cfRule>
    <cfRule type="cellIs" dxfId="3" priority="72" operator="greaterThan">
      <formula>1</formula>
    </cfRule>
  </conditionalFormatting>
  <conditionalFormatting sqref="B94:N94">
    <cfRule type="cellIs" dxfId="2" priority="1" operator="equal">
      <formula>1</formula>
    </cfRule>
    <cfRule type="cellIs" dxfId="0" priority="2" operator="lessThan">
      <formula>1</formula>
    </cfRule>
    <cfRule type="cellIs" dxfId="1" priority="3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AF9F-9F25-4062-95B2-2DE24826136D}">
  <dimension ref="A1:O35"/>
  <sheetViews>
    <sheetView showGridLines="0" zoomScale="85" zoomScaleNormal="85" workbookViewId="0">
      <selection activeCell="N8" sqref="N8:N19"/>
    </sheetView>
  </sheetViews>
  <sheetFormatPr defaultRowHeight="14.25" x14ac:dyDescent="0.2"/>
  <cols>
    <col min="1" max="1" width="20.28515625" style="27" customWidth="1"/>
    <col min="2" max="2" width="25.5703125" style="27" customWidth="1"/>
    <col min="3" max="3" width="37.5703125" style="27" customWidth="1"/>
    <col min="4" max="4" width="19.85546875" style="26" customWidth="1"/>
    <col min="5" max="5" width="14.85546875" style="26" customWidth="1"/>
    <col min="6" max="6" width="17.5703125" style="26" bestFit="1" customWidth="1"/>
    <col min="7" max="7" width="12.85546875" style="26" customWidth="1"/>
    <col min="8" max="8" width="12.42578125" style="26" customWidth="1"/>
    <col min="9" max="9" width="17.5703125" style="26" bestFit="1" customWidth="1"/>
    <col min="10" max="10" width="9.140625" style="26"/>
    <col min="11" max="12" width="9.140625" style="27"/>
    <col min="13" max="13" width="9" style="27" customWidth="1"/>
    <col min="14" max="18" width="9.140625" style="27" customWidth="1"/>
    <col min="19" max="16384" width="9.140625" style="27"/>
  </cols>
  <sheetData>
    <row r="1" spans="1:15" ht="20.25" x14ac:dyDescent="0.3">
      <c r="A1" s="438" t="s">
        <v>88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15" ht="20.25" x14ac:dyDescent="0.3">
      <c r="A2" s="438" t="s">
        <v>86</v>
      </c>
      <c r="B2" s="438"/>
      <c r="C2" s="438"/>
      <c r="D2" s="438"/>
      <c r="E2" s="438"/>
      <c r="F2" s="438"/>
      <c r="G2" s="438"/>
      <c r="H2" s="438"/>
      <c r="I2" s="438"/>
      <c r="J2" s="438"/>
    </row>
    <row r="3" spans="1:15" ht="15" customHeight="1" x14ac:dyDescent="0.2">
      <c r="A3" s="24"/>
      <c r="B3" s="42"/>
      <c r="C3" s="24"/>
      <c r="D3" s="25"/>
      <c r="E3" s="25"/>
    </row>
    <row r="4" spans="1:15" x14ac:dyDescent="0.2">
      <c r="A4" s="41" t="s">
        <v>87</v>
      </c>
      <c r="B4" s="88" t="s">
        <v>28</v>
      </c>
      <c r="C4" s="24"/>
      <c r="D4" s="25"/>
      <c r="E4" s="25"/>
    </row>
    <row r="5" spans="1:15" x14ac:dyDescent="0.2">
      <c r="A5" s="41" t="s">
        <v>90</v>
      </c>
      <c r="B5" s="88" t="s">
        <v>91</v>
      </c>
      <c r="C5" s="24"/>
      <c r="D5" s="25"/>
      <c r="E5" s="25"/>
    </row>
    <row r="6" spans="1:15" x14ac:dyDescent="0.2">
      <c r="A6" s="41" t="s">
        <v>89</v>
      </c>
      <c r="B6" s="88" t="s">
        <v>92</v>
      </c>
      <c r="C6" s="24"/>
      <c r="D6" s="25"/>
      <c r="E6" s="25"/>
    </row>
    <row r="7" spans="1:15" x14ac:dyDescent="0.2">
      <c r="A7" s="24"/>
      <c r="B7" s="24"/>
      <c r="C7" s="24"/>
      <c r="D7" s="25"/>
      <c r="E7" s="25"/>
    </row>
    <row r="8" spans="1:15" s="28" customFormat="1" x14ac:dyDescent="0.2">
      <c r="A8" s="84" t="s">
        <v>45</v>
      </c>
      <c r="B8" s="90" t="s">
        <v>46</v>
      </c>
      <c r="C8" s="84" t="s">
        <v>0</v>
      </c>
      <c r="D8" s="85" t="s">
        <v>40</v>
      </c>
      <c r="E8" s="85" t="s">
        <v>80</v>
      </c>
      <c r="F8" s="86" t="s">
        <v>81</v>
      </c>
      <c r="G8" s="86" t="s">
        <v>79</v>
      </c>
      <c r="H8" s="85" t="s">
        <v>82</v>
      </c>
      <c r="I8" s="86" t="s">
        <v>83</v>
      </c>
      <c r="J8" s="87" t="s">
        <v>42</v>
      </c>
      <c r="N8" s="28" t="s">
        <v>28</v>
      </c>
      <c r="O8" s="89" t="s">
        <v>104</v>
      </c>
    </row>
    <row r="9" spans="1:15" x14ac:dyDescent="0.2">
      <c r="A9" s="440" t="s">
        <v>47</v>
      </c>
      <c r="B9" s="82" t="s">
        <v>48</v>
      </c>
      <c r="C9" s="31" t="s">
        <v>1</v>
      </c>
      <c r="D9" s="7" t="s">
        <v>49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105</v>
      </c>
    </row>
    <row r="10" spans="1:15" x14ac:dyDescent="0.2">
      <c r="A10" s="440"/>
      <c r="B10" s="436" t="s">
        <v>50</v>
      </c>
      <c r="C10" s="33" t="s">
        <v>2</v>
      </c>
      <c r="D10" s="29" t="s">
        <v>51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106</v>
      </c>
    </row>
    <row r="11" spans="1:15" x14ac:dyDescent="0.2">
      <c r="A11" s="440"/>
      <c r="B11" s="436"/>
      <c r="C11" s="31" t="s">
        <v>3</v>
      </c>
      <c r="D11" s="8" t="s">
        <v>52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107</v>
      </c>
    </row>
    <row r="12" spans="1:15" x14ac:dyDescent="0.2">
      <c r="A12" s="440"/>
      <c r="B12" s="436" t="s">
        <v>53</v>
      </c>
      <c r="C12" s="33" t="s">
        <v>4</v>
      </c>
      <c r="D12" s="30" t="s">
        <v>54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">
      <c r="A13" s="440"/>
      <c r="B13" s="436"/>
      <c r="C13" s="31" t="s">
        <v>5</v>
      </c>
      <c r="D13" s="7" t="s">
        <v>55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92</v>
      </c>
    </row>
    <row r="14" spans="1:15" x14ac:dyDescent="0.2">
      <c r="A14" s="441"/>
      <c r="B14" s="437"/>
      <c r="C14" s="51" t="s">
        <v>6</v>
      </c>
      <c r="D14" s="52" t="s">
        <v>56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93</v>
      </c>
    </row>
    <row r="15" spans="1:15" x14ac:dyDescent="0.2">
      <c r="A15" s="439" t="s">
        <v>57</v>
      </c>
      <c r="B15" s="435" t="s">
        <v>58</v>
      </c>
      <c r="C15" s="57" t="s">
        <v>7</v>
      </c>
      <c r="D15" s="58">
        <v>1</v>
      </c>
      <c r="E15" s="59" t="s">
        <v>85</v>
      </c>
      <c r="F15" s="60" t="s">
        <v>85</v>
      </c>
      <c r="G15" s="61" t="str">
        <f>IFERROR(F15/E15&lt;=0,"WIP")</f>
        <v>WIP</v>
      </c>
      <c r="H15" s="60" t="s">
        <v>85</v>
      </c>
      <c r="I15" s="60" t="s">
        <v>85</v>
      </c>
      <c r="J15" s="62" t="str">
        <f t="shared" ref="J15:J18" si="1">IFERROR(I15/H15&lt;=0,"WIP")</f>
        <v>WIP</v>
      </c>
      <c r="N15" s="28" t="s">
        <v>35</v>
      </c>
      <c r="O15" s="27" t="s">
        <v>94</v>
      </c>
    </row>
    <row r="16" spans="1:15" x14ac:dyDescent="0.2">
      <c r="A16" s="440"/>
      <c r="B16" s="436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95</v>
      </c>
    </row>
    <row r="17" spans="1:15" ht="25.5" x14ac:dyDescent="0.2">
      <c r="A17" s="440"/>
      <c r="B17" s="82" t="s">
        <v>59</v>
      </c>
      <c r="C17" s="32" t="s">
        <v>9</v>
      </c>
      <c r="D17" s="9" t="s">
        <v>60</v>
      </c>
      <c r="E17" s="17" t="s">
        <v>85</v>
      </c>
      <c r="F17" s="20" t="s">
        <v>85</v>
      </c>
      <c r="G17" s="19" t="str">
        <f t="shared" ref="G17:G18" si="2">IFERROR(F17/E17&lt;=0,"WIP")</f>
        <v>WIP</v>
      </c>
      <c r="H17" s="17" t="s">
        <v>85</v>
      </c>
      <c r="I17" s="20" t="s">
        <v>85</v>
      </c>
      <c r="J17" s="49" t="str">
        <f t="shared" si="1"/>
        <v>WIP</v>
      </c>
      <c r="N17" s="28" t="s">
        <v>37</v>
      </c>
      <c r="O17" s="27" t="s">
        <v>96</v>
      </c>
    </row>
    <row r="18" spans="1:15" ht="25.5" x14ac:dyDescent="0.2">
      <c r="A18" s="441"/>
      <c r="B18" s="83" t="s">
        <v>61</v>
      </c>
      <c r="C18" s="51" t="s">
        <v>10</v>
      </c>
      <c r="D18" s="63">
        <v>1</v>
      </c>
      <c r="E18" s="64" t="s">
        <v>85</v>
      </c>
      <c r="F18" s="54" t="s">
        <v>85</v>
      </c>
      <c r="G18" s="55" t="str">
        <f t="shared" si="2"/>
        <v>WIP</v>
      </c>
      <c r="H18" s="64" t="s">
        <v>85</v>
      </c>
      <c r="I18" s="54" t="s">
        <v>85</v>
      </c>
      <c r="J18" s="56" t="str">
        <f t="shared" si="1"/>
        <v>WIP</v>
      </c>
      <c r="N18" s="28" t="s">
        <v>38</v>
      </c>
      <c r="O18" s="27" t="s">
        <v>97</v>
      </c>
    </row>
    <row r="19" spans="1:15" x14ac:dyDescent="0.2">
      <c r="A19" s="432" t="s">
        <v>62</v>
      </c>
      <c r="B19" s="435" t="s">
        <v>63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98</v>
      </c>
    </row>
    <row r="20" spans="1:15" x14ac:dyDescent="0.2">
      <c r="A20" s="433"/>
      <c r="B20" s="436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99</v>
      </c>
    </row>
    <row r="21" spans="1:15" x14ac:dyDescent="0.2">
      <c r="A21" s="433"/>
      <c r="B21" s="436" t="s">
        <v>64</v>
      </c>
      <c r="C21" s="31" t="s">
        <v>13</v>
      </c>
      <c r="D21" s="10" t="s">
        <v>65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100</v>
      </c>
    </row>
    <row r="22" spans="1:15" x14ac:dyDescent="0.2">
      <c r="A22" s="433"/>
      <c r="B22" s="436"/>
      <c r="C22" s="33" t="s">
        <v>14</v>
      </c>
      <c r="D22" s="36">
        <v>0.85</v>
      </c>
      <c r="E22" s="46" t="s">
        <v>85</v>
      </c>
      <c r="F22" s="44" t="s">
        <v>85</v>
      </c>
      <c r="G22" s="45" t="str">
        <f t="shared" ref="G22:G35" si="3">IFERROR(F22/E22&lt;=0,"WIP")</f>
        <v>WIP</v>
      </c>
      <c r="H22" s="46" t="s">
        <v>85</v>
      </c>
      <c r="I22" s="44" t="s">
        <v>85</v>
      </c>
      <c r="J22" s="50" t="str">
        <f t="shared" ref="J22:J35" si="4">IFERROR(I22/H22&lt;=0,"WIP")</f>
        <v>WIP</v>
      </c>
      <c r="O22" s="27" t="s">
        <v>101</v>
      </c>
    </row>
    <row r="23" spans="1:15" ht="25.5" x14ac:dyDescent="0.2">
      <c r="A23" s="433"/>
      <c r="B23" s="436" t="s">
        <v>66</v>
      </c>
      <c r="C23" s="31" t="s">
        <v>15</v>
      </c>
      <c r="D23" s="11">
        <v>1.2E-2</v>
      </c>
      <c r="E23" s="17" t="s">
        <v>85</v>
      </c>
      <c r="F23" s="20" t="s">
        <v>85</v>
      </c>
      <c r="G23" s="19" t="str">
        <f t="shared" si="3"/>
        <v>WIP</v>
      </c>
      <c r="H23" s="17" t="s">
        <v>85</v>
      </c>
      <c r="I23" s="20" t="s">
        <v>85</v>
      </c>
      <c r="J23" s="49" t="str">
        <f t="shared" si="4"/>
        <v>WIP</v>
      </c>
      <c r="O23" s="27" t="s">
        <v>102</v>
      </c>
    </row>
    <row r="24" spans="1:15" ht="25.5" x14ac:dyDescent="0.2">
      <c r="A24" s="433"/>
      <c r="B24" s="436"/>
      <c r="C24" s="33" t="s">
        <v>16</v>
      </c>
      <c r="D24" s="37">
        <v>3.3000000000000002E-2</v>
      </c>
      <c r="E24" s="46" t="s">
        <v>85</v>
      </c>
      <c r="F24" s="44" t="s">
        <v>85</v>
      </c>
      <c r="G24" s="45" t="str">
        <f t="shared" si="3"/>
        <v>WIP</v>
      </c>
      <c r="H24" s="46" t="s">
        <v>85</v>
      </c>
      <c r="I24" s="44" t="s">
        <v>85</v>
      </c>
      <c r="J24" s="50" t="str">
        <f t="shared" si="4"/>
        <v>WIP</v>
      </c>
      <c r="O24" s="27" t="s">
        <v>103</v>
      </c>
    </row>
    <row r="25" spans="1:15" ht="25.5" x14ac:dyDescent="0.2">
      <c r="A25" s="433"/>
      <c r="B25" s="436"/>
      <c r="C25" s="31" t="s">
        <v>17</v>
      </c>
      <c r="D25" s="12">
        <v>0.06</v>
      </c>
      <c r="E25" s="17" t="s">
        <v>85</v>
      </c>
      <c r="F25" s="20" t="s">
        <v>85</v>
      </c>
      <c r="G25" s="19" t="str">
        <f t="shared" si="3"/>
        <v>WIP</v>
      </c>
      <c r="H25" s="17" t="s">
        <v>85</v>
      </c>
      <c r="I25" s="20" t="s">
        <v>85</v>
      </c>
      <c r="J25" s="49" t="str">
        <f t="shared" si="4"/>
        <v>WIP</v>
      </c>
    </row>
    <row r="26" spans="1:15" ht="25.5" x14ac:dyDescent="0.2">
      <c r="A26" s="433"/>
      <c r="B26" s="436"/>
      <c r="C26" s="33" t="s">
        <v>18</v>
      </c>
      <c r="D26" s="37">
        <v>5.0000000000000001E-4</v>
      </c>
      <c r="E26" s="46" t="s">
        <v>85</v>
      </c>
      <c r="F26" s="44" t="s">
        <v>85</v>
      </c>
      <c r="G26" s="45" t="str">
        <f t="shared" si="3"/>
        <v>WIP</v>
      </c>
      <c r="H26" s="46" t="s">
        <v>85</v>
      </c>
      <c r="I26" s="44" t="s">
        <v>85</v>
      </c>
      <c r="J26" s="50" t="str">
        <f t="shared" si="4"/>
        <v>WIP</v>
      </c>
    </row>
    <row r="27" spans="1:15" x14ac:dyDescent="0.2">
      <c r="A27" s="434"/>
      <c r="B27" s="83" t="s">
        <v>67</v>
      </c>
      <c r="C27" s="68" t="s">
        <v>19</v>
      </c>
      <c r="D27" s="69" t="s">
        <v>68</v>
      </c>
      <c r="E27" s="70" t="s">
        <v>85</v>
      </c>
      <c r="F27" s="71" t="s">
        <v>85</v>
      </c>
      <c r="G27" s="72" t="str">
        <f t="shared" si="3"/>
        <v>WIP</v>
      </c>
      <c r="H27" s="70" t="s">
        <v>85</v>
      </c>
      <c r="I27" s="71" t="s">
        <v>85</v>
      </c>
      <c r="J27" s="73" t="str">
        <f t="shared" si="4"/>
        <v>WIP</v>
      </c>
    </row>
    <row r="28" spans="1:15" x14ac:dyDescent="0.2">
      <c r="A28" s="432" t="s">
        <v>69</v>
      </c>
      <c r="B28" s="435" t="s">
        <v>70</v>
      </c>
      <c r="C28" s="74" t="s">
        <v>20</v>
      </c>
      <c r="D28" s="75" t="s">
        <v>71</v>
      </c>
      <c r="E28" s="76" t="s">
        <v>85</v>
      </c>
      <c r="F28" s="77" t="s">
        <v>85</v>
      </c>
      <c r="G28" s="78" t="str">
        <f t="shared" si="3"/>
        <v>WIP</v>
      </c>
      <c r="H28" s="76" t="s">
        <v>85</v>
      </c>
      <c r="I28" s="77" t="s">
        <v>85</v>
      </c>
      <c r="J28" s="79" t="str">
        <f t="shared" si="4"/>
        <v>WIP</v>
      </c>
    </row>
    <row r="29" spans="1:15" x14ac:dyDescent="0.2">
      <c r="A29" s="433"/>
      <c r="B29" s="436"/>
      <c r="C29" s="31" t="s">
        <v>21</v>
      </c>
      <c r="D29" s="13">
        <v>0.75</v>
      </c>
      <c r="E29" s="17" t="s">
        <v>85</v>
      </c>
      <c r="F29" s="20" t="s">
        <v>85</v>
      </c>
      <c r="G29" s="19" t="str">
        <f t="shared" si="3"/>
        <v>WIP</v>
      </c>
      <c r="H29" s="17" t="s">
        <v>85</v>
      </c>
      <c r="I29" s="20" t="s">
        <v>85</v>
      </c>
      <c r="J29" s="49" t="str">
        <f t="shared" si="4"/>
        <v>WIP</v>
      </c>
    </row>
    <row r="30" spans="1:15" ht="25.5" x14ac:dyDescent="0.2">
      <c r="A30" s="433"/>
      <c r="B30" s="436"/>
      <c r="C30" s="33" t="s">
        <v>22</v>
      </c>
      <c r="D30" s="38" t="s">
        <v>72</v>
      </c>
      <c r="E30" s="46" t="s">
        <v>85</v>
      </c>
      <c r="F30" s="44" t="s">
        <v>85</v>
      </c>
      <c r="G30" s="45" t="str">
        <f t="shared" si="3"/>
        <v>WIP</v>
      </c>
      <c r="H30" s="46" t="s">
        <v>85</v>
      </c>
      <c r="I30" s="44" t="s">
        <v>85</v>
      </c>
      <c r="J30" s="50" t="str">
        <f t="shared" si="4"/>
        <v>WIP</v>
      </c>
    </row>
    <row r="31" spans="1:15" x14ac:dyDescent="0.2">
      <c r="A31" s="433"/>
      <c r="B31" s="436"/>
      <c r="C31" s="31" t="s">
        <v>23</v>
      </c>
      <c r="D31" s="13">
        <v>1</v>
      </c>
      <c r="E31" s="17" t="s">
        <v>85</v>
      </c>
      <c r="F31" s="20" t="s">
        <v>85</v>
      </c>
      <c r="G31" s="19" t="str">
        <f t="shared" si="3"/>
        <v>WIP</v>
      </c>
      <c r="H31" s="17" t="s">
        <v>85</v>
      </c>
      <c r="I31" s="20" t="s">
        <v>85</v>
      </c>
      <c r="J31" s="49" t="str">
        <f t="shared" si="4"/>
        <v>WIP</v>
      </c>
    </row>
    <row r="32" spans="1:15" x14ac:dyDescent="0.2">
      <c r="A32" s="433"/>
      <c r="B32" s="436" t="s">
        <v>73</v>
      </c>
      <c r="C32" s="33" t="s">
        <v>24</v>
      </c>
      <c r="D32" s="39" t="s">
        <v>74</v>
      </c>
      <c r="E32" s="46" t="s">
        <v>85</v>
      </c>
      <c r="F32" s="44" t="s">
        <v>85</v>
      </c>
      <c r="G32" s="45" t="str">
        <f t="shared" si="3"/>
        <v>WIP</v>
      </c>
      <c r="H32" s="46" t="s">
        <v>85</v>
      </c>
      <c r="I32" s="44" t="s">
        <v>85</v>
      </c>
      <c r="J32" s="50" t="str">
        <f t="shared" si="4"/>
        <v>WIP</v>
      </c>
    </row>
    <row r="33" spans="1:10" ht="25.5" x14ac:dyDescent="0.2">
      <c r="A33" s="433"/>
      <c r="B33" s="436"/>
      <c r="C33" s="31" t="s">
        <v>25</v>
      </c>
      <c r="D33" s="14" t="s">
        <v>75</v>
      </c>
      <c r="E33" s="17" t="s">
        <v>85</v>
      </c>
      <c r="F33" s="20" t="s">
        <v>85</v>
      </c>
      <c r="G33" s="19" t="str">
        <f t="shared" si="3"/>
        <v>WIP</v>
      </c>
      <c r="H33" s="17" t="s">
        <v>85</v>
      </c>
      <c r="I33" s="20" t="s">
        <v>85</v>
      </c>
      <c r="J33" s="49" t="str">
        <f t="shared" si="4"/>
        <v>WIP</v>
      </c>
    </row>
    <row r="34" spans="1:10" ht="25.5" x14ac:dyDescent="0.2">
      <c r="A34" s="433"/>
      <c r="B34" s="436" t="s">
        <v>76</v>
      </c>
      <c r="C34" s="33" t="s">
        <v>26</v>
      </c>
      <c r="D34" s="40" t="s">
        <v>77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">
      <c r="A35" s="434"/>
      <c r="B35" s="437"/>
      <c r="C35" s="80" t="s">
        <v>27</v>
      </c>
      <c r="D35" s="81" t="s">
        <v>78</v>
      </c>
      <c r="E35" s="70" t="s">
        <v>85</v>
      </c>
      <c r="F35" s="71" t="s">
        <v>85</v>
      </c>
      <c r="G35" s="72" t="str">
        <f t="shared" si="3"/>
        <v>WIP</v>
      </c>
      <c r="H35" s="70" t="s">
        <v>85</v>
      </c>
      <c r="I35" s="71" t="s">
        <v>85</v>
      </c>
      <c r="J35" s="73" t="str">
        <f t="shared" si="4"/>
        <v>WIP</v>
      </c>
    </row>
  </sheetData>
  <autoFilter ref="A8:J35" xr:uid="{E83AAF9F-9F25-4062-95B2-2DE24826136D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AE5EEB31-A8BF-4993-B123-A064097DA389}">
      <formula1>$N$8:$N$19</formula1>
    </dataValidation>
    <dataValidation type="list" allowBlank="1" showInputMessage="1" showErrorMessage="1" sqref="B5" xr:uid="{35F02678-2AD4-4ABE-B11C-DDB030A08191}">
      <formula1>$O$8:$O$11</formula1>
    </dataValidation>
    <dataValidation type="list" allowBlank="1" showInputMessage="1" showErrorMessage="1" sqref="B6" xr:uid="{0C5B06D7-A1A4-4C29-8117-793A7762A477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Tutorial Pengisian</vt:lpstr>
      <vt:lpstr>Achievement BSC</vt:lpstr>
      <vt:lpstr>Update KPI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cp:lastPrinted>2024-02-05T09:34:54Z</cp:lastPrinted>
  <dcterms:created xsi:type="dcterms:W3CDTF">2023-12-06T03:42:15Z</dcterms:created>
  <dcterms:modified xsi:type="dcterms:W3CDTF">2024-02-22T02:50:08Z</dcterms:modified>
</cp:coreProperties>
</file>