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2. MANAGEMENT TRAINEE\1. EVALUASI 1\2. Format BSC All Dept\"/>
    </mc:Choice>
  </mc:AlternateContent>
  <xr:revisionPtr revIDLastSave="0" documentId="13_ncr:1_{1E346055-EB35-4EE2-8FEB-F569FB292FE4}" xr6:coauthVersionLast="47" xr6:coauthVersionMax="47" xr10:uidLastSave="{00000000-0000-0000-0000-000000000000}"/>
  <bookViews>
    <workbookView xWindow="10245" yWindow="0" windowWidth="10245" windowHeight="1092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BSC'!$B$14:$N$41</definedName>
    <definedName name="_xlnm._FilterDatabase" localSheetId="3" hidden="1">'BSC Corporate1'!$A$8:$J$35</definedName>
    <definedName name="_xlnm.Print_Area" localSheetId="1">'Achievement BSC'!$A$1:$O$73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2" i="8" l="1"/>
  <c r="L121" i="8"/>
  <c r="L122" i="8" s="1"/>
  <c r="H121" i="8"/>
  <c r="H122" i="8" s="1"/>
  <c r="D121" i="8"/>
  <c r="D122" i="8" s="1"/>
  <c r="M120" i="8"/>
  <c r="M121" i="8" s="1"/>
  <c r="M122" i="8" s="1"/>
  <c r="L120" i="8"/>
  <c r="K120" i="8"/>
  <c r="K121" i="8" s="1"/>
  <c r="K122" i="8" s="1"/>
  <c r="J120" i="8"/>
  <c r="J121" i="8" s="1"/>
  <c r="J122" i="8" s="1"/>
  <c r="I120" i="8"/>
  <c r="I121" i="8" s="1"/>
  <c r="I122" i="8" s="1"/>
  <c r="H120" i="8"/>
  <c r="G120" i="8"/>
  <c r="G121" i="8" s="1"/>
  <c r="G122" i="8" s="1"/>
  <c r="F120" i="8"/>
  <c r="F121" i="8" s="1"/>
  <c r="F122" i="8" s="1"/>
  <c r="E120" i="8"/>
  <c r="E121" i="8" s="1"/>
  <c r="E122" i="8" s="1"/>
  <c r="D120" i="8"/>
  <c r="C120" i="8"/>
  <c r="C121" i="8" s="1"/>
  <c r="C122" i="8" s="1"/>
  <c r="B120" i="8"/>
  <c r="B121" i="8" s="1"/>
  <c r="K35" i="10" s="1"/>
  <c r="N119" i="8"/>
  <c r="N120" i="8" s="1"/>
  <c r="N121" i="8" s="1"/>
  <c r="N122" i="8" s="1"/>
  <c r="K118" i="8"/>
  <c r="G118" i="8"/>
  <c r="C118" i="8"/>
  <c r="N117" i="8"/>
  <c r="N116" i="8" s="1"/>
  <c r="M116" i="8"/>
  <c r="M113" i="8" s="1"/>
  <c r="L116" i="8"/>
  <c r="L118" i="8" s="1"/>
  <c r="K116" i="8"/>
  <c r="K113" i="8" s="1"/>
  <c r="J116" i="8"/>
  <c r="J118" i="8" s="1"/>
  <c r="I116" i="8"/>
  <c r="I113" i="8" s="1"/>
  <c r="H116" i="8"/>
  <c r="H118" i="8" s="1"/>
  <c r="G116" i="8"/>
  <c r="G113" i="8" s="1"/>
  <c r="F116" i="8"/>
  <c r="F118" i="8" s="1"/>
  <c r="E116" i="8"/>
  <c r="E113" i="8" s="1"/>
  <c r="D116" i="8"/>
  <c r="D118" i="8" s="1"/>
  <c r="C116" i="8"/>
  <c r="C113" i="8" s="1"/>
  <c r="B116" i="8"/>
  <c r="B118" i="8" s="1"/>
  <c r="L113" i="8"/>
  <c r="J113" i="8"/>
  <c r="H113" i="8"/>
  <c r="F113" i="8"/>
  <c r="D113" i="8"/>
  <c r="B113" i="8"/>
  <c r="K17" i="10"/>
  <c r="J17" i="10"/>
  <c r="N12" i="8"/>
  <c r="C13" i="8"/>
  <c r="D13" i="8"/>
  <c r="E13" i="8"/>
  <c r="F13" i="8"/>
  <c r="G13" i="8"/>
  <c r="H13" i="8"/>
  <c r="I13" i="8"/>
  <c r="J13" i="8"/>
  <c r="K13" i="8"/>
  <c r="L13" i="8"/>
  <c r="M13" i="8"/>
  <c r="B13" i="8"/>
  <c r="B14" i="8" s="1"/>
  <c r="N11" i="8"/>
  <c r="N13" i="8" s="1"/>
  <c r="N99" i="8"/>
  <c r="M98" i="8"/>
  <c r="M100" i="8" s="1"/>
  <c r="L98" i="8"/>
  <c r="L100" i="8" s="1"/>
  <c r="K98" i="8"/>
  <c r="K100" i="8" s="1"/>
  <c r="J98" i="8"/>
  <c r="J100" i="8" s="1"/>
  <c r="I98" i="8"/>
  <c r="I100" i="8" s="1"/>
  <c r="H98" i="8"/>
  <c r="H100" i="8" s="1"/>
  <c r="G98" i="8"/>
  <c r="G100" i="8" s="1"/>
  <c r="F98" i="8"/>
  <c r="F100" i="8" s="1"/>
  <c r="E98" i="8"/>
  <c r="E100" i="8" s="1"/>
  <c r="D98" i="8"/>
  <c r="D100" i="8" s="1"/>
  <c r="C98" i="8"/>
  <c r="C100" i="8" s="1"/>
  <c r="B98" i="8"/>
  <c r="B100" i="8" s="1"/>
  <c r="N97" i="8"/>
  <c r="N96" i="8"/>
  <c r="C123" i="8" l="1"/>
  <c r="J123" i="8"/>
  <c r="F123" i="8"/>
  <c r="M123" i="8"/>
  <c r="L123" i="8"/>
  <c r="H123" i="8"/>
  <c r="D123" i="8"/>
  <c r="I123" i="8"/>
  <c r="E123" i="8"/>
  <c r="K123" i="8"/>
  <c r="G123" i="8"/>
  <c r="B123" i="8"/>
  <c r="N118" i="8"/>
  <c r="N113" i="8"/>
  <c r="E118" i="8"/>
  <c r="I118" i="8"/>
  <c r="M118" i="8"/>
  <c r="I14" i="8"/>
  <c r="M14" i="8"/>
  <c r="E14" i="8"/>
  <c r="L14" i="8"/>
  <c r="D14" i="8"/>
  <c r="K14" i="8"/>
  <c r="G14" i="8"/>
  <c r="H14" i="8"/>
  <c r="C14" i="8"/>
  <c r="J14" i="8"/>
  <c r="F14" i="8"/>
  <c r="N98" i="8"/>
  <c r="N100" i="8" s="1"/>
  <c r="K33" i="10" l="1"/>
  <c r="K16" i="10"/>
  <c r="J16" i="10"/>
  <c r="C6" i="8"/>
  <c r="D6" i="8"/>
  <c r="E6" i="8"/>
  <c r="F6" i="8"/>
  <c r="G6" i="8"/>
  <c r="H6" i="8"/>
  <c r="I6" i="8"/>
  <c r="J6" i="8"/>
  <c r="K6" i="8"/>
  <c r="L6" i="8"/>
  <c r="M6" i="8"/>
  <c r="B6" i="8"/>
  <c r="N3" i="8"/>
  <c r="N20" i="8"/>
  <c r="K18" i="10"/>
  <c r="K24" i="10"/>
  <c r="K26" i="10"/>
  <c r="J26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C67" i="8"/>
  <c r="D67" i="8"/>
  <c r="E67" i="8"/>
  <c r="F67" i="8"/>
  <c r="G67" i="8"/>
  <c r="H67" i="8"/>
  <c r="I67" i="8"/>
  <c r="J67" i="8"/>
  <c r="K67" i="8"/>
  <c r="L67" i="8"/>
  <c r="M67" i="8"/>
  <c r="B67" i="8"/>
  <c r="N59" i="8"/>
  <c r="N60" i="8" s="1"/>
  <c r="N58" i="8"/>
  <c r="J24" i="10"/>
  <c r="M36" i="8"/>
  <c r="L36" i="8"/>
  <c r="K36" i="8"/>
  <c r="J36" i="8"/>
  <c r="I36" i="8"/>
  <c r="H36" i="8"/>
  <c r="G36" i="8"/>
  <c r="F36" i="8"/>
  <c r="E36" i="8"/>
  <c r="D36" i="8"/>
  <c r="C36" i="8"/>
  <c r="B36" i="8"/>
  <c r="N35" i="8"/>
  <c r="N36" i="8" s="1"/>
  <c r="N34" i="8"/>
  <c r="J35" i="10"/>
  <c r="C108" i="8"/>
  <c r="D108" i="8"/>
  <c r="E108" i="8"/>
  <c r="F108" i="8"/>
  <c r="G108" i="8"/>
  <c r="H108" i="8"/>
  <c r="I108" i="8"/>
  <c r="J108" i="8"/>
  <c r="K108" i="8"/>
  <c r="L108" i="8"/>
  <c r="M108" i="8"/>
  <c r="B108" i="8"/>
  <c r="C89" i="8"/>
  <c r="D89" i="8"/>
  <c r="E89" i="8"/>
  <c r="F89" i="8"/>
  <c r="G89" i="8"/>
  <c r="H89" i="8"/>
  <c r="I89" i="8"/>
  <c r="J89" i="8"/>
  <c r="K89" i="8"/>
  <c r="L89" i="8"/>
  <c r="M89" i="8"/>
  <c r="B89" i="8"/>
  <c r="C45" i="8"/>
  <c r="D45" i="8"/>
  <c r="E45" i="8"/>
  <c r="F45" i="8"/>
  <c r="G45" i="8"/>
  <c r="H45" i="8"/>
  <c r="I45" i="8"/>
  <c r="J45" i="8"/>
  <c r="K45" i="8"/>
  <c r="L45" i="8"/>
  <c r="M45" i="8"/>
  <c r="C28" i="8"/>
  <c r="D28" i="8"/>
  <c r="E28" i="8"/>
  <c r="F28" i="8"/>
  <c r="G28" i="8"/>
  <c r="H28" i="8"/>
  <c r="I28" i="8"/>
  <c r="J28" i="8"/>
  <c r="K28" i="8"/>
  <c r="L28" i="8"/>
  <c r="M28" i="8"/>
  <c r="B28" i="8"/>
  <c r="G21" i="8"/>
  <c r="J18" i="10"/>
  <c r="N19" i="8"/>
  <c r="N21" i="8"/>
  <c r="J33" i="10"/>
  <c r="M61" i="8" l="1"/>
  <c r="D37" i="8"/>
  <c r="I61" i="8"/>
  <c r="F61" i="8"/>
  <c r="E61" i="8"/>
  <c r="M26" i="10"/>
  <c r="N26" i="10" s="1"/>
  <c r="L61" i="8"/>
  <c r="H61" i="8"/>
  <c r="D61" i="8"/>
  <c r="K61" i="8"/>
  <c r="G61" i="8"/>
  <c r="C61" i="8"/>
  <c r="J61" i="8"/>
  <c r="C37" i="8"/>
  <c r="J37" i="8"/>
  <c r="F37" i="8"/>
  <c r="B37" i="8"/>
  <c r="G37" i="8"/>
  <c r="M37" i="8"/>
  <c r="I37" i="8"/>
  <c r="E37" i="8"/>
  <c r="K37" i="8"/>
  <c r="L37" i="8"/>
  <c r="H37" i="8"/>
  <c r="L26" i="10"/>
  <c r="F109" i="8"/>
  <c r="I109" i="8"/>
  <c r="D109" i="8"/>
  <c r="M109" i="8"/>
  <c r="E109" i="8"/>
  <c r="L109" i="8"/>
  <c r="H109" i="8"/>
  <c r="C109" i="8"/>
  <c r="K109" i="8"/>
  <c r="G109" i="8"/>
  <c r="B109" i="8"/>
  <c r="J109" i="8"/>
  <c r="E29" i="8"/>
  <c r="L29" i="8"/>
  <c r="H29" i="8"/>
  <c r="D29" i="8"/>
  <c r="K29" i="8"/>
  <c r="G29" i="8"/>
  <c r="C29" i="8"/>
  <c r="J29" i="8"/>
  <c r="F29" i="8"/>
  <c r="M29" i="8"/>
  <c r="I29" i="8"/>
  <c r="N51" i="8"/>
  <c r="N27" i="8"/>
  <c r="N28" i="8" s="1"/>
  <c r="J20" i="10"/>
  <c r="K34" i="10"/>
  <c r="J34" i="10"/>
  <c r="N106" i="8"/>
  <c r="N108" i="8" s="1"/>
  <c r="N105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K101" i="8" l="1"/>
  <c r="G101" i="8"/>
  <c r="C101" i="8"/>
  <c r="J101" i="8"/>
  <c r="F101" i="8"/>
  <c r="B101" i="8"/>
  <c r="M101" i="8"/>
  <c r="I101" i="8"/>
  <c r="E101" i="8"/>
  <c r="L101" i="8"/>
  <c r="H101" i="8"/>
  <c r="D101" i="8"/>
  <c r="M33" i="10"/>
  <c r="N33" i="10" s="1"/>
  <c r="L33" i="10"/>
  <c r="J31" i="10"/>
  <c r="K31" i="10"/>
  <c r="K27" i="10"/>
  <c r="K25" i="10"/>
  <c r="J27" i="10"/>
  <c r="J25" i="10"/>
  <c r="J21" i="10"/>
  <c r="K21" i="10"/>
  <c r="K20" i="10"/>
  <c r="M37" i="10"/>
  <c r="N37" i="10" s="1"/>
  <c r="L37" i="10"/>
  <c r="D73" i="8"/>
  <c r="D74" i="8" s="1"/>
  <c r="E73" i="8"/>
  <c r="E74" i="8" s="1"/>
  <c r="F73" i="8"/>
  <c r="F74" i="8" s="1"/>
  <c r="G73" i="8"/>
  <c r="G74" i="8" s="1"/>
  <c r="H73" i="8"/>
  <c r="H74" i="8" s="1"/>
  <c r="I73" i="8"/>
  <c r="I74" i="8" s="1"/>
  <c r="J73" i="8"/>
  <c r="J74" i="8" s="1"/>
  <c r="K73" i="8"/>
  <c r="K74" i="8" s="1"/>
  <c r="L73" i="8"/>
  <c r="L74" i="8" s="1"/>
  <c r="M73" i="8"/>
  <c r="C73" i="8"/>
  <c r="C74" i="8" s="1"/>
  <c r="B73" i="8"/>
  <c r="B74" i="8" s="1"/>
  <c r="N72" i="8"/>
  <c r="B29" i="8"/>
  <c r="D5" i="8"/>
  <c r="E5" i="8"/>
  <c r="F5" i="8"/>
  <c r="G5" i="8"/>
  <c r="H5" i="8"/>
  <c r="I5" i="8"/>
  <c r="J5" i="8"/>
  <c r="K5" i="8"/>
  <c r="L5" i="8"/>
  <c r="M5" i="8"/>
  <c r="C5" i="8"/>
  <c r="B5" i="8"/>
  <c r="N4" i="8"/>
  <c r="N6" i="8" s="1"/>
  <c r="B67" i="10"/>
  <c r="C68" i="10"/>
  <c r="B45" i="8"/>
  <c r="B68" i="8"/>
  <c r="B52" i="8"/>
  <c r="B53" i="8" s="1"/>
  <c r="N80" i="8"/>
  <c r="C81" i="8"/>
  <c r="D81" i="8"/>
  <c r="E81" i="8"/>
  <c r="F81" i="8"/>
  <c r="G81" i="8"/>
  <c r="H81" i="8"/>
  <c r="I81" i="8"/>
  <c r="J81" i="8"/>
  <c r="K81" i="8"/>
  <c r="L81" i="8"/>
  <c r="M81" i="8"/>
  <c r="B81" i="8"/>
  <c r="N66" i="8"/>
  <c r="N67" i="8" s="1"/>
  <c r="N65" i="8"/>
  <c r="D53" i="8"/>
  <c r="E53" i="8"/>
  <c r="F53" i="8"/>
  <c r="G53" i="8"/>
  <c r="H53" i="8"/>
  <c r="I53" i="8"/>
  <c r="J53" i="8"/>
  <c r="K53" i="8"/>
  <c r="L53" i="8"/>
  <c r="M53" i="8"/>
  <c r="C53" i="8"/>
  <c r="C52" i="8"/>
  <c r="D52" i="8"/>
  <c r="E52" i="8"/>
  <c r="F52" i="8"/>
  <c r="G52" i="8"/>
  <c r="H52" i="8"/>
  <c r="I52" i="8"/>
  <c r="J52" i="8"/>
  <c r="K52" i="8"/>
  <c r="L52" i="8"/>
  <c r="M52" i="8"/>
  <c r="N50" i="8"/>
  <c r="L8" i="10"/>
  <c r="H19" i="10"/>
  <c r="M16" i="10" l="1"/>
  <c r="C7" i="8"/>
  <c r="M74" i="8"/>
  <c r="N73" i="8"/>
  <c r="K28" i="10"/>
  <c r="M17" i="10"/>
  <c r="N17" i="10" s="1"/>
  <c r="F7" i="8"/>
  <c r="G7" i="8"/>
  <c r="L27" i="10"/>
  <c r="J7" i="8"/>
  <c r="M7" i="8"/>
  <c r="I7" i="8"/>
  <c r="E7" i="8"/>
  <c r="L7" i="8"/>
  <c r="H7" i="8"/>
  <c r="D7" i="8"/>
  <c r="B7" i="8"/>
  <c r="K7" i="8"/>
  <c r="M27" i="10"/>
  <c r="N27" i="10" s="1"/>
  <c r="L17" i="10"/>
  <c r="D68" i="8"/>
  <c r="I68" i="8"/>
  <c r="M68" i="8"/>
  <c r="E68" i="8"/>
  <c r="L68" i="8"/>
  <c r="H68" i="8"/>
  <c r="K68" i="8"/>
  <c r="G68" i="8"/>
  <c r="C68" i="8"/>
  <c r="J68" i="8"/>
  <c r="F68" i="8"/>
  <c r="N52" i="8"/>
  <c r="L16" i="10" l="1"/>
  <c r="N16" i="10"/>
  <c r="M18" i="10" l="1"/>
  <c r="N18" i="10" s="1"/>
  <c r="N19" i="10" s="1"/>
  <c r="L18" i="10"/>
  <c r="B68" i="10" l="1"/>
  <c r="N87" i="8"/>
  <c r="J32" i="10" s="1"/>
  <c r="N79" i="8"/>
  <c r="M34" i="10"/>
  <c r="N34" i="10" s="1"/>
  <c r="L34" i="10"/>
  <c r="M25" i="10"/>
  <c r="N25" i="10" s="1"/>
  <c r="L25" i="10"/>
  <c r="M28" i="10"/>
  <c r="N28" i="10" s="1"/>
  <c r="L28" i="10"/>
  <c r="N61" i="10"/>
  <c r="C53" i="10"/>
  <c r="M48" i="10"/>
  <c r="N48" i="10" s="1"/>
  <c r="M47" i="10"/>
  <c r="N47" i="10" s="1"/>
  <c r="M46" i="10"/>
  <c r="N46" i="10" s="1"/>
  <c r="H39" i="10"/>
  <c r="M38" i="10"/>
  <c r="N38" i="10" s="1"/>
  <c r="L38" i="10"/>
  <c r="M36" i="10"/>
  <c r="N36" i="10" s="1"/>
  <c r="L36" i="10"/>
  <c r="M35" i="10"/>
  <c r="N35" i="10" s="1"/>
  <c r="L35" i="10"/>
  <c r="M30" i="10"/>
  <c r="N30" i="10" s="1"/>
  <c r="L30" i="10"/>
  <c r="H29" i="10"/>
  <c r="M24" i="10"/>
  <c r="N24" i="10" s="1"/>
  <c r="L24" i="10"/>
  <c r="M23" i="10"/>
  <c r="N23" i="10" s="1"/>
  <c r="L23" i="10"/>
  <c r="H22" i="10"/>
  <c r="M20" i="10"/>
  <c r="N20" i="10" s="1"/>
  <c r="L20" i="10"/>
  <c r="H40" i="10" l="1"/>
  <c r="N29" i="10"/>
  <c r="F13" i="1" l="1"/>
  <c r="N88" i="8"/>
  <c r="N89" i="8" s="1"/>
  <c r="N81" i="8"/>
  <c r="B82" i="8"/>
  <c r="D82" i="8"/>
  <c r="H82" i="8"/>
  <c r="L82" i="8"/>
  <c r="E82" i="8"/>
  <c r="I82" i="8"/>
  <c r="M82" i="8"/>
  <c r="F82" i="8"/>
  <c r="J82" i="8"/>
  <c r="C82" i="8"/>
  <c r="G82" i="8"/>
  <c r="K82" i="8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5" i="8" s="1"/>
  <c r="N42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2" i="10"/>
  <c r="B90" i="8"/>
  <c r="K90" i="8"/>
  <c r="C90" i="8"/>
  <c r="F90" i="8"/>
  <c r="I90" i="8"/>
  <c r="G90" i="8"/>
  <c r="J90" i="8"/>
  <c r="L90" i="8"/>
  <c r="M90" i="8"/>
  <c r="D90" i="8"/>
  <c r="E90" i="8"/>
  <c r="H90" i="8"/>
  <c r="J21" i="1"/>
  <c r="M31" i="10"/>
  <c r="N31" i="10" s="1"/>
  <c r="L31" i="10"/>
  <c r="I20" i="1"/>
  <c r="G21" i="1"/>
  <c r="I12" i="1"/>
  <c r="I14" i="1"/>
  <c r="E14" i="1"/>
  <c r="L46" i="8"/>
  <c r="E46" i="8"/>
  <c r="I46" i="8"/>
  <c r="M46" i="8"/>
  <c r="B46" i="8"/>
  <c r="F46" i="8"/>
  <c r="J46" i="8"/>
  <c r="C46" i="8"/>
  <c r="G46" i="8"/>
  <c r="K46" i="8"/>
  <c r="D46" i="8"/>
  <c r="H46" i="8"/>
  <c r="G16" i="1"/>
  <c r="G12" i="1"/>
  <c r="J20" i="1"/>
  <c r="L32" i="10" l="1"/>
  <c r="M32" i="10"/>
  <c r="N32" i="10" s="1"/>
  <c r="N39" i="10" s="1"/>
  <c r="H16" i="1"/>
  <c r="M21" i="10"/>
  <c r="N21" i="10" s="1"/>
  <c r="N22" i="10" s="1"/>
  <c r="L21" i="10"/>
  <c r="H14" i="1"/>
  <c r="J14" i="1" s="1"/>
  <c r="N40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1" i="10"/>
  <c r="H10" i="10" s="1"/>
  <c r="N49" i="10"/>
  <c r="N5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0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5" authorId="0" shapeId="0" xr:uid="{5C7F2E05-9114-4BF0-AE2E-3445DA37F718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<sst xmlns="http://schemas.openxmlformats.org/spreadsheetml/2006/main" count="912" uniqueCount="297">
  <si>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</si>
  <si>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</si>
  <si>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</si>
  <si>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</si>
  <si>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</si>
  <si>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</si>
  <si>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</si>
  <si>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</si>
  <si>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</si>
  <si>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</si>
  <si>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</si>
  <si>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</si>
  <si>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</si>
  <si>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</si>
  <si>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</si>
  <si>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</si>
  <si>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</si>
  <si>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</si>
  <si>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</si>
  <si>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</si>
  <si>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</si>
  <si>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</si>
  <si>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</si>
  <si>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</si>
  <si>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</si>
  <si>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</si>
  <si>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</si>
  <si>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</si>
  <si>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</si>
  <si>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</si>
  <si>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</si>
  <si>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</si>
  <si>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</si>
  <si>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</si>
  <si>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</si>
  <si>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</si>
  <si>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</si>
  <si>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</si>
  <si>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</si>
  <si>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</si>
  <si>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</si>
  <si>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</si>
  <si>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</si>
  <si>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</si>
  <si>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</si>
  <si>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</si>
  <si>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</si>
  <si>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</si>
  <si>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</si>
  <si>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</si>
  <si>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</si>
  <si>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</si>
  <si>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</si>
  <si>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</si>
  <si>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</si>
  <si>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</si>
  <si>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</si>
  <si>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</si>
  <si>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</si>
  <si>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</si>
  <si>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</si>
  <si>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</si>
  <si>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</si>
  <si>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</si>
  <si>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</si>
  <si>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</si>
  <si>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</si>
  <si>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</si>
  <si>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</si>
  <si>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</si>
  <si>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</si>
  <si>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</si>
  <si>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</si>
  <si>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</si>
  <si>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</si>
  <si>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</si>
  <si>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</si>
  <si>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</si>
  <si>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</si>
  <si>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</si>
  <si>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</si>
  <si>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</si>
  <si>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</si>
  <si>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</si>
  <si>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</si>
  <si>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</si>
  <si>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</si>
  <si>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</si>
  <si>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</si>
  <si>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</si>
  <si>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</si>
  <si>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</si>
  <si>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</si>
  <si>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</si>
  <si>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</si>
  <si>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</si>
  <si>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</si>
  <si>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</si>
  <si>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</si>
  <si>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</si>
  <si>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</si>
  <si>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</si>
  <si>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</si>
  <si>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</si>
  <si>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</si>
  <si>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</si>
  <si>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</si>
  <si>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</si>
  <si>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</si>
  <si>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</si>
  <si>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</si>
  <si>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</si>
  <si>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</si>
  <si>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</si>
  <si>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</si>
  <si>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</si>
  <si>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</si>
  <si>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</si>
  <si>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</si>
  <si>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</si>
  <si>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</si>
  <si>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</si>
  <si>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</si>
  <si>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</si>
  <si>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</si>
  <si>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</si>
  <si>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</si>
  <si>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</si>
  <si>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</si>
  <si>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</si>
  <si>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</si>
  <si>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</si>
  <si>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</si>
  <si>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</si>
  <si>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</si>
  <si>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</si>
  <si>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</si>
  <si>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</si>
  <si>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</si>
  <si>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</si>
  <si>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</si>
  <si>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</si>
  <si>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</si>
  <si>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</si>
  <si>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</si>
  <si>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</si>
  <si>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</si>
  <si>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</si>
  <si>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</si>
  <si>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</si>
  <si>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</si>
  <si>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</si>
  <si>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</si>
  <si>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</si>
  <si>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</si>
  <si>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</si>
  <si>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</si>
  <si>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</si>
  <si>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</si>
  <si>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</si>
  <si>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</si>
  <si>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</si>
  <si>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</si>
  <si>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</si>
  <si>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</si>
  <si>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</si>
  <si>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</si>
  <si>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</si>
  <si>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</si>
  <si>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</si>
  <si>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</si>
  <si>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</si>
  <si>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</si>
  <si>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</si>
  <si>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</si>
  <si>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</si>
  <si>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</si>
  <si>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</si>
  <si>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</si>
  <si>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</si>
  <si>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</si>
  <si>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</si>
  <si>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</si>
  <si>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</si>
  <si>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</si>
  <si>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</si>
  <si>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</si>
  <si>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</si>
  <si>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Program Pengembangan Karyawan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</si>
  <si>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</si>
  <si>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</si>
  <si>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</si>
  <si>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</si>
  <si>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</si>
  <si>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</si>
  <si>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</si>
  <si>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</si>
  <si>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</si>
  <si>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</si>
  <si>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</si>
  <si>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</si>
  <si>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</si>
  <si>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</si>
  <si>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</si>
  <si>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</si>
  <si>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</si>
  <si>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</si>
  <si>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</si>
  <si>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</si>
  <si>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</si>
  <si>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</si>
  <si>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</si>
  <si>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</si>
  <si>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</si>
  <si>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</si>
  <si>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R. Mauludin</t>
  </si>
  <si>
    <t>Cost Reduction dan Cost avoidance Material &amp; Sub Material</t>
  </si>
  <si>
    <t>YTD</t>
  </si>
  <si>
    <t>Perubahan Term Of Payment Vendor 30 HK ke 45 HK per Desember 2024</t>
  </si>
  <si>
    <t>Vendor Material Tunai per Juni 2024</t>
  </si>
  <si>
    <t>PCH</t>
  </si>
  <si>
    <t>Pemenuhan PO Sesuai Jadwal Pengiriman</t>
  </si>
  <si>
    <t>Penilaian Kerja Pemasok</t>
  </si>
  <si>
    <t>Update Perjanjian Kerjasama dengan Vendor (MOU)</t>
  </si>
  <si>
    <t>Pakta Integritas Update</t>
  </si>
  <si>
    <t>Optimalisasi Program Digitalisasi
Pemantauan Kedatangan Material</t>
  </si>
  <si>
    <t>Perubahan TOP Vendor</t>
  </si>
  <si>
    <t>Pemenuhan PO sesuai jadwal kirim</t>
  </si>
  <si>
    <t>Dilengkapi dengan dokumen monitoringnya</t>
  </si>
  <si>
    <t>MoU (Measuremen of Units)</t>
  </si>
  <si>
    <t>Rupiah</t>
  </si>
  <si>
    <t>Desember 2024</t>
  </si>
  <si>
    <t>Juni 2024</t>
  </si>
  <si>
    <t>%</t>
  </si>
  <si>
    <t>Complain</t>
  </si>
  <si>
    <t>Kehadiran</t>
  </si>
  <si>
    <t>Kejadian</t>
  </si>
  <si>
    <t>Qty</t>
  </si>
  <si>
    <t>Temuan</t>
  </si>
  <si>
    <t>Pelanggaran</t>
  </si>
  <si>
    <t>Temuan &amp; Ketepatan</t>
  </si>
  <si>
    <t>Januari 2024</t>
  </si>
  <si>
    <t>Juli 2024</t>
  </si>
  <si>
    <t>/ 4 bulan</t>
  </si>
  <si>
    <t>% keterlibatan</t>
  </si>
  <si>
    <t>TNA &amp; KMS Akses</t>
  </si>
  <si>
    <t>Target KMS</t>
  </si>
  <si>
    <t>Target TNA</t>
  </si>
  <si>
    <t>Pelanggaran GCG dan Kode Etik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</si>
  <si>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</si>
  <si>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</si>
  <si>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</si>
  <si>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t>Tata Cata Pengisian</t>
  </si>
  <si>
    <t>Pencapaian BSC perbulan bisa dilihat dengan mengganti bulan pada kolom pada gambar diatas</t>
  </si>
  <si>
    <t>Target ISO</t>
  </si>
  <si>
    <t>Target 0 Juni 2024</t>
  </si>
  <si>
    <t>Actual Vendor Material Tunai</t>
  </si>
  <si>
    <t>Actual (Average/Month)</t>
  </si>
  <si>
    <t>Program Penurunan  Intensitas Energi</t>
  </si>
  <si>
    <t xml:space="preserve">Penurunan Domestic Waste </t>
  </si>
  <si>
    <t>Program/Tahun</t>
  </si>
  <si>
    <t>Temuan 5S</t>
  </si>
  <si>
    <t>Strategic Initiative</t>
  </si>
  <si>
    <t>Key Performances Indicator</t>
  </si>
  <si>
    <t>1. Negosiasi Harga Pembelian ke Vendor
2. Melakukan evaluasi harga pembelian
3. Memilih vendor harga terbaik dengan tetap memperhatikan kesesuaian waktu pengiriman.
4. Mencari alternatif vendor</t>
  </si>
  <si>
    <t>1. Negosiasi Jangka waktu pembayaran Vendor
2. Mencari vendor pengganti</t>
  </si>
  <si>
    <t>1. Melaksanakan seluruh proses sesuai dengan Standar Keberterimaan
2. Monitoring dan evaluasi komplain</t>
  </si>
  <si>
    <t>1. Penyampaian PO ke Vendor maks. 1 HK, setelah PO approval Direksi
2. Koordinasi dengan SCM minimal seminggu 1 kali.
3. Meminta jawaban kepada vendor untuk jadwal pengiriman
4. Pemantauan Jadwal Kedatangan Material setiap hari &amp; Follow up Kedatangan Material.
5. Membuat forecast kebutuhan Material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</si>
  <si>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</si>
  <si>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</si>
  <si>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1. Evaluasi tingkat kehadiran per bulan
2. Melakukan coaching/conseling</t>
  </si>
  <si>
    <t>Evaluasi HIRADC Departemen per semester
Evaluasi infrastruktur dan pedoman K3 per semester
Menetapkan persyaratan K3 untuk vendor</t>
  </si>
  <si>
    <t>Tingkat kecelakaan kerja internal &amp; vendor</t>
  </si>
  <si>
    <t xml:space="preserve">
Kepatuhan penggunaan APD Internal dan Vendor</t>
  </si>
  <si>
    <t>Kepatuhan penggunaan APD Internal dan Vendor</t>
  </si>
  <si>
    <t>Meningkatkan kepatuhan penggunaan APD dan sosialisasi berkala di masing-masing Departemen
Melakukan sosialisasi penggunaan kewajiban APD kepada vendor</t>
  </si>
  <si>
    <t>1. Koleksi data penilaian dari QC utk Kualitas dan PPIC untuk Pengiriman
2. Menyiapkan data penilaian dari Pch
3. Membuat Penilaian Pemasok berdasarkan data2 point 1 dan 2 tsb diatas
4. Distribusi hasil Penilaian kepada pemasok Juni dan Desember 2024</t>
  </si>
  <si>
    <t>1. Membuat kaizen strategi yang dapat diikutsertakan dalam WOW award.</t>
  </si>
  <si>
    <t>1. Sharing Kaizen per bulan
2. Membuat 1 kaizen perbulan</t>
  </si>
  <si>
    <t>1. Mengikuti Program HC
2. Mengimplementasikan piket 5S , program pemilahan sampah</t>
  </si>
  <si>
    <t>Melaksanakan program SDM</t>
  </si>
  <si>
    <t>1. Menetapkan program audit
2. Memastikan penyelesaian temuan audit dilakukan sesuai jadwal</t>
  </si>
  <si>
    <t>Menyiapkan MOU dan penyampaian ke vendor</t>
  </si>
  <si>
    <t>Menyiapkan Pakta Integritas dan penyampaian ke vendor</t>
  </si>
  <si>
    <t>Membuat konsep Aplikasi pemantuan kedatangan material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</si>
  <si>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kuning.</t>
    </r>
  </si>
  <si>
    <t>Actual Temuan (Eksternal)</t>
  </si>
  <si>
    <t>Actual Tepat Waktu  (Internal - hari)</t>
  </si>
  <si>
    <t>Target Vendor Material Tunai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</si>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</sst>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&quot;Finance - How should we look to our shareholders? - &quot;0%"/>
    <numFmt numFmtId="175" formatCode="#,##0.0_);\(#,##0.0\)"/>
    <numFmt numFmtId="176" formatCode="0.0000"/>
    <numFmt numFmtId="177" formatCode="&quot;Total Perspectives Weight - &quot;0%"/>
    <numFmt numFmtId="17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57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65" fontId="14" fillId="0" borderId="19" xfId="7" applyNumberFormat="1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175" fontId="14" fillId="0" borderId="20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8" fontId="0" fillId="0" borderId="0" xfId="1" applyNumberFormat="1" applyFont="1"/>
    <xf numFmtId="178" fontId="0" fillId="0" borderId="1" xfId="1" applyNumberFormat="1" applyFont="1" applyBorder="1"/>
    <xf numFmtId="1" fontId="14" fillId="0" borderId="21" xfId="8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24" xfId="9" applyNumberFormat="1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9" fontId="14" fillId="0" borderId="21" xfId="2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178" fontId="0" fillId="8" borderId="1" xfId="1" applyNumberFormat="1" applyFont="1" applyFill="1" applyBorder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9" fontId="1" fillId="0" borderId="1" xfId="2" applyFont="1" applyFill="1" applyBorder="1"/>
    <xf numFmtId="178" fontId="0" fillId="0" borderId="1" xfId="1" applyNumberFormat="1" applyFont="1" applyFill="1" applyBorder="1"/>
    <xf numFmtId="43" fontId="0" fillId="0" borderId="1" xfId="1" applyFont="1" applyFill="1" applyBorder="1"/>
    <xf numFmtId="178" fontId="0" fillId="16" borderId="1" xfId="1" applyNumberFormat="1" applyFont="1" applyFill="1" applyBorder="1"/>
    <xf numFmtId="9" fontId="0" fillId="16" borderId="1" xfId="2" applyFont="1" applyFill="1" applyBorder="1"/>
    <xf numFmtId="0" fontId="17" fillId="2" borderId="16" xfId="7" applyFont="1" applyFill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173" fontId="14" fillId="0" borderId="51" xfId="0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37" fontId="14" fillId="0" borderId="51" xfId="8" applyNumberFormat="1" applyFont="1" applyBorder="1" applyAlignment="1">
      <alignment horizontal="center" vertical="center"/>
    </xf>
    <xf numFmtId="1" fontId="14" fillId="0" borderId="51" xfId="8" applyNumberFormat="1" applyFont="1" applyBorder="1" applyAlignment="1">
      <alignment horizontal="center" vertical="center"/>
    </xf>
    <xf numFmtId="9" fontId="15" fillId="0" borderId="51" xfId="8" applyFont="1" applyBorder="1" applyAlignment="1" applyProtection="1">
      <alignment horizontal="center" vertical="center"/>
    </xf>
    <xf numFmtId="9" fontId="15" fillId="13" borderId="53" xfId="8" applyFont="1" applyFill="1" applyBorder="1" applyAlignment="1" applyProtection="1">
      <alignment horizontal="center"/>
    </xf>
    <xf numFmtId="0" fontId="15" fillId="13" borderId="53" xfId="8" applyNumberFormat="1" applyFont="1" applyFill="1" applyBorder="1" applyAlignment="1" applyProtection="1"/>
    <xf numFmtId="165" fontId="14" fillId="0" borderId="2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3" xfId="8" applyNumberFormat="1" applyFont="1" applyFill="1" applyBorder="1" applyAlignment="1" applyProtection="1">
      <alignment horizontal="center" vertical="center"/>
    </xf>
    <xf numFmtId="165" fontId="14" fillId="0" borderId="51" xfId="8" applyNumberFormat="1" applyFont="1" applyBorder="1" applyAlignment="1" applyProtection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178" fontId="29" fillId="0" borderId="1" xfId="1" applyNumberFormat="1" applyFont="1" applyFill="1" applyBorder="1"/>
    <xf numFmtId="178" fontId="29" fillId="0" borderId="1" xfId="0" applyNumberFormat="1" applyFont="1" applyBorder="1"/>
    <xf numFmtId="178" fontId="14" fillId="0" borderId="51" xfId="1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1" fontId="0" fillId="8" borderId="1" xfId="2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1" fontId="0" fillId="0" borderId="1" xfId="1" applyNumberFormat="1" applyFont="1" applyBorder="1"/>
    <xf numFmtId="0" fontId="17" fillId="2" borderId="14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37" fontId="14" fillId="10" borderId="55" xfId="8" applyNumberFormat="1" applyFont="1" applyFill="1" applyBorder="1" applyAlignment="1">
      <alignment horizontal="left" vertical="center" wrapText="1"/>
    </xf>
    <xf numFmtId="37" fontId="14" fillId="10" borderId="54" xfId="8" applyNumberFormat="1" applyFont="1" applyFill="1" applyBorder="1" applyAlignment="1">
      <alignment horizontal="left" vertical="center"/>
    </xf>
    <xf numFmtId="37" fontId="14" fillId="10" borderId="56" xfId="8" applyNumberFormat="1" applyFont="1" applyFill="1" applyBorder="1" applyAlignment="1">
      <alignment horizontal="left" vertical="center"/>
    </xf>
    <xf numFmtId="37" fontId="14" fillId="10" borderId="63" xfId="8" applyNumberFormat="1" applyFont="1" applyFill="1" applyBorder="1" applyAlignment="1">
      <alignment horizontal="center" vertical="center"/>
    </xf>
    <xf numFmtId="37" fontId="14" fillId="10" borderId="64" xfId="8" applyNumberFormat="1" applyFont="1" applyFill="1" applyBorder="1" applyAlignment="1">
      <alignment horizontal="center" vertical="center"/>
    </xf>
    <xf numFmtId="37" fontId="14" fillId="10" borderId="65" xfId="8" applyNumberFormat="1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47" xfId="7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37" fontId="14" fillId="11" borderId="60" xfId="8" applyNumberFormat="1" applyFont="1" applyFill="1" applyBorder="1" applyAlignment="1">
      <alignment horizontal="left" vertical="center" wrapText="1"/>
    </xf>
    <xf numFmtId="37" fontId="14" fillId="11" borderId="61" xfId="8" applyNumberFormat="1" applyFont="1" applyFill="1" applyBorder="1" applyAlignment="1">
      <alignment horizontal="left" vertical="center"/>
    </xf>
    <xf numFmtId="37" fontId="14" fillId="11" borderId="62" xfId="8" applyNumberFormat="1" applyFont="1" applyFill="1" applyBorder="1" applyAlignment="1">
      <alignment horizontal="left" vertical="center"/>
    </xf>
    <xf numFmtId="37" fontId="14" fillId="11" borderId="57" xfId="8" applyNumberFormat="1" applyFont="1" applyFill="1" applyBorder="1" applyAlignment="1">
      <alignment horizontal="left" vertical="center" wrapText="1"/>
    </xf>
    <xf numFmtId="37" fontId="14" fillId="11" borderId="58" xfId="8" applyNumberFormat="1" applyFont="1" applyFill="1" applyBorder="1" applyAlignment="1">
      <alignment horizontal="left" vertical="center"/>
    </xf>
    <xf numFmtId="37" fontId="14" fillId="11" borderId="59" xfId="8" applyNumberFormat="1" applyFont="1" applyFill="1" applyBorder="1" applyAlignment="1">
      <alignment horizontal="left" vertical="center"/>
    </xf>
    <xf numFmtId="37" fontId="14" fillId="11" borderId="63" xfId="8" applyNumberFormat="1" applyFont="1" applyFill="1" applyBorder="1" applyAlignment="1">
      <alignment horizontal="center" vertical="center"/>
    </xf>
    <xf numFmtId="37" fontId="14" fillId="11" borderId="64" xfId="8" applyNumberFormat="1" applyFont="1" applyFill="1" applyBorder="1" applyAlignment="1">
      <alignment horizontal="center" vertical="center"/>
    </xf>
    <xf numFmtId="37" fontId="14" fillId="11" borderId="65" xfId="8" applyNumberFormat="1" applyFont="1" applyFill="1" applyBorder="1" applyAlignment="1">
      <alignment horizontal="center" vertical="center"/>
    </xf>
    <xf numFmtId="37" fontId="14" fillId="12" borderId="60" xfId="8" applyNumberFormat="1" applyFont="1" applyFill="1" applyBorder="1" applyAlignment="1">
      <alignment horizontal="left" vertical="center" wrapText="1"/>
    </xf>
    <xf numFmtId="37" fontId="14" fillId="12" borderId="61" xfId="8" applyNumberFormat="1" applyFont="1" applyFill="1" applyBorder="1" applyAlignment="1">
      <alignment horizontal="left" vertical="center"/>
    </xf>
    <xf numFmtId="37" fontId="14" fillId="12" borderId="62" xfId="8" applyNumberFormat="1" applyFont="1" applyFill="1" applyBorder="1" applyAlignment="1">
      <alignment horizontal="left" vertical="center"/>
    </xf>
    <xf numFmtId="37" fontId="14" fillId="12" borderId="55" xfId="8" applyNumberFormat="1" applyFont="1" applyFill="1" applyBorder="1" applyAlignment="1">
      <alignment horizontal="left" vertical="center" wrapText="1"/>
    </xf>
    <xf numFmtId="37" fontId="14" fillId="12" borderId="54" xfId="8" applyNumberFormat="1" applyFont="1" applyFill="1" applyBorder="1" applyAlignment="1">
      <alignment horizontal="left" vertical="center"/>
    </xf>
    <xf numFmtId="37" fontId="14" fillId="12" borderId="56" xfId="8" applyNumberFormat="1" applyFont="1" applyFill="1" applyBorder="1" applyAlignment="1">
      <alignment horizontal="left" vertical="center"/>
    </xf>
    <xf numFmtId="37" fontId="14" fillId="17" borderId="55" xfId="8" applyNumberFormat="1" applyFont="1" applyFill="1" applyBorder="1" applyAlignment="1">
      <alignment horizontal="left" vertical="center"/>
    </xf>
    <xf numFmtId="37" fontId="14" fillId="17" borderId="54" xfId="8" applyNumberFormat="1" applyFont="1" applyFill="1" applyBorder="1" applyAlignment="1">
      <alignment horizontal="left" vertical="center"/>
    </xf>
    <xf numFmtId="37" fontId="14" fillId="17" borderId="56" xfId="8" applyNumberFormat="1" applyFont="1" applyFill="1" applyBorder="1" applyAlignment="1">
      <alignment horizontal="left" vertical="center"/>
    </xf>
    <xf numFmtId="37" fontId="14" fillId="17" borderId="57" xfId="8" applyNumberFormat="1" applyFont="1" applyFill="1" applyBorder="1" applyAlignment="1">
      <alignment horizontal="left" vertical="center"/>
    </xf>
    <xf numFmtId="37" fontId="14" fillId="17" borderId="58" xfId="8" applyNumberFormat="1" applyFont="1" applyFill="1" applyBorder="1" applyAlignment="1">
      <alignment horizontal="left" vertical="center"/>
    </xf>
    <xf numFmtId="37" fontId="14" fillId="17" borderId="59" xfId="8" applyNumberFormat="1" applyFont="1" applyFill="1" applyBorder="1" applyAlignment="1">
      <alignment horizontal="left" vertical="center"/>
    </xf>
    <xf numFmtId="37" fontId="14" fillId="17" borderId="63" xfId="8" applyNumberFormat="1" applyFont="1" applyFill="1" applyBorder="1" applyAlignment="1">
      <alignment horizontal="center" vertical="center"/>
    </xf>
    <xf numFmtId="37" fontId="14" fillId="17" borderId="64" xfId="8" applyNumberFormat="1" applyFont="1" applyFill="1" applyBorder="1" applyAlignment="1">
      <alignment horizontal="center" vertical="center"/>
    </xf>
    <xf numFmtId="37" fontId="14" fillId="17" borderId="65" xfId="8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7" fontId="14" fillId="17" borderId="70" xfId="8" applyNumberFormat="1" applyFont="1" applyFill="1" applyBorder="1" applyAlignment="1">
      <alignment horizontal="left" vertical="center" wrapText="1"/>
    </xf>
    <xf numFmtId="37" fontId="14" fillId="17" borderId="21" xfId="8" applyNumberFormat="1" applyFont="1" applyFill="1" applyBorder="1" applyAlignment="1">
      <alignment horizontal="left" vertical="center"/>
    </xf>
    <xf numFmtId="37" fontId="14" fillId="17" borderId="71" xfId="8" applyNumberFormat="1" applyFont="1" applyFill="1" applyBorder="1" applyAlignment="1">
      <alignment horizontal="left" vertical="center"/>
    </xf>
    <xf numFmtId="37" fontId="14" fillId="17" borderId="70" xfId="8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7" fontId="14" fillId="10" borderId="49" xfId="8" applyNumberFormat="1" applyFont="1" applyFill="1" applyBorder="1" applyAlignment="1">
      <alignment horizontal="left" vertical="center" wrapText="1"/>
    </xf>
    <xf numFmtId="37" fontId="14" fillId="10" borderId="20" xfId="8" applyNumberFormat="1" applyFont="1" applyFill="1" applyBorder="1" applyAlignment="1">
      <alignment horizontal="left" vertical="center" wrapText="1"/>
    </xf>
    <xf numFmtId="37" fontId="14" fillId="10" borderId="66" xfId="8" applyNumberFormat="1" applyFont="1" applyFill="1" applyBorder="1" applyAlignment="1">
      <alignment horizontal="left" vertical="center" wrapText="1"/>
    </xf>
    <xf numFmtId="37" fontId="14" fillId="10" borderId="7" xfId="8" applyNumberFormat="1" applyFont="1" applyFill="1" applyBorder="1" applyAlignment="1">
      <alignment horizontal="left" vertical="center" wrapText="1"/>
    </xf>
    <xf numFmtId="37" fontId="14" fillId="10" borderId="8" xfId="8" applyNumberFormat="1" applyFont="1" applyFill="1" applyBorder="1" applyAlignment="1">
      <alignment horizontal="left" vertical="center" wrapText="1"/>
    </xf>
    <xf numFmtId="37" fontId="14" fillId="10" borderId="9" xfId="8" applyNumberFormat="1" applyFont="1" applyFill="1" applyBorder="1" applyAlignment="1">
      <alignment horizontal="left" vertical="center" wrapText="1"/>
    </xf>
    <xf numFmtId="37" fontId="14" fillId="17" borderId="55" xfId="8" applyNumberFormat="1" applyFont="1" applyFill="1" applyBorder="1" applyAlignment="1">
      <alignment horizontal="left" vertical="center" wrapText="1"/>
    </xf>
    <xf numFmtId="37" fontId="14" fillId="12" borderId="57" xfId="8" applyNumberFormat="1" applyFont="1" applyFill="1" applyBorder="1" applyAlignment="1">
      <alignment horizontal="left" vertical="center" wrapText="1"/>
    </xf>
    <xf numFmtId="37" fontId="14" fillId="12" borderId="58" xfId="8" applyNumberFormat="1" applyFont="1" applyFill="1" applyBorder="1" applyAlignment="1">
      <alignment horizontal="left" vertical="center"/>
    </xf>
    <xf numFmtId="37" fontId="14" fillId="12" borderId="59" xfId="8" applyNumberFormat="1" applyFont="1" applyFill="1" applyBorder="1" applyAlignment="1">
      <alignment horizontal="left" vertical="center"/>
    </xf>
    <xf numFmtId="37" fontId="14" fillId="12" borderId="63" xfId="8" applyNumberFormat="1" applyFont="1" applyFill="1" applyBorder="1" applyAlignment="1">
      <alignment horizontal="center" vertical="center"/>
    </xf>
    <xf numFmtId="37" fontId="14" fillId="12" borderId="64" xfId="8" applyNumberFormat="1" applyFont="1" applyFill="1" applyBorder="1" applyAlignment="1">
      <alignment horizontal="center" vertical="center"/>
    </xf>
    <xf numFmtId="37" fontId="14" fillId="12" borderId="65" xfId="8" applyNumberFormat="1" applyFont="1" applyFill="1" applyBorder="1" applyAlignment="1">
      <alignment horizontal="center" vertical="center"/>
    </xf>
    <xf numFmtId="37" fontId="14" fillId="17" borderId="67" xfId="8" applyNumberFormat="1" applyFont="1" applyFill="1" applyBorder="1" applyAlignment="1">
      <alignment horizontal="center" vertical="center"/>
    </xf>
    <xf numFmtId="37" fontId="14" fillId="17" borderId="68" xfId="8" applyNumberFormat="1" applyFont="1" applyFill="1" applyBorder="1" applyAlignment="1">
      <alignment horizontal="center" vertical="center"/>
    </xf>
    <xf numFmtId="37" fontId="14" fillId="17" borderId="69" xfId="8" applyNumberFormat="1" applyFont="1" applyFill="1" applyBorder="1" applyAlignment="1">
      <alignment horizontal="center" vertical="center"/>
    </xf>
    <xf numFmtId="0" fontId="15" fillId="0" borderId="0" xfId="7" applyFont="1"/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174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4" fontId="15" fillId="11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6" fillId="10" borderId="50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174" fontId="15" fillId="13" borderId="53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4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14" fillId="0" borderId="45" xfId="7" applyFont="1" applyBorder="1" applyAlignment="1">
      <alignment horizontal="center" vertical="center" wrapText="1"/>
    </xf>
    <xf numFmtId="0" fontId="14" fillId="0" borderId="49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4" fillId="0" borderId="45" xfId="7" applyFont="1" applyBorder="1" applyAlignment="1">
      <alignment horizontal="left"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247650</xdr:rowOff>
    </xdr:from>
    <xdr:to>
      <xdr:col>1</xdr:col>
      <xdr:colOff>5715000</xdr:colOff>
      <xdr:row>7</xdr:row>
      <xdr:rowOff>737415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FCD7E4-C39F-4B50-9FB8-4950AC08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962275"/>
          <a:ext cx="5629275" cy="489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46" customWidth="1"/>
    <col min="2" max="2" width="119.85546875" customWidth="1"/>
  </cols>
  <sheetData>
    <row r="1" spans="1:2" s="246" customFormat="1" x14ac:dyDescent="0.25">
      <c r="A1" s="248" t="s">
        <v>211</v>
      </c>
      <c r="B1" s="248" t="s">
        <v>252</v>
      </c>
    </row>
    <row r="2" spans="1:2" s="246" customFormat="1" x14ac:dyDescent="0.25">
      <c r="A2" s="246">
        <v>1</v>
      </c>
      <c r="B2" s="263" t="s">
        <v>251</v>
      </c>
    </row>
    <row r="3" spans="1:2" x14ac:dyDescent="0.25">
      <c r="A3" s="246">
        <v>2</v>
      </c>
      <c r="B3" s="264" t="s">
        <v>249</v>
      </c>
    </row>
    <row r="4" spans="1:2" s="236" customFormat="1" x14ac:dyDescent="0.25">
      <c r="A4" s="246">
        <v>3</v>
      </c>
      <c r="B4" s="266" t="s">
        <v>285</v>
      </c>
    </row>
    <row r="5" spans="1:2" x14ac:dyDescent="0.25">
      <c r="A5" s="246">
        <v>4</v>
      </c>
      <c r="B5" s="264" t="s">
        <v>212</v>
      </c>
    </row>
    <row r="6" spans="1:2" ht="49.5" customHeight="1" x14ac:dyDescent="0.25">
      <c r="A6" s="246">
        <v>5</v>
      </c>
      <c r="B6" s="265" t="s">
        <v>253</v>
      </c>
    </row>
    <row r="7" spans="1:2" ht="46.5" customHeight="1" x14ac:dyDescent="0.25">
      <c r="A7" s="246">
        <v>6</v>
      </c>
      <c r="B7" s="266" t="s">
        <v>250</v>
      </c>
    </row>
    <row r="8" spans="1:2" ht="60" x14ac:dyDescent="0.25">
      <c r="A8" s="246">
        <v>7</v>
      </c>
      <c r="B8" s="310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4"/>
  <sheetViews>
    <sheetView showGridLines="0" tabSelected="1" topLeftCell="D9" zoomScale="70" zoomScaleNormal="70" zoomScaleSheetLayoutView="85" workbookViewId="0">
      <selection activeCell="H20" sqref="H20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7.7109375" style="94" customWidth="1"/>
    <col min="4" max="4" width="45.140625" style="94" customWidth="1"/>
    <col min="5" max="5" width="19.140625" style="94" hidden="1" customWidth="1"/>
    <col min="6" max="6" width="18.7109375" style="110" bestFit="1" customWidth="1"/>
    <col min="7" max="7" width="9.140625" style="110" customWidth="1"/>
    <col min="8" max="8" width="12.7109375" style="94" customWidth="1"/>
    <col min="9" max="9" width="18.7109375" style="94" customWidth="1"/>
    <col min="10" max="10" width="17.85546875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8.5703125" style="94" customWidth="1"/>
    <col min="16" max="16" width="17.7109375" style="94" customWidth="1"/>
    <col min="17" max="17" width="19" style="94" customWidth="1"/>
    <col min="18" max="18" width="18.85546875" style="95" customWidth="1"/>
    <col min="19" max="19" width="7.855468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9" t="s">
        <v>208</v>
      </c>
      <c r="Q1" s="420" t="s">
        <v>209</v>
      </c>
      <c r="R1" s="420"/>
    </row>
    <row r="2" spans="1:23" x14ac:dyDescent="0.25">
      <c r="P2" s="249" t="s">
        <v>210</v>
      </c>
      <c r="Q2" s="420">
        <v>0</v>
      </c>
      <c r="R2" s="420"/>
    </row>
    <row r="3" spans="1:23" ht="28.5" x14ac:dyDescent="0.45">
      <c r="A3" s="421" t="s">
        <v>205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1:23" ht="28.5" x14ac:dyDescent="0.45">
      <c r="A4" s="421" t="s">
        <v>206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76" t="s">
        <v>108</v>
      </c>
      <c r="P5" s="376"/>
      <c r="Q5" s="376"/>
      <c r="R5" s="376"/>
    </row>
    <row r="6" spans="1:23" ht="33.6" customHeight="1" x14ac:dyDescent="0.25">
      <c r="B6" s="247" t="s">
        <v>109</v>
      </c>
      <c r="C6" s="353" t="s">
        <v>110</v>
      </c>
      <c r="D6" s="353"/>
      <c r="E6" s="440" t="s">
        <v>111</v>
      </c>
      <c r="F6" s="440"/>
      <c r="G6" s="440"/>
      <c r="H6" s="440" t="s">
        <v>112</v>
      </c>
      <c r="I6" s="440"/>
      <c r="J6" s="440"/>
      <c r="K6" s="440"/>
      <c r="L6" s="358" t="s">
        <v>113</v>
      </c>
      <c r="M6" s="358"/>
      <c r="N6" s="358"/>
      <c r="O6" s="377" t="s">
        <v>177</v>
      </c>
      <c r="P6" s="377"/>
      <c r="Q6" s="99">
        <v>1.25</v>
      </c>
      <c r="R6" s="100">
        <v>1.5</v>
      </c>
      <c r="T6" s="215" t="s">
        <v>112</v>
      </c>
      <c r="U6" s="215"/>
      <c r="V6" s="215"/>
      <c r="W6" s="215"/>
    </row>
    <row r="7" spans="1:23" ht="33.6" customHeight="1" x14ac:dyDescent="0.25">
      <c r="B7" s="247" t="s">
        <v>114</v>
      </c>
      <c r="C7" s="353" t="s">
        <v>115</v>
      </c>
      <c r="D7" s="353"/>
      <c r="E7" s="440"/>
      <c r="F7" s="440"/>
      <c r="G7" s="440"/>
      <c r="H7" s="440"/>
      <c r="I7" s="440"/>
      <c r="J7" s="440"/>
      <c r="K7" s="440"/>
      <c r="L7" s="358"/>
      <c r="M7" s="358"/>
      <c r="N7" s="358"/>
      <c r="O7" s="378" t="s">
        <v>178</v>
      </c>
      <c r="P7" s="379"/>
      <c r="Q7" s="101">
        <v>1.05</v>
      </c>
      <c r="R7" s="102">
        <v>1.25</v>
      </c>
      <c r="S7" s="103"/>
      <c r="T7" s="215" t="s">
        <v>175</v>
      </c>
      <c r="U7" s="215"/>
      <c r="V7" s="215"/>
      <c r="W7" s="215"/>
    </row>
    <row r="8" spans="1:23" ht="33.6" customHeight="1" x14ac:dyDescent="0.25">
      <c r="B8" s="238" t="s">
        <v>197</v>
      </c>
      <c r="C8" s="353" t="s">
        <v>215</v>
      </c>
      <c r="D8" s="353"/>
      <c r="E8" s="440" t="s">
        <v>116</v>
      </c>
      <c r="F8" s="440"/>
      <c r="G8" s="440"/>
      <c r="H8" s="441">
        <f>N40</f>
        <v>0.50356802389795918</v>
      </c>
      <c r="I8" s="441"/>
      <c r="J8" s="441"/>
      <c r="K8" s="441"/>
      <c r="L8" s="359">
        <f>COUNTA(F16:F38)</f>
        <v>20</v>
      </c>
      <c r="M8" s="359"/>
      <c r="N8" s="359"/>
      <c r="O8" s="380" t="s">
        <v>179</v>
      </c>
      <c r="P8" s="381"/>
      <c r="Q8" s="104">
        <v>0.95</v>
      </c>
      <c r="R8" s="105">
        <v>1.05</v>
      </c>
      <c r="S8" s="103"/>
      <c r="T8" s="218" t="s">
        <v>28</v>
      </c>
    </row>
    <row r="9" spans="1:23" ht="33.6" customHeight="1" x14ac:dyDescent="0.25">
      <c r="B9" s="238" t="s">
        <v>89</v>
      </c>
      <c r="C9" s="353" t="s">
        <v>97</v>
      </c>
      <c r="D9" s="353"/>
      <c r="E9" s="440"/>
      <c r="F9" s="440"/>
      <c r="G9" s="440"/>
      <c r="H9" s="441"/>
      <c r="I9" s="441"/>
      <c r="J9" s="441"/>
      <c r="K9" s="441"/>
      <c r="L9" s="359"/>
      <c r="M9" s="359"/>
      <c r="N9" s="359"/>
      <c r="O9" s="382" t="s">
        <v>180</v>
      </c>
      <c r="P9" s="383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8" t="s">
        <v>87</v>
      </c>
      <c r="C10" s="353" t="s">
        <v>117</v>
      </c>
      <c r="D10" s="353"/>
      <c r="E10" s="440" t="s">
        <v>118</v>
      </c>
      <c r="F10" s="440"/>
      <c r="G10" s="440"/>
      <c r="H10" s="442" t="str">
        <f>N41</f>
        <v>U</v>
      </c>
      <c r="I10" s="442"/>
      <c r="J10" s="442"/>
      <c r="K10" s="442"/>
      <c r="L10" s="359"/>
      <c r="M10" s="359"/>
      <c r="N10" s="359"/>
      <c r="O10" s="327" t="s">
        <v>181</v>
      </c>
      <c r="P10" s="328"/>
      <c r="Q10" s="108">
        <v>0</v>
      </c>
      <c r="R10" s="109">
        <v>0.8</v>
      </c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15"/>
      <c r="C11" s="215"/>
      <c r="D11" s="216"/>
      <c r="E11" s="217"/>
      <c r="F11" s="217"/>
      <c r="G11" s="217"/>
      <c r="H11" s="217"/>
      <c r="I11" s="219"/>
      <c r="J11" s="219"/>
      <c r="K11" s="220"/>
      <c r="L11" s="221"/>
      <c r="M11" s="222"/>
      <c r="N11" s="223"/>
      <c r="T11" s="96" t="s">
        <v>31</v>
      </c>
      <c r="U11" s="95" t="s">
        <v>140</v>
      </c>
      <c r="V11" s="94" t="s">
        <v>184</v>
      </c>
    </row>
    <row r="12" spans="1:23" ht="21" customHeight="1" x14ac:dyDescent="0.25">
      <c r="B12" s="225" t="s">
        <v>83</v>
      </c>
      <c r="C12" s="215" t="s">
        <v>176</v>
      </c>
      <c r="D12" s="216"/>
      <c r="E12" s="217"/>
      <c r="F12" s="217"/>
      <c r="G12" s="217"/>
      <c r="H12" s="217"/>
      <c r="I12" s="219"/>
      <c r="J12" s="219"/>
      <c r="K12" s="220"/>
      <c r="L12" s="221"/>
      <c r="M12" s="222"/>
      <c r="N12" s="223"/>
      <c r="T12" s="96" t="s">
        <v>32</v>
      </c>
      <c r="U12" s="95" t="s">
        <v>143</v>
      </c>
    </row>
    <row r="13" spans="1:23" ht="21" customHeight="1" thickBot="1" x14ac:dyDescent="0.3">
      <c r="B13" s="226"/>
      <c r="C13" s="215"/>
      <c r="D13" s="216"/>
      <c r="E13" s="217"/>
      <c r="F13" s="217"/>
      <c r="G13" s="217"/>
      <c r="H13" s="217"/>
      <c r="I13" s="219"/>
      <c r="J13" s="219"/>
      <c r="K13" s="220"/>
      <c r="L13" s="221"/>
      <c r="M13" s="222"/>
      <c r="N13" s="223"/>
      <c r="T13" s="96" t="s">
        <v>33</v>
      </c>
      <c r="U13" s="95" t="s">
        <v>182</v>
      </c>
    </row>
    <row r="14" spans="1:23" s="95" customFormat="1" x14ac:dyDescent="0.25">
      <c r="B14" s="313" t="s">
        <v>119</v>
      </c>
      <c r="C14" s="390" t="s">
        <v>120</v>
      </c>
      <c r="D14" s="390" t="s">
        <v>263</v>
      </c>
      <c r="E14" s="390" t="s">
        <v>122</v>
      </c>
      <c r="F14" s="390" t="s">
        <v>123</v>
      </c>
      <c r="G14" s="390" t="s">
        <v>124</v>
      </c>
      <c r="H14" s="112" t="s">
        <v>125</v>
      </c>
      <c r="I14" s="325" t="s">
        <v>229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13" t="s">
        <v>262</v>
      </c>
      <c r="P14" s="314"/>
      <c r="Q14" s="314"/>
      <c r="R14" s="315"/>
      <c r="T14" s="96" t="s">
        <v>34</v>
      </c>
      <c r="U14" s="95" t="s">
        <v>183</v>
      </c>
    </row>
    <row r="15" spans="1:23" s="95" customFormat="1" ht="29.25" customHeight="1" thickBot="1" x14ac:dyDescent="0.3">
      <c r="B15" s="389"/>
      <c r="C15" s="391"/>
      <c r="D15" s="391"/>
      <c r="E15" s="391"/>
      <c r="F15" s="391"/>
      <c r="G15" s="391"/>
      <c r="H15" s="279" t="s">
        <v>129</v>
      </c>
      <c r="I15" s="326"/>
      <c r="J15" s="277" t="s">
        <v>130</v>
      </c>
      <c r="K15" s="279" t="s">
        <v>131</v>
      </c>
      <c r="L15" s="279" t="s">
        <v>132</v>
      </c>
      <c r="M15" s="279" t="s">
        <v>133</v>
      </c>
      <c r="N15" s="277" t="s">
        <v>134</v>
      </c>
      <c r="O15" s="316"/>
      <c r="P15" s="317"/>
      <c r="Q15" s="317"/>
      <c r="R15" s="318"/>
      <c r="S15" s="113"/>
      <c r="T15" s="114" t="s">
        <v>35</v>
      </c>
    </row>
    <row r="16" spans="1:23" s="239" customFormat="1" ht="87.75" customHeight="1" x14ac:dyDescent="0.25">
      <c r="B16" s="392" t="s">
        <v>213</v>
      </c>
      <c r="C16" s="280" t="s">
        <v>137</v>
      </c>
      <c r="D16" s="281" t="s">
        <v>216</v>
      </c>
      <c r="E16" s="282" t="s">
        <v>220</v>
      </c>
      <c r="F16" s="283" t="s">
        <v>135</v>
      </c>
      <c r="G16" s="284" t="s">
        <v>136</v>
      </c>
      <c r="H16" s="285">
        <v>0.2</v>
      </c>
      <c r="I16" s="286" t="s">
        <v>230</v>
      </c>
      <c r="J16" s="302">
        <f>HLOOKUP(B12,'Update KPI'!B2:N3,2,0)</f>
        <v>3000000000</v>
      </c>
      <c r="K16" s="302">
        <f>HLOOKUP(B12,'Update KPI'!B2:N4,3,0)</f>
        <v>235836685</v>
      </c>
      <c r="L16" s="287">
        <f>IF(F16="Maximize",K16-J16,IF(F16="Minimize",J16-K16,K16-J16))</f>
        <v>-2764163315</v>
      </c>
      <c r="M16" s="288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7.8612228333333367E-2</v>
      </c>
      <c r="N16" s="298">
        <f>M16*H16</f>
        <v>1.5722445666666675E-2</v>
      </c>
      <c r="O16" s="319" t="s">
        <v>264</v>
      </c>
      <c r="P16" s="320"/>
      <c r="Q16" s="320"/>
      <c r="R16" s="321"/>
      <c r="S16" s="96"/>
      <c r="T16" s="123" t="s">
        <v>36</v>
      </c>
      <c r="U16" s="123"/>
    </row>
    <row r="17" spans="1:21" ht="51.75" customHeight="1" x14ac:dyDescent="0.25">
      <c r="B17" s="393"/>
      <c r="C17" s="127" t="s">
        <v>139</v>
      </c>
      <c r="D17" s="125" t="s">
        <v>218</v>
      </c>
      <c r="E17" s="117" t="s">
        <v>138</v>
      </c>
      <c r="F17" s="118" t="s">
        <v>135</v>
      </c>
      <c r="G17" s="118" t="s">
        <v>136</v>
      </c>
      <c r="H17" s="126">
        <v>0.15</v>
      </c>
      <c r="I17" s="254" t="s">
        <v>231</v>
      </c>
      <c r="J17" s="254">
        <f>HLOOKUP(B12,'Update KPI'!B10:N11,2,0)</f>
        <v>18</v>
      </c>
      <c r="K17" s="254">
        <f>HLOOKUP(B12,'Update KPI'!B10:N12,3,0)</f>
        <v>2</v>
      </c>
      <c r="L17" s="138">
        <f>IF(F17="Maximize",K17-J17,IF(F17="Minimize",J17-K17,K17-J17))</f>
        <v>-16</v>
      </c>
      <c r="M17" s="120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0.11111111111111116</v>
      </c>
      <c r="N17" s="291">
        <f>M17*H17</f>
        <v>1.6666666666666673E-2</v>
      </c>
      <c r="O17" s="360" t="s">
        <v>265</v>
      </c>
      <c r="P17" s="361"/>
      <c r="Q17" s="361"/>
      <c r="R17" s="362"/>
      <c r="S17" s="96"/>
      <c r="T17" s="123" t="s">
        <v>37</v>
      </c>
      <c r="U17" s="123"/>
    </row>
    <row r="18" spans="1:21" ht="30" customHeight="1" x14ac:dyDescent="0.25">
      <c r="B18" s="393"/>
      <c r="C18" s="127" t="s">
        <v>139</v>
      </c>
      <c r="D18" s="125" t="s">
        <v>219</v>
      </c>
      <c r="E18" s="117" t="s">
        <v>138</v>
      </c>
      <c r="F18" s="118" t="s">
        <v>143</v>
      </c>
      <c r="G18" s="118" t="s">
        <v>136</v>
      </c>
      <c r="H18" s="126">
        <v>0.1</v>
      </c>
      <c r="I18" s="255" t="s">
        <v>232</v>
      </c>
      <c r="J18" s="255">
        <f>HLOOKUP(B12,'Update KPI'!B18:N19,2,0)</f>
        <v>0</v>
      </c>
      <c r="K18" s="255">
        <f>HLOOKUP(B12,'Update KPI'!B18:N20,3,0)</f>
        <v>0</v>
      </c>
      <c r="L18" s="138">
        <f>IF(F18="Maximize",K18-J18,IF(F18="Minimize",J18-K18,K18-J18))</f>
        <v>0</v>
      </c>
      <c r="M18" s="120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1</v>
      </c>
      <c r="N18" s="291">
        <f>M18*H18</f>
        <v>0.1</v>
      </c>
      <c r="O18" s="363"/>
      <c r="P18" s="364"/>
      <c r="Q18" s="364"/>
      <c r="R18" s="365"/>
      <c r="S18" s="96"/>
      <c r="T18" s="123" t="s">
        <v>38</v>
      </c>
      <c r="U18" s="123"/>
    </row>
    <row r="19" spans="1:21" x14ac:dyDescent="0.25">
      <c r="B19" s="393"/>
      <c r="C19" s="384" t="s">
        <v>141</v>
      </c>
      <c r="D19" s="384"/>
      <c r="E19" s="384"/>
      <c r="F19" s="384"/>
      <c r="G19" s="384"/>
      <c r="H19" s="131">
        <f>SUM(H16:H18)</f>
        <v>0.44999999999999996</v>
      </c>
      <c r="I19" s="132"/>
      <c r="J19" s="132"/>
      <c r="K19" s="132"/>
      <c r="L19" s="132"/>
      <c r="M19" s="132"/>
      <c r="N19" s="292">
        <f>SUM(N16:N18)</f>
        <v>0.13238911233333334</v>
      </c>
      <c r="O19" s="322"/>
      <c r="P19" s="323"/>
      <c r="Q19" s="323"/>
      <c r="R19" s="324"/>
      <c r="S19" s="122"/>
      <c r="T19" s="123" t="s">
        <v>39</v>
      </c>
    </row>
    <row r="20" spans="1:21" ht="54" customHeight="1" x14ac:dyDescent="0.25">
      <c r="B20" s="385" t="s">
        <v>191</v>
      </c>
      <c r="C20" s="386" t="s">
        <v>142</v>
      </c>
      <c r="D20" s="116" t="s">
        <v>221</v>
      </c>
      <c r="E20" s="117" t="s">
        <v>220</v>
      </c>
      <c r="F20" s="118" t="s">
        <v>135</v>
      </c>
      <c r="G20" s="118" t="s">
        <v>136</v>
      </c>
      <c r="H20" s="119">
        <v>0.06</v>
      </c>
      <c r="I20" s="224" t="s">
        <v>233</v>
      </c>
      <c r="J20" s="224">
        <f>HLOOKUP(B12,'Update KPI'!B25:N26,2,0)</f>
        <v>1</v>
      </c>
      <c r="K20" s="224">
        <f>HLOOKUP(B12,'Update KPI'!B25:N27,3,0)</f>
        <v>0.94</v>
      </c>
      <c r="L20" s="134">
        <f>IF(F20="Maximize",K20-J20,IF(F20="Minimize",J20-K20,K20-J20))</f>
        <v>-6.0000000000000053E-2</v>
      </c>
      <c r="M20" s="135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0.94</v>
      </c>
      <c r="N20" s="293">
        <f>M20*H20</f>
        <v>5.6399999999999992E-2</v>
      </c>
      <c r="O20" s="329" t="s">
        <v>266</v>
      </c>
      <c r="P20" s="330"/>
      <c r="Q20" s="330"/>
      <c r="R20" s="331"/>
      <c r="T20" s="123" t="s">
        <v>83</v>
      </c>
    </row>
    <row r="21" spans="1:21" ht="109.5" customHeight="1" x14ac:dyDescent="0.25">
      <c r="B21" s="385"/>
      <c r="C21" s="387"/>
      <c r="D21" s="125" t="s">
        <v>185</v>
      </c>
      <c r="E21" s="117" t="s">
        <v>220</v>
      </c>
      <c r="F21" s="118" t="s">
        <v>143</v>
      </c>
      <c r="G21" s="118" t="s">
        <v>136</v>
      </c>
      <c r="H21" s="126">
        <v>0.06</v>
      </c>
      <c r="I21" s="136" t="s">
        <v>234</v>
      </c>
      <c r="J21" s="136">
        <f>HLOOKUP(B12,'Update KPI'!B41:N42,2,0)</f>
        <v>0</v>
      </c>
      <c r="K21" s="137">
        <f>HLOOKUP(B12,'Update KPI'!B41:N43,3,0)</f>
        <v>0</v>
      </c>
      <c r="L21" s="138">
        <f>IF(F21="Maximize",K21-J21,IF(F21="Minimize",J21-K21,K21-J21))</f>
        <v>0</v>
      </c>
      <c r="M21" s="135">
        <f>IFERROR(IF(AND(F21="Maximize",G21="Unlock"),IF(((K21-J21)/ABS(J21))+1&lt;0,0,((K21-J21)/ABS(J21))+1),IF(AND(F21="Maximize",G21="Lock"),IF(((K21-J21)/ABS(J21))+1&lt;0,0,IF(((K21-J21)/ABS(J21))+1&gt;$R$6,$R$6,((K21-J21)/ABS(J21))+1)),IF(AND(F21="Minimize",G21="Unlock"),IF(((J21-K21)/ABS(J21))+1&lt;0,0,((J21-K21)/ABS(J21))+1),IF(AND(F21="Minimize",G21="Lock"),IF(((J21-K21)/ABS(J21))+1&lt;0,0,IF(((J21-K21)/ABS(J21))+1&gt;$R$6,$R$6,((J21-K21)/ABS(J21))+1)),IF(F21="Min to Zero",IF(K21&gt;J21,0,IF(K21&lt;J21,0,100%)),IF(F21="Stabilize to Target",IF(K21-J21=0,100%,IF(ABS(K21-J21)&gt;=ABS(J21),0,ABS(IF(K21&gt;J21,1-((K21-J21)/J21),IF(K21&lt;J21,1-((J21-ABS(K21))/J21),0))))),IF(F21="Stabilize to Zero",IF(AND(K21&lt;=J21,K21&gt;=-J21),ABS(IF(K21&gt;J21,K21-J21,IF(K21&lt;J21,J21-ABS(K21),0)))/ABS(J21),0)))))))),0)</f>
        <v>1</v>
      </c>
      <c r="N21" s="291">
        <f>M21*H21</f>
        <v>0.06</v>
      </c>
      <c r="O21" s="332" t="s">
        <v>267</v>
      </c>
      <c r="P21" s="333"/>
      <c r="Q21" s="333"/>
      <c r="R21" s="334"/>
    </row>
    <row r="22" spans="1:21" x14ac:dyDescent="0.25">
      <c r="B22" s="385"/>
      <c r="C22" s="388" t="s">
        <v>190</v>
      </c>
      <c r="D22" s="388"/>
      <c r="E22" s="388"/>
      <c r="F22" s="388"/>
      <c r="G22" s="388"/>
      <c r="H22" s="139">
        <f>SUM(H20:H21)</f>
        <v>0.12</v>
      </c>
      <c r="I22" s="140"/>
      <c r="J22" s="140"/>
      <c r="K22" s="140"/>
      <c r="L22" s="140"/>
      <c r="M22" s="140"/>
      <c r="N22" s="294">
        <f>SUM(N20:N21)</f>
        <v>0.11639999999999999</v>
      </c>
      <c r="O22" s="335"/>
      <c r="P22" s="336"/>
      <c r="Q22" s="336"/>
      <c r="R22" s="337"/>
    </row>
    <row r="23" spans="1:21" ht="99" customHeight="1" x14ac:dyDescent="0.25">
      <c r="B23" s="397" t="s">
        <v>214</v>
      </c>
      <c r="C23" s="399" t="s">
        <v>194</v>
      </c>
      <c r="D23" s="125" t="s">
        <v>258</v>
      </c>
      <c r="E23" s="117" t="s">
        <v>138</v>
      </c>
      <c r="F23" s="118" t="s">
        <v>135</v>
      </c>
      <c r="G23" s="118" t="s">
        <v>136</v>
      </c>
      <c r="H23" s="126">
        <v>0.02</v>
      </c>
      <c r="I23" s="142" t="s">
        <v>260</v>
      </c>
      <c r="J23" s="133">
        <v>1</v>
      </c>
      <c r="K23" s="137">
        <v>1</v>
      </c>
      <c r="L23" s="278">
        <f t="shared" ref="L23:L28" si="0">IF(F23="Maximize",K23-J23,IF(F23="Minimize",J23-K23,K23-J23))</f>
        <v>0</v>
      </c>
      <c r="M23" s="120">
        <f t="shared" ref="M23:M28" si="1"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1">
        <f t="shared" ref="N23:N28" si="2">M23*H23</f>
        <v>0.02</v>
      </c>
      <c r="O23" s="338" t="s">
        <v>268</v>
      </c>
      <c r="P23" s="339"/>
      <c r="Q23" s="339"/>
      <c r="R23" s="340"/>
    </row>
    <row r="24" spans="1:21" ht="62.25" customHeight="1" x14ac:dyDescent="0.25">
      <c r="A24" s="94" t="s">
        <v>145</v>
      </c>
      <c r="B24" s="397"/>
      <c r="C24" s="400"/>
      <c r="D24" s="128" t="s">
        <v>259</v>
      </c>
      <c r="E24" s="117" t="s">
        <v>138</v>
      </c>
      <c r="F24" s="118" t="s">
        <v>143</v>
      </c>
      <c r="G24" s="118" t="s">
        <v>136</v>
      </c>
      <c r="H24" s="129">
        <v>0.02</v>
      </c>
      <c r="I24" s="136" t="s">
        <v>261</v>
      </c>
      <c r="J24" s="133">
        <f>HLOOKUP(B12,'Update KPI'!B33:N34,2,0)</f>
        <v>0</v>
      </c>
      <c r="K24" s="150">
        <f>HLOOKUP(B12,'Update KPI'!B33:N35,3,0)</f>
        <v>0</v>
      </c>
      <c r="L24" s="150">
        <f t="shared" si="0"/>
        <v>0</v>
      </c>
      <c r="M24" s="120">
        <f t="shared" si="1"/>
        <v>1</v>
      </c>
      <c r="N24" s="295">
        <f t="shared" si="2"/>
        <v>0.02</v>
      </c>
      <c r="O24" s="341" t="s">
        <v>269</v>
      </c>
      <c r="P24" s="342"/>
      <c r="Q24" s="342"/>
      <c r="R24" s="343"/>
    </row>
    <row r="25" spans="1:21" ht="48" customHeight="1" x14ac:dyDescent="0.25">
      <c r="A25" s="94" t="s">
        <v>145</v>
      </c>
      <c r="B25" s="397"/>
      <c r="C25" s="400"/>
      <c r="D25" s="128" t="s">
        <v>186</v>
      </c>
      <c r="E25" s="117" t="s">
        <v>138</v>
      </c>
      <c r="F25" s="118" t="s">
        <v>135</v>
      </c>
      <c r="G25" s="118" t="s">
        <v>136</v>
      </c>
      <c r="H25" s="129">
        <v>0.03</v>
      </c>
      <c r="I25" s="136" t="s">
        <v>235</v>
      </c>
      <c r="J25" s="224">
        <f>HLOOKUP(B12,'Update KPI'!B49:N50,2,0)</f>
        <v>0.98000000000000032</v>
      </c>
      <c r="K25" s="229">
        <f>HLOOKUP(B12,'Update KPI'!B49:N51,3,0)</f>
        <v>1</v>
      </c>
      <c r="L25" s="229">
        <f t="shared" si="0"/>
        <v>1.9999999999999685E-2</v>
      </c>
      <c r="M25" s="130">
        <f t="shared" si="1"/>
        <v>1.0204081632653057</v>
      </c>
      <c r="N25" s="295">
        <f t="shared" si="2"/>
        <v>3.0612244897959169E-2</v>
      </c>
      <c r="O25" s="341" t="s">
        <v>270</v>
      </c>
      <c r="P25" s="342"/>
      <c r="Q25" s="342"/>
      <c r="R25" s="343"/>
    </row>
    <row r="26" spans="1:21" ht="60.75" customHeight="1" x14ac:dyDescent="0.25">
      <c r="A26" s="94" t="s">
        <v>145</v>
      </c>
      <c r="B26" s="397"/>
      <c r="C26" s="400"/>
      <c r="D26" s="128" t="s">
        <v>273</v>
      </c>
      <c r="E26" s="117" t="s">
        <v>138</v>
      </c>
      <c r="F26" s="118" t="s">
        <v>143</v>
      </c>
      <c r="G26" s="118" t="s">
        <v>136</v>
      </c>
      <c r="H26" s="129">
        <v>0.03</v>
      </c>
      <c r="I26" s="136" t="s">
        <v>238</v>
      </c>
      <c r="J26" s="133">
        <f>HLOOKUP(B12,'Update KPI'!B57:N58,2,0)</f>
        <v>0</v>
      </c>
      <c r="K26" s="299">
        <f>HLOOKUP(B12,'Update KPI'!B57:N59,3,0)</f>
        <v>0</v>
      </c>
      <c r="L26" s="299">
        <f t="shared" si="0"/>
        <v>0</v>
      </c>
      <c r="M26" s="130">
        <f t="shared" si="1"/>
        <v>1</v>
      </c>
      <c r="N26" s="295">
        <f t="shared" si="2"/>
        <v>0.03</v>
      </c>
      <c r="O26" s="341" t="s">
        <v>275</v>
      </c>
      <c r="P26" s="342"/>
      <c r="Q26" s="342"/>
      <c r="R26" s="343"/>
    </row>
    <row r="27" spans="1:21" ht="60.75" customHeight="1" x14ac:dyDescent="0.25">
      <c r="A27" s="94" t="s">
        <v>145</v>
      </c>
      <c r="B27" s="397"/>
      <c r="C27" s="400"/>
      <c r="D27" s="128" t="s">
        <v>272</v>
      </c>
      <c r="E27" s="117" t="s">
        <v>138</v>
      </c>
      <c r="F27" s="118" t="s">
        <v>143</v>
      </c>
      <c r="G27" s="118" t="s">
        <v>136</v>
      </c>
      <c r="H27" s="129">
        <v>0.03</v>
      </c>
      <c r="I27" s="136" t="s">
        <v>236</v>
      </c>
      <c r="J27" s="133">
        <f>HLOOKUP(B12,'Update KPI'!B64:N65,2,0)</f>
        <v>0</v>
      </c>
      <c r="K27" s="299">
        <f>HLOOKUP(B12,'Update KPI'!B64:N66,3,0)</f>
        <v>0</v>
      </c>
      <c r="L27" s="299">
        <f t="shared" si="0"/>
        <v>0</v>
      </c>
      <c r="M27" s="130">
        <f t="shared" si="1"/>
        <v>1</v>
      </c>
      <c r="N27" s="295">
        <f t="shared" si="2"/>
        <v>0.03</v>
      </c>
      <c r="O27" s="341" t="s">
        <v>271</v>
      </c>
      <c r="P27" s="342"/>
      <c r="Q27" s="342"/>
      <c r="R27" s="343"/>
    </row>
    <row r="28" spans="1:21" ht="73.5" customHeight="1" x14ac:dyDescent="0.25">
      <c r="A28" s="94" t="s">
        <v>145</v>
      </c>
      <c r="B28" s="397"/>
      <c r="C28" s="401"/>
      <c r="D28" s="128" t="s">
        <v>222</v>
      </c>
      <c r="E28" s="117" t="s">
        <v>138</v>
      </c>
      <c r="F28" s="118" t="s">
        <v>135</v>
      </c>
      <c r="G28" s="118" t="s">
        <v>136</v>
      </c>
      <c r="H28" s="129">
        <v>0.04</v>
      </c>
      <c r="I28" s="136" t="s">
        <v>243</v>
      </c>
      <c r="J28" s="133">
        <v>3</v>
      </c>
      <c r="K28" s="299">
        <f>HLOOKUP(B12,'Update KPI'!B71:N73,3,0)</f>
        <v>0</v>
      </c>
      <c r="L28" s="143">
        <f t="shared" si="0"/>
        <v>-3</v>
      </c>
      <c r="M28" s="130">
        <f t="shared" si="1"/>
        <v>0</v>
      </c>
      <c r="N28" s="295">
        <f t="shared" si="2"/>
        <v>0</v>
      </c>
      <c r="O28" s="367" t="s">
        <v>276</v>
      </c>
      <c r="P28" s="368"/>
      <c r="Q28" s="368"/>
      <c r="R28" s="369"/>
    </row>
    <row r="29" spans="1:21" x14ac:dyDescent="0.25">
      <c r="B29" s="397"/>
      <c r="C29" s="398" t="s">
        <v>144</v>
      </c>
      <c r="D29" s="398"/>
      <c r="E29" s="398"/>
      <c r="F29" s="398"/>
      <c r="G29" s="398"/>
      <c r="H29" s="144">
        <f>SUM(H23:H28)</f>
        <v>0.17</v>
      </c>
      <c r="I29" s="145"/>
      <c r="J29" s="145"/>
      <c r="K29" s="145"/>
      <c r="L29" s="145"/>
      <c r="M29" s="145"/>
      <c r="N29" s="296">
        <f>SUM(N23:N28)</f>
        <v>0.13061224489795917</v>
      </c>
      <c r="O29" s="370"/>
      <c r="P29" s="371"/>
      <c r="Q29" s="371"/>
      <c r="R29" s="372"/>
    </row>
    <row r="30" spans="1:21" s="121" customFormat="1" ht="41.25" customHeight="1" x14ac:dyDescent="0.25">
      <c r="B30" s="394" t="s">
        <v>146</v>
      </c>
      <c r="C30" s="386" t="s">
        <v>147</v>
      </c>
      <c r="D30" s="115" t="s">
        <v>20</v>
      </c>
      <c r="E30" s="146" t="s">
        <v>138</v>
      </c>
      <c r="F30" s="118" t="s">
        <v>135</v>
      </c>
      <c r="G30" s="118" t="s">
        <v>136</v>
      </c>
      <c r="H30" s="119">
        <v>0.03</v>
      </c>
      <c r="I30" s="133" t="s">
        <v>237</v>
      </c>
      <c r="J30" s="133">
        <v>1</v>
      </c>
      <c r="K30" s="133"/>
      <c r="L30" s="141">
        <f t="shared" ref="L30:L38" si="3">IF(F30="Maximize",K30-J30,IF(F30="Minimize",J30-K30,K30-J30))</f>
        <v>-1</v>
      </c>
      <c r="M30" s="120">
        <f t="shared" ref="M30:M38" si="4">IFERROR(IF(AND(F30="Maximize",G30="Unlock"),IF(((K30-J30)/ABS(J30))+1&lt;0,0,((K30-J30)/ABS(J30))+1),IF(AND(F30="Maximize",G30="Lock"),IF(((K30-J30)/ABS(J30))+1&lt;0,0,IF(((K30-J30)/ABS(J30))+1&gt;$R$6,$R$6,((K30-J30)/ABS(J30))+1)),IF(AND(F30="Minimize",G30="Unlock"),IF(((J30-K30)/ABS(J30))+1&lt;0,0,((J30-K30)/ABS(J30))+1),IF(AND(F30="Minimize",G30="Lock"),IF(((J30-K30)/ABS(J30))+1&lt;0,0,IF(((J30-K30)/ABS(J30))+1&gt;$R$6,$R$6,((J30-K30)/ABS(J30))+1)),IF(F30="Min to Zero",IF(K30&gt;J30,0,IF(K30&lt;J30,0,100%)),IF(F30="Stabilize to Target",IF(K30-J30=0,100%,IF(ABS(K30-J30)&gt;=ABS(J30),0,ABS(IF(K30&gt;J30,1-((K30-J30)/J30),IF(K30&lt;J30,1-((J30-ABS(K30))/J30),0))))),IF(F30="Stabilize to Zero",IF(AND(K30&lt;=J30,K30&gt;=-J30),ABS(IF(K30&gt;J30,K30-J30,IF(K30&lt;J30,J30-ABS(K30),0)))/ABS(J30),0)))))))),0)</f>
        <v>0</v>
      </c>
      <c r="N30" s="293">
        <f t="shared" ref="N30:N38" si="5">M30*H30</f>
        <v>0</v>
      </c>
      <c r="O30" s="373" t="s">
        <v>277</v>
      </c>
      <c r="P30" s="374"/>
      <c r="Q30" s="374"/>
      <c r="R30" s="375"/>
      <c r="S30" s="95"/>
      <c r="T30" s="96"/>
      <c r="U30" s="95"/>
    </row>
    <row r="31" spans="1:21" s="121" customFormat="1" ht="42" customHeight="1" x14ac:dyDescent="0.25">
      <c r="B31" s="394"/>
      <c r="C31" s="386"/>
      <c r="D31" s="124" t="s">
        <v>21</v>
      </c>
      <c r="E31" s="146" t="s">
        <v>138</v>
      </c>
      <c r="F31" s="118" t="s">
        <v>135</v>
      </c>
      <c r="G31" s="118" t="s">
        <v>136</v>
      </c>
      <c r="H31" s="129">
        <v>0.02</v>
      </c>
      <c r="I31" s="258" t="s">
        <v>244</v>
      </c>
      <c r="J31" s="138">
        <f>HLOOKUP(B12,'Update KPI'!B78:N79,2,0)</f>
        <v>0.75</v>
      </c>
      <c r="K31" s="147">
        <f>HLOOKUP(B12,'Update KPI'!B78:N80,3,0)</f>
        <v>0</v>
      </c>
      <c r="L31" s="148">
        <f t="shared" si="3"/>
        <v>-0.75</v>
      </c>
      <c r="M31" s="120">
        <f t="shared" si="4"/>
        <v>0</v>
      </c>
      <c r="N31" s="291">
        <f t="shared" si="5"/>
        <v>0</v>
      </c>
      <c r="O31" s="354" t="s">
        <v>278</v>
      </c>
      <c r="P31" s="355"/>
      <c r="Q31" s="355"/>
      <c r="R31" s="356"/>
      <c r="S31" s="95"/>
      <c r="T31" s="96"/>
      <c r="U31" s="95"/>
    </row>
    <row r="32" spans="1:21" s="121" customFormat="1" ht="45" customHeight="1" x14ac:dyDescent="0.25">
      <c r="B32" s="394"/>
      <c r="C32" s="386"/>
      <c r="D32" s="124" t="s">
        <v>187</v>
      </c>
      <c r="E32" s="146" t="s">
        <v>138</v>
      </c>
      <c r="F32" s="118" t="s">
        <v>143</v>
      </c>
      <c r="G32" s="118" t="s">
        <v>136</v>
      </c>
      <c r="H32" s="129">
        <v>0.02</v>
      </c>
      <c r="I32" s="230" t="s">
        <v>238</v>
      </c>
      <c r="J32" s="149">
        <f>HLOOKUP(B12,'Update KPI'!B86:N87,2,0)</f>
        <v>0</v>
      </c>
      <c r="K32" s="150">
        <f>HLOOKUP(B12,'Update KPI'!B86:N88,3,0)</f>
        <v>0</v>
      </c>
      <c r="L32" s="148">
        <f t="shared" si="3"/>
        <v>0</v>
      </c>
      <c r="M32" s="120">
        <f t="shared" si="4"/>
        <v>1</v>
      </c>
      <c r="N32" s="291">
        <f t="shared" si="5"/>
        <v>0.02</v>
      </c>
      <c r="O32" s="354" t="s">
        <v>279</v>
      </c>
      <c r="P32" s="355"/>
      <c r="Q32" s="355"/>
      <c r="R32" s="356"/>
      <c r="S32" s="95"/>
      <c r="T32" s="96"/>
      <c r="U32" s="95"/>
    </row>
    <row r="33" spans="2:22" s="121" customFormat="1" ht="39" customHeight="1" x14ac:dyDescent="0.25">
      <c r="B33" s="394"/>
      <c r="C33" s="386"/>
      <c r="D33" s="124" t="s">
        <v>188</v>
      </c>
      <c r="E33" s="146" t="s">
        <v>138</v>
      </c>
      <c r="F33" s="118" t="s">
        <v>135</v>
      </c>
      <c r="G33" s="118" t="s">
        <v>136</v>
      </c>
      <c r="H33" s="129">
        <v>0.02</v>
      </c>
      <c r="I33" s="258" t="s">
        <v>245</v>
      </c>
      <c r="J33" s="138">
        <f>HLOOKUP(B12,'Update KPI'!B93:N95,2,0)</f>
        <v>1</v>
      </c>
      <c r="K33" s="147">
        <f>HLOOKUP(B12,'Update KPI'!B93:N100,8,0)</f>
        <v>0.70833333333333326</v>
      </c>
      <c r="L33" s="148">
        <f t="shared" si="3"/>
        <v>-0.29166666666666674</v>
      </c>
      <c r="M33" s="120">
        <f t="shared" si="4"/>
        <v>0.70833333333333326</v>
      </c>
      <c r="N33" s="295">
        <f t="shared" si="5"/>
        <v>1.4166666666666666E-2</v>
      </c>
      <c r="O33" s="357" t="s">
        <v>280</v>
      </c>
      <c r="P33" s="355"/>
      <c r="Q33" s="355"/>
      <c r="R33" s="356"/>
      <c r="S33" s="95"/>
      <c r="T33" s="96"/>
      <c r="U33" s="95"/>
    </row>
    <row r="34" spans="2:22" s="121" customFormat="1" ht="39" customHeight="1" x14ac:dyDescent="0.25">
      <c r="B34" s="394"/>
      <c r="C34" s="386"/>
      <c r="D34" s="124" t="s">
        <v>248</v>
      </c>
      <c r="E34" s="146" t="s">
        <v>138</v>
      </c>
      <c r="F34" s="118" t="s">
        <v>143</v>
      </c>
      <c r="G34" s="118" t="s">
        <v>136</v>
      </c>
      <c r="H34" s="129">
        <v>0.03</v>
      </c>
      <c r="I34" s="258" t="s">
        <v>239</v>
      </c>
      <c r="J34" s="253">
        <f>HLOOKUP(B12,'Update KPI'!B104:N105,2,0)</f>
        <v>0</v>
      </c>
      <c r="K34" s="150">
        <f>HLOOKUP(B12,'Update KPI'!B104:N106,2,0)</f>
        <v>0</v>
      </c>
      <c r="L34" s="137">
        <f t="shared" si="3"/>
        <v>0</v>
      </c>
      <c r="M34" s="120">
        <f t="shared" si="4"/>
        <v>1</v>
      </c>
      <c r="N34" s="295">
        <f t="shared" si="5"/>
        <v>0.03</v>
      </c>
      <c r="O34" s="357"/>
      <c r="P34" s="355"/>
      <c r="Q34" s="355"/>
      <c r="R34" s="356"/>
      <c r="S34" s="95"/>
      <c r="T34" s="96"/>
      <c r="U34" s="95"/>
    </row>
    <row r="35" spans="2:22" s="121" customFormat="1" ht="45.75" customHeight="1" x14ac:dyDescent="0.25">
      <c r="B35" s="394"/>
      <c r="C35" s="402" t="s">
        <v>148</v>
      </c>
      <c r="D35" s="124" t="s">
        <v>189</v>
      </c>
      <c r="E35" s="117" t="s">
        <v>138</v>
      </c>
      <c r="F35" s="118" t="s">
        <v>135</v>
      </c>
      <c r="G35" s="118" t="s">
        <v>136</v>
      </c>
      <c r="H35" s="129">
        <v>0.03</v>
      </c>
      <c r="I35" s="261" t="s">
        <v>240</v>
      </c>
      <c r="J35" s="138">
        <f>HLOOKUP(B12,'Update KPI'!A112:N113,2,0)</f>
        <v>1</v>
      </c>
      <c r="K35" s="147" t="e">
        <f>HLOOKUP(B12,'Update KPI'!B112:N122,11,0)</f>
        <v>#DIV/0!</v>
      </c>
      <c r="L35" s="148" t="e">
        <f t="shared" si="3"/>
        <v>#DIV/0!</v>
      </c>
      <c r="M35" s="120">
        <f t="shared" si="4"/>
        <v>0</v>
      </c>
      <c r="N35" s="295">
        <f t="shared" si="5"/>
        <v>0</v>
      </c>
      <c r="O35" s="366" t="s">
        <v>281</v>
      </c>
      <c r="P35" s="345"/>
      <c r="Q35" s="345"/>
      <c r="R35" s="346"/>
      <c r="S35" s="95"/>
      <c r="T35" s="96"/>
      <c r="U35" s="95"/>
    </row>
    <row r="36" spans="2:22" s="121" customFormat="1" ht="40.5" customHeight="1" x14ac:dyDescent="0.25">
      <c r="B36" s="394"/>
      <c r="C36" s="403"/>
      <c r="D36" s="128" t="s">
        <v>223</v>
      </c>
      <c r="E36" s="117" t="s">
        <v>138</v>
      </c>
      <c r="F36" s="118" t="s">
        <v>135</v>
      </c>
      <c r="G36" s="118" t="s">
        <v>136</v>
      </c>
      <c r="H36" s="129">
        <v>0.03</v>
      </c>
      <c r="I36" s="259" t="s">
        <v>241</v>
      </c>
      <c r="J36" s="262">
        <v>1</v>
      </c>
      <c r="K36" s="229">
        <v>1</v>
      </c>
      <c r="L36" s="148">
        <f t="shared" si="3"/>
        <v>0</v>
      </c>
      <c r="M36" s="120">
        <f t="shared" si="4"/>
        <v>1</v>
      </c>
      <c r="N36" s="295">
        <f t="shared" si="5"/>
        <v>0.03</v>
      </c>
      <c r="O36" s="344" t="s">
        <v>282</v>
      </c>
      <c r="P36" s="345"/>
      <c r="Q36" s="345"/>
      <c r="R36" s="346"/>
      <c r="S36" s="95"/>
      <c r="T36" s="96"/>
      <c r="U36" s="95"/>
    </row>
    <row r="37" spans="2:22" s="121" customFormat="1" ht="46.5" customHeight="1" x14ac:dyDescent="0.25">
      <c r="B37" s="394"/>
      <c r="C37" s="404"/>
      <c r="D37" s="128" t="s">
        <v>224</v>
      </c>
      <c r="E37" s="117" t="s">
        <v>138</v>
      </c>
      <c r="F37" s="118" t="s">
        <v>135</v>
      </c>
      <c r="G37" s="118" t="s">
        <v>136</v>
      </c>
      <c r="H37" s="129">
        <v>0.03</v>
      </c>
      <c r="I37" s="258" t="s">
        <v>241</v>
      </c>
      <c r="J37" s="138">
        <v>1</v>
      </c>
      <c r="K37" s="229">
        <v>1</v>
      </c>
      <c r="L37" s="262">
        <f t="shared" si="3"/>
        <v>0</v>
      </c>
      <c r="M37" s="120">
        <f t="shared" si="4"/>
        <v>1</v>
      </c>
      <c r="N37" s="291">
        <f t="shared" si="5"/>
        <v>0.03</v>
      </c>
      <c r="O37" s="344" t="s">
        <v>283</v>
      </c>
      <c r="P37" s="345"/>
      <c r="Q37" s="345"/>
      <c r="R37" s="346"/>
      <c r="S37" s="95"/>
      <c r="T37" s="96"/>
      <c r="U37" s="95"/>
    </row>
    <row r="38" spans="2:22" s="121" customFormat="1" ht="46.5" customHeight="1" x14ac:dyDescent="0.25">
      <c r="B38" s="394"/>
      <c r="C38" s="124" t="s">
        <v>149</v>
      </c>
      <c r="D38" s="128" t="s">
        <v>225</v>
      </c>
      <c r="E38" s="117" t="s">
        <v>138</v>
      </c>
      <c r="F38" s="118" t="s">
        <v>135</v>
      </c>
      <c r="G38" s="118" t="s">
        <v>136</v>
      </c>
      <c r="H38" s="129">
        <v>0.05</v>
      </c>
      <c r="I38" s="258" t="s">
        <v>242</v>
      </c>
      <c r="J38" s="138">
        <v>1</v>
      </c>
      <c r="K38" s="229"/>
      <c r="L38" s="262">
        <f t="shared" si="3"/>
        <v>-1</v>
      </c>
      <c r="M38" s="120">
        <f t="shared" si="4"/>
        <v>0</v>
      </c>
      <c r="N38" s="291">
        <f t="shared" si="5"/>
        <v>0</v>
      </c>
      <c r="O38" s="347" t="s">
        <v>284</v>
      </c>
      <c r="P38" s="348"/>
      <c r="Q38" s="348"/>
      <c r="R38" s="349"/>
      <c r="S38" s="95"/>
      <c r="T38" s="96"/>
      <c r="U38" s="95"/>
    </row>
    <row r="39" spans="2:22" ht="16.5" thickBot="1" x14ac:dyDescent="0.3">
      <c r="B39" s="395"/>
      <c r="C39" s="396" t="s">
        <v>150</v>
      </c>
      <c r="D39" s="396"/>
      <c r="E39" s="396"/>
      <c r="F39" s="396"/>
      <c r="G39" s="396"/>
      <c r="H39" s="289">
        <f>SUM(H30:H38)</f>
        <v>0.26</v>
      </c>
      <c r="I39" s="290"/>
      <c r="J39" s="290"/>
      <c r="K39" s="290"/>
      <c r="L39" s="290"/>
      <c r="M39" s="290"/>
      <c r="N39" s="297">
        <f>SUM(N30:N38)</f>
        <v>0.12416666666666666</v>
      </c>
      <c r="O39" s="350"/>
      <c r="P39" s="351"/>
      <c r="Q39" s="351"/>
      <c r="R39" s="352"/>
    </row>
    <row r="40" spans="2:22" s="151" customFormat="1" ht="16.5" thickBot="1" x14ac:dyDescent="0.3">
      <c r="B40" s="152"/>
      <c r="C40" s="410" t="s">
        <v>151</v>
      </c>
      <c r="D40" s="410"/>
      <c r="E40" s="410"/>
      <c r="F40" s="410"/>
      <c r="G40" s="410"/>
      <c r="H40" s="153">
        <f>SUM(H39,H29,H19,H22)</f>
        <v>1</v>
      </c>
      <c r="I40" s="154"/>
      <c r="J40" s="154"/>
      <c r="K40" s="411" t="s">
        <v>152</v>
      </c>
      <c r="L40" s="412"/>
      <c r="M40" s="413"/>
      <c r="N40" s="155">
        <f>SUM(N16:N18,N23:N28,N30:N38,N20:N21)</f>
        <v>0.50356802389795918</v>
      </c>
      <c r="R40" s="156"/>
      <c r="S40" s="156"/>
      <c r="T40" s="96"/>
      <c r="U40" s="156"/>
    </row>
    <row r="41" spans="2:22" s="157" customFormat="1" ht="16.5" thickBot="1" x14ac:dyDescent="0.3">
      <c r="B41" s="158"/>
      <c r="C41" s="158"/>
      <c r="D41" s="158"/>
      <c r="E41" s="158"/>
      <c r="F41" s="159"/>
      <c r="G41" s="159"/>
      <c r="H41" s="160"/>
      <c r="I41" s="260"/>
      <c r="J41" s="161"/>
      <c r="K41" s="411" t="s">
        <v>153</v>
      </c>
      <c r="L41" s="412"/>
      <c r="M41" s="412"/>
      <c r="N41" s="162" t="str">
        <f>IF(AND(H40&gt;100%,H40,100%),"Error",IF(N40&gt;=$R$6,"HP",IF(AND(N40&lt;$R$7,N40&gt;=$Q$7),"P",IF(AND(N40&lt;$R$8,N40&gt;=$Q$8),"T",IF(AND(N40&lt;$R$9,N40&gt;=$Q$9),"C",IF(N40&lt;$R$10,"U"))))))</f>
        <v>U</v>
      </c>
      <c r="R41" s="156"/>
      <c r="S41" s="156"/>
      <c r="T41" s="96"/>
      <c r="U41" s="156"/>
    </row>
    <row r="43" spans="2:22" ht="16.5" thickBot="1" x14ac:dyDescent="0.3"/>
    <row r="44" spans="2:22" ht="32.25" thickBot="1" x14ac:dyDescent="0.3">
      <c r="B44" s="163" t="s">
        <v>119</v>
      </c>
      <c r="C44" s="164" t="s">
        <v>120</v>
      </c>
      <c r="D44" s="164" t="s">
        <v>121</v>
      </c>
      <c r="E44" s="165"/>
      <c r="F44" s="165" t="s">
        <v>123</v>
      </c>
      <c r="G44" s="165" t="s">
        <v>124</v>
      </c>
      <c r="H44" s="166" t="s">
        <v>154</v>
      </c>
      <c r="I44" s="167"/>
      <c r="J44" s="167" t="s">
        <v>155</v>
      </c>
      <c r="K44" s="166" t="s">
        <v>156</v>
      </c>
      <c r="L44" s="166" t="s">
        <v>126</v>
      </c>
      <c r="M44" s="166" t="s">
        <v>157</v>
      </c>
      <c r="N44" s="166" t="s">
        <v>158</v>
      </c>
      <c r="R44" s="94"/>
      <c r="S44" s="94"/>
      <c r="V44" s="95"/>
    </row>
    <row r="45" spans="2:22" ht="16.5" thickBot="1" x14ac:dyDescent="0.3">
      <c r="B45" s="414" t="s">
        <v>159</v>
      </c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6"/>
      <c r="R45" s="94"/>
      <c r="S45" s="94"/>
      <c r="V45" s="95"/>
    </row>
    <row r="46" spans="2:22" x14ac:dyDescent="0.25">
      <c r="B46" s="168"/>
      <c r="C46" s="169"/>
      <c r="D46" s="170"/>
      <c r="E46" s="170"/>
      <c r="F46" s="118" t="s">
        <v>135</v>
      </c>
      <c r="G46" s="118" t="s">
        <v>136</v>
      </c>
      <c r="H46" s="170"/>
      <c r="I46" s="171"/>
      <c r="J46" s="171"/>
      <c r="K46" s="172"/>
      <c r="L46" s="172"/>
      <c r="M46" s="173">
        <f>IFERROR(IF(AND(F46="Maximize",G46="Unlock"),IF(((K46-J46)/ABS(J46))+1&lt;0,0,((K46-J46)/ABS(J46))+1),IF(AND(F46="Maximize",G46="Lock"),IF(((K46-J46)/ABS(J46))+1&lt;0,0,IF(((K46-J46)/ABS(J46))+1&gt;$R$6,$R$6,((K46-J46)/ABS(J46))+1)),IF(AND(F46="Minimize",G46="Unlock"),IF(((J46-K46)/ABS(J46))+1&lt;0,0,((J46-K46)/ABS(J46))+1),IF(AND(F46="Minimize",G46="Lock"),IF(((J46-K46)/ABS(J46))+1&lt;0,0,IF(((J46-K46)/ABS(J46))+1&gt;$R$6,$R$6,((J46-K46)/ABS(J46))+1)),IF(F46="Min To Zero",IF(K46&gt;J46,0,IF(K46&lt;J46,0,100%))))))),0)</f>
        <v>0</v>
      </c>
      <c r="N46" s="174">
        <f>M46*H46</f>
        <v>0</v>
      </c>
      <c r="R46" s="94"/>
      <c r="S46" s="94"/>
      <c r="V46" s="95"/>
    </row>
    <row r="47" spans="2:22" x14ac:dyDescent="0.25">
      <c r="B47" s="175"/>
      <c r="C47" s="176"/>
      <c r="D47" s="177"/>
      <c r="E47" s="177"/>
      <c r="F47" s="118" t="s">
        <v>135</v>
      </c>
      <c r="G47" s="118" t="s">
        <v>136</v>
      </c>
      <c r="H47" s="177"/>
      <c r="I47" s="178"/>
      <c r="J47" s="178"/>
      <c r="K47" s="179"/>
      <c r="L47" s="179"/>
      <c r="M47" s="180">
        <f>IFERROR(IF(AND(F47="Maximize",G47="Unlock"),IF(((K47-J47)/ABS(J47))+1&lt;0,0,((K47-J47)/ABS(J47))+1),IF(AND(F47="Maximize",G47="Lock"),IF(((K47-J47)/ABS(J47))+1&lt;0,0,IF(((K47-J47)/ABS(J47))+1&gt;$R$6,$R$6,((K47-J47)/ABS(J47))+1)),IF(AND(F47="Minimize",G47="Unlock"),IF(((J47-K47)/ABS(J47))+1&lt;0,0,((J47-K47)/ABS(J47))+1),IF(AND(F47="Minimize",G47="Lock"),IF(((J47-K47)/ABS(J47))+1&lt;0,0,IF(((J47-K47)/ABS(J47))+1&gt;$R$6,$R$6,((J47-K47)/ABS(J47))+1)),IF(F47="Min To Zero",IF(K47&gt;J47,0,IF(K47&lt;J47,0,100%))))))),0)</f>
        <v>0</v>
      </c>
      <c r="N47" s="181">
        <f>M47*H47</f>
        <v>0</v>
      </c>
      <c r="R47" s="94"/>
      <c r="S47" s="94"/>
      <c r="V47" s="95"/>
    </row>
    <row r="48" spans="2:22" ht="16.5" thickBot="1" x14ac:dyDescent="0.3">
      <c r="B48" s="182"/>
      <c r="C48" s="183"/>
      <c r="D48" s="184"/>
      <c r="E48" s="184"/>
      <c r="F48" s="118" t="s">
        <v>135</v>
      </c>
      <c r="G48" s="118" t="s">
        <v>136</v>
      </c>
      <c r="H48" s="184"/>
      <c r="I48" s="185"/>
      <c r="J48" s="185"/>
      <c r="K48" s="186"/>
      <c r="L48" s="186"/>
      <c r="M48" s="187">
        <f>IFERROR(IF(AND(F48="Maximize",G48="Unlock"),IF(((K48-J48)/ABS(J48))+1&lt;0,0,((K48-J48)/ABS(J48))+1),IF(AND(F48="Maximize",G48="Lock"),IF(((K48-J48)/ABS(J48))+1&lt;0,0,IF(((K48-J48)/ABS(J48))+1&gt;$R$6,$R$6,((K48-J48)/ABS(J48))+1)),IF(AND(F48="Minimize",G48="Unlock"),IF(((J48-K48)/ABS(J48))+1&lt;0,0,((J48-K48)/ABS(J48))+1),IF(AND(F48="Minimize",G48="Lock"),IF(((J48-K48)/ABS(J48))+1&lt;0,0,IF(((J48-K48)/ABS(J48))+1&gt;$R$6,$R$6,((J48-K48)/ABS(J48))+1)),IF(F48="Min To Zero",IF(K48&gt;J48,0,IF(K48&lt;J48,0,100%))))))),0)</f>
        <v>0</v>
      </c>
      <c r="N48" s="188">
        <f>M48*H48</f>
        <v>0</v>
      </c>
      <c r="R48" s="94"/>
      <c r="S48" s="94"/>
      <c r="V48" s="95"/>
    </row>
    <row r="49" spans="2:22" ht="16.5" thickBot="1" x14ac:dyDescent="0.3">
      <c r="B49" s="417" t="s">
        <v>160</v>
      </c>
      <c r="C49" s="418"/>
      <c r="D49" s="189"/>
      <c r="E49" s="190"/>
      <c r="F49" s="190"/>
      <c r="G49" s="190"/>
      <c r="H49" s="190"/>
      <c r="I49" s="190"/>
      <c r="J49" s="191"/>
      <c r="K49" s="417" t="s">
        <v>127</v>
      </c>
      <c r="L49" s="419"/>
      <c r="M49" s="418"/>
      <c r="N49" s="162">
        <f>SUM(N46:N48)+N40</f>
        <v>0.50356802389795918</v>
      </c>
      <c r="R49" s="94"/>
      <c r="S49" s="94"/>
      <c r="V49" s="95"/>
    </row>
    <row r="50" spans="2:22" ht="16.5" thickBot="1" x14ac:dyDescent="0.3">
      <c r="B50" s="417" t="s">
        <v>161</v>
      </c>
      <c r="C50" s="418"/>
      <c r="D50" s="192"/>
      <c r="E50" s="193"/>
      <c r="F50" s="193"/>
      <c r="G50" s="193"/>
      <c r="H50" s="193"/>
      <c r="I50" s="193"/>
      <c r="J50" s="194"/>
      <c r="K50" s="417" t="s">
        <v>153</v>
      </c>
      <c r="L50" s="428"/>
      <c r="M50" s="429"/>
      <c r="N50" s="162" t="str">
        <f>IF(N49&gt;=R6,"HP",IF(AND(N49&lt;R7,N49&gt;=Q7),"P",IF(AND(N49&lt;R8,N49&gt;=Q8),"T",IF(AND(N49&lt;R9,N49&gt;=Q9),"C",IF(N49&lt;R10,"U")))))</f>
        <v>U</v>
      </c>
      <c r="R50" s="94"/>
      <c r="S50" s="94"/>
      <c r="V50" s="95"/>
    </row>
    <row r="52" spans="2:22" hidden="1" x14ac:dyDescent="0.25">
      <c r="B52" s="195" t="s">
        <v>162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6"/>
      <c r="M52" s="196"/>
      <c r="N52" s="196"/>
      <c r="O52" s="196"/>
      <c r="P52" s="196"/>
      <c r="Q52" s="196"/>
      <c r="R52" s="196"/>
      <c r="S52" s="196"/>
      <c r="T52" s="197"/>
    </row>
    <row r="53" spans="2:22" hidden="1" x14ac:dyDescent="0.25">
      <c r="B53" s="313" t="s">
        <v>163</v>
      </c>
      <c r="C53" s="430" t="str">
        <f>B52</f>
        <v>KEY BEHAVIOR INDICATOR (BASED CHITOSE CORE VALUE)</v>
      </c>
      <c r="D53" s="430"/>
      <c r="E53" s="430"/>
      <c r="F53" s="430"/>
      <c r="G53" s="430"/>
      <c r="H53" s="430"/>
      <c r="I53" s="430"/>
      <c r="J53" s="430"/>
      <c r="K53" s="430"/>
      <c r="L53" s="430"/>
      <c r="M53" s="431"/>
      <c r="N53" s="325" t="s">
        <v>164</v>
      </c>
      <c r="O53" s="95"/>
      <c r="R53" s="94"/>
      <c r="S53" s="94"/>
      <c r="T53" s="198"/>
      <c r="U53" s="94"/>
    </row>
    <row r="54" spans="2:22" ht="16.5" hidden="1" thickBot="1" x14ac:dyDescent="0.3">
      <c r="B54" s="316"/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3"/>
      <c r="N54" s="434"/>
      <c r="O54" s="95"/>
      <c r="R54" s="94"/>
      <c r="S54" s="94"/>
      <c r="T54" s="198"/>
      <c r="U54" s="94"/>
    </row>
    <row r="55" spans="2:22" hidden="1" x14ac:dyDescent="0.25">
      <c r="B55" s="199">
        <v>1</v>
      </c>
      <c r="C55" s="435" t="s">
        <v>165</v>
      </c>
      <c r="D55" s="435"/>
      <c r="E55" s="435"/>
      <c r="F55" s="435"/>
      <c r="G55" s="435"/>
      <c r="H55" s="435"/>
      <c r="I55" s="435"/>
      <c r="J55" s="435"/>
      <c r="K55" s="435"/>
      <c r="L55" s="435"/>
      <c r="M55" s="436"/>
      <c r="N55" s="200">
        <v>0</v>
      </c>
      <c r="O55" s="95"/>
      <c r="R55" s="94"/>
      <c r="S55" s="94"/>
      <c r="T55" s="198"/>
      <c r="U55" s="94"/>
    </row>
    <row r="56" spans="2:22" hidden="1" x14ac:dyDescent="0.25">
      <c r="B56" s="201">
        <v>2</v>
      </c>
      <c r="C56" s="437" t="s">
        <v>166</v>
      </c>
      <c r="D56" s="438"/>
      <c r="E56" s="438"/>
      <c r="F56" s="438"/>
      <c r="G56" s="438"/>
      <c r="H56" s="438"/>
      <c r="I56" s="438"/>
      <c r="J56" s="438"/>
      <c r="K56" s="438"/>
      <c r="L56" s="438"/>
      <c r="M56" s="439"/>
      <c r="N56" s="200">
        <v>0</v>
      </c>
      <c r="O56" s="95"/>
      <c r="R56" s="94"/>
      <c r="S56" s="94"/>
      <c r="T56" s="198"/>
      <c r="U56" s="94"/>
    </row>
    <row r="57" spans="2:22" hidden="1" x14ac:dyDescent="0.25">
      <c r="B57" s="199">
        <v>3</v>
      </c>
      <c r="C57" s="435" t="s">
        <v>167</v>
      </c>
      <c r="D57" s="435"/>
      <c r="E57" s="435"/>
      <c r="F57" s="435"/>
      <c r="G57" s="435"/>
      <c r="H57" s="435"/>
      <c r="I57" s="435"/>
      <c r="J57" s="435"/>
      <c r="K57" s="435"/>
      <c r="L57" s="435"/>
      <c r="M57" s="436"/>
      <c r="N57" s="200">
        <v>0</v>
      </c>
      <c r="O57" s="95"/>
      <c r="R57" s="94"/>
      <c r="S57" s="94"/>
      <c r="T57" s="198"/>
      <c r="U57" s="94"/>
    </row>
    <row r="58" spans="2:22" hidden="1" x14ac:dyDescent="0.25">
      <c r="B58" s="201">
        <v>4</v>
      </c>
      <c r="C58" s="437" t="s">
        <v>168</v>
      </c>
      <c r="D58" s="438"/>
      <c r="E58" s="438"/>
      <c r="F58" s="438"/>
      <c r="G58" s="438"/>
      <c r="H58" s="438"/>
      <c r="I58" s="438"/>
      <c r="J58" s="438"/>
      <c r="K58" s="438"/>
      <c r="L58" s="438"/>
      <c r="M58" s="439"/>
      <c r="N58" s="200">
        <v>0</v>
      </c>
      <c r="O58" s="95"/>
      <c r="R58" s="94"/>
      <c r="S58" s="94"/>
      <c r="T58" s="198"/>
      <c r="U58" s="94"/>
    </row>
    <row r="59" spans="2:22" hidden="1" x14ac:dyDescent="0.25">
      <c r="B59" s="199">
        <v>5</v>
      </c>
      <c r="C59" s="437" t="s">
        <v>169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9"/>
      <c r="N59" s="200">
        <v>0</v>
      </c>
      <c r="O59" s="95"/>
      <c r="R59" s="94"/>
      <c r="S59" s="94"/>
      <c r="T59" s="198"/>
      <c r="U59" s="94"/>
    </row>
    <row r="60" spans="2:22" ht="16.5" hidden="1" thickBot="1" x14ac:dyDescent="0.3">
      <c r="B60" s="405" t="s">
        <v>170</v>
      </c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7"/>
      <c r="N60" s="202"/>
      <c r="O60" s="95"/>
      <c r="P60" s="95"/>
      <c r="R60" s="94"/>
      <c r="S60" s="94"/>
      <c r="T60" s="198"/>
      <c r="U60" s="94"/>
    </row>
    <row r="61" spans="2:22" ht="16.5" hidden="1" thickBot="1" x14ac:dyDescent="0.3">
      <c r="B61" s="203"/>
      <c r="C61" s="204"/>
      <c r="D61" s="205"/>
      <c r="E61" s="205"/>
      <c r="F61" s="206"/>
      <c r="G61" s="206"/>
      <c r="H61" s="206"/>
      <c r="I61" s="206"/>
      <c r="J61" s="206"/>
      <c r="K61" s="206"/>
      <c r="L61" s="206"/>
      <c r="M61" s="206" t="s">
        <v>171</v>
      </c>
      <c r="N61" s="207">
        <f>AVERAGE(N55:N60)</f>
        <v>0</v>
      </c>
      <c r="O61" s="95"/>
      <c r="P61" s="95"/>
      <c r="R61" s="94"/>
      <c r="S61" s="94"/>
      <c r="T61" s="198"/>
      <c r="U61" s="94"/>
    </row>
    <row r="62" spans="2:22" x14ac:dyDescent="0.25">
      <c r="B62" s="103"/>
      <c r="C62" s="103"/>
      <c r="D62" s="208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10"/>
      <c r="R62" s="210"/>
      <c r="S62" s="210"/>
      <c r="T62" s="211"/>
    </row>
    <row r="63" spans="2:22" x14ac:dyDescent="0.25">
      <c r="B63" s="209"/>
      <c r="C63" s="113"/>
      <c r="D63" s="113"/>
      <c r="E63" s="113"/>
      <c r="F63" s="209"/>
      <c r="G63" s="209"/>
      <c r="H63" s="209"/>
      <c r="I63" s="209"/>
      <c r="J63" s="209"/>
      <c r="K63" s="209"/>
      <c r="L63" s="209"/>
      <c r="M63" s="209"/>
      <c r="N63" s="97"/>
      <c r="O63" s="97"/>
      <c r="P63" s="95"/>
      <c r="R63" s="94"/>
      <c r="S63" s="94"/>
      <c r="T63" s="198"/>
      <c r="U63" s="94"/>
    </row>
    <row r="64" spans="2:22" x14ac:dyDescent="0.25">
      <c r="B64" s="113"/>
      <c r="C64" s="113"/>
      <c r="D64" s="209"/>
      <c r="E64" s="209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95"/>
      <c r="R64" s="94"/>
      <c r="S64" s="94"/>
      <c r="T64" s="198"/>
      <c r="U64" s="94"/>
    </row>
    <row r="65" spans="2:21" ht="16.5" thickBot="1" x14ac:dyDescent="0.3">
      <c r="B65" s="208"/>
      <c r="C65" s="208"/>
      <c r="D65" s="212"/>
      <c r="E65" s="212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12"/>
      <c r="Q65" s="208"/>
      <c r="R65" s="208"/>
      <c r="S65" s="208"/>
      <c r="T65" s="213"/>
    </row>
    <row r="66" spans="2:21" x14ac:dyDescent="0.25">
      <c r="B66" s="408" t="s">
        <v>172</v>
      </c>
      <c r="C66" s="409"/>
      <c r="D66" s="95"/>
      <c r="F66" s="94"/>
      <c r="G66" s="94"/>
      <c r="H66" s="198"/>
      <c r="R66" s="94"/>
      <c r="S66" s="94"/>
      <c r="T66" s="198"/>
      <c r="U66" s="94"/>
    </row>
    <row r="67" spans="2:21" x14ac:dyDescent="0.25">
      <c r="B67" s="243" t="str">
        <f>B8</f>
        <v>Manager</v>
      </c>
      <c r="C67" s="245" t="s">
        <v>173</v>
      </c>
      <c r="D67" s="95"/>
      <c r="F67" s="94"/>
      <c r="G67" s="94"/>
      <c r="H67" s="198"/>
      <c r="R67" s="94"/>
      <c r="S67" s="94"/>
      <c r="T67" s="198"/>
      <c r="U67" s="94"/>
    </row>
    <row r="68" spans="2:21" x14ac:dyDescent="0.25">
      <c r="B68" s="422" t="str">
        <f>C8</f>
        <v>R. Mauludin</v>
      </c>
      <c r="C68" s="425" t="str">
        <f>C7</f>
        <v>R. Nurwulan Kusumawati</v>
      </c>
      <c r="D68" s="95"/>
      <c r="F68" s="94"/>
      <c r="G68" s="94"/>
      <c r="H68" s="198"/>
      <c r="R68" s="94"/>
      <c r="S68" s="94"/>
      <c r="T68" s="94"/>
      <c r="U68" s="94"/>
    </row>
    <row r="69" spans="2:21" x14ac:dyDescent="0.25">
      <c r="B69" s="423"/>
      <c r="C69" s="426"/>
      <c r="D69" s="95"/>
      <c r="F69" s="94"/>
      <c r="G69" s="94"/>
      <c r="H69" s="198"/>
      <c r="R69" s="94"/>
      <c r="S69" s="94"/>
      <c r="T69" s="94"/>
      <c r="U69" s="94"/>
    </row>
    <row r="70" spans="2:21" x14ac:dyDescent="0.25">
      <c r="B70" s="423"/>
      <c r="C70" s="426"/>
      <c r="D70" s="95"/>
      <c r="F70" s="94"/>
      <c r="G70" s="94"/>
      <c r="H70" s="198"/>
      <c r="R70" s="94"/>
      <c r="S70" s="94"/>
      <c r="T70" s="94"/>
      <c r="U70" s="94"/>
    </row>
    <row r="71" spans="2:21" ht="16.5" thickBot="1" x14ac:dyDescent="0.3">
      <c r="B71" s="424"/>
      <c r="C71" s="427"/>
      <c r="D71" s="95"/>
      <c r="F71" s="94"/>
      <c r="G71" s="94"/>
      <c r="H71" s="96"/>
      <c r="R71" s="94"/>
      <c r="S71" s="94"/>
      <c r="T71" s="94"/>
      <c r="U71" s="94"/>
    </row>
    <row r="72" spans="2:21" ht="16.5" thickBot="1" x14ac:dyDescent="0.3">
      <c r="B72" s="214" t="s">
        <v>174</v>
      </c>
      <c r="C72" s="244" t="s">
        <v>174</v>
      </c>
      <c r="D72" s="95"/>
      <c r="F72" s="94"/>
      <c r="G72" s="94"/>
      <c r="H72" s="96"/>
      <c r="R72" s="94"/>
      <c r="S72" s="94"/>
      <c r="T72" s="94"/>
      <c r="U72" s="94"/>
    </row>
    <row r="73" spans="2:21" x14ac:dyDescent="0.25">
      <c r="T73" s="94"/>
    </row>
    <row r="74" spans="2:21" x14ac:dyDescent="0.25">
      <c r="T74" s="94"/>
    </row>
  </sheetData>
  <sheetProtection formatCells="0" formatColumns="0" insertRows="0" deleteRows="0"/>
  <mergeCells count="86">
    <mergeCell ref="H6:K7"/>
    <mergeCell ref="H8:K9"/>
    <mergeCell ref="H10:K10"/>
    <mergeCell ref="E6:G7"/>
    <mergeCell ref="E8:G9"/>
    <mergeCell ref="E10:G10"/>
    <mergeCell ref="Q1:R1"/>
    <mergeCell ref="Q2:R2"/>
    <mergeCell ref="A3:N3"/>
    <mergeCell ref="A4:N4"/>
    <mergeCell ref="B68:B71"/>
    <mergeCell ref="C68:C71"/>
    <mergeCell ref="B50:C50"/>
    <mergeCell ref="K50:M50"/>
    <mergeCell ref="B53:B54"/>
    <mergeCell ref="C53:M54"/>
    <mergeCell ref="N53:N54"/>
    <mergeCell ref="C55:M55"/>
    <mergeCell ref="C56:M56"/>
    <mergeCell ref="C57:M57"/>
    <mergeCell ref="C58:M58"/>
    <mergeCell ref="C59:M59"/>
    <mergeCell ref="B60:M60"/>
    <mergeCell ref="B66:C66"/>
    <mergeCell ref="C40:G40"/>
    <mergeCell ref="K40:M40"/>
    <mergeCell ref="K41:M41"/>
    <mergeCell ref="B45:N45"/>
    <mergeCell ref="B49:C49"/>
    <mergeCell ref="K49:M49"/>
    <mergeCell ref="B30:B39"/>
    <mergeCell ref="C30:C34"/>
    <mergeCell ref="C39:G39"/>
    <mergeCell ref="B23:B29"/>
    <mergeCell ref="C29:G29"/>
    <mergeCell ref="C23:C28"/>
    <mergeCell ref="C35:C37"/>
    <mergeCell ref="C19:G19"/>
    <mergeCell ref="B20:B22"/>
    <mergeCell ref="C20:C21"/>
    <mergeCell ref="C22:G22"/>
    <mergeCell ref="B14:B15"/>
    <mergeCell ref="C14:C15"/>
    <mergeCell ref="D14:D15"/>
    <mergeCell ref="E14:E15"/>
    <mergeCell ref="F14:F15"/>
    <mergeCell ref="G14:G15"/>
    <mergeCell ref="B16:B19"/>
    <mergeCell ref="O5:R5"/>
    <mergeCell ref="O6:P6"/>
    <mergeCell ref="O7:P7"/>
    <mergeCell ref="O8:P8"/>
    <mergeCell ref="O9:P9"/>
    <mergeCell ref="O35:R35"/>
    <mergeCell ref="O25:R25"/>
    <mergeCell ref="O27:R27"/>
    <mergeCell ref="O28:R28"/>
    <mergeCell ref="O29:R29"/>
    <mergeCell ref="O30:R30"/>
    <mergeCell ref="O26:R26"/>
    <mergeCell ref="O36:R36"/>
    <mergeCell ref="O37:R37"/>
    <mergeCell ref="O38:R38"/>
    <mergeCell ref="O39:R39"/>
    <mergeCell ref="C6:D6"/>
    <mergeCell ref="C7:D7"/>
    <mergeCell ref="C8:D8"/>
    <mergeCell ref="C9:D9"/>
    <mergeCell ref="C10:D10"/>
    <mergeCell ref="O31:R31"/>
    <mergeCell ref="O32:R32"/>
    <mergeCell ref="O33:R33"/>
    <mergeCell ref="O34:R34"/>
    <mergeCell ref="L6:N7"/>
    <mergeCell ref="L8:N10"/>
    <mergeCell ref="O17:R18"/>
    <mergeCell ref="O20:R20"/>
    <mergeCell ref="O21:R21"/>
    <mergeCell ref="O22:R22"/>
    <mergeCell ref="O23:R23"/>
    <mergeCell ref="O24:R24"/>
    <mergeCell ref="O14:R15"/>
    <mergeCell ref="O16:R16"/>
    <mergeCell ref="O19:R19"/>
    <mergeCell ref="I14:I15"/>
    <mergeCell ref="O10:P10"/>
  </mergeCells>
  <phoneticPr fontId="3" type="noConversion"/>
  <conditionalFormatting sqref="H8 M30:M38">
    <cfRule type="cellIs" dxfId="93" priority="13" operator="equal">
      <formula>1.05</formula>
    </cfRule>
    <cfRule type="cellIs" dxfId="92" priority="10" operator="greaterThan">
      <formula>1.25</formula>
    </cfRule>
    <cfRule type="cellIs" dxfId="91" priority="11" operator="equal">
      <formula>1.25</formula>
    </cfRule>
    <cfRule type="cellIs" dxfId="90" priority="12" operator="greaterThan">
      <formula>1.05</formula>
    </cfRule>
    <cfRule type="cellIs" dxfId="89" priority="14" operator="greaterThan">
      <formula>0.95</formula>
    </cfRule>
    <cfRule type="cellIs" dxfId="88" priority="15" operator="equal">
      <formula>0.95</formula>
    </cfRule>
    <cfRule type="cellIs" dxfId="87" priority="16" operator="greaterThan">
      <formula>0.8</formula>
    </cfRule>
    <cfRule type="cellIs" dxfId="86" priority="17" operator="equal">
      <formula>0.8</formula>
    </cfRule>
    <cfRule type="cellIs" dxfId="85" priority="18" operator="lessThan">
      <formula>0.8</formula>
    </cfRule>
  </conditionalFormatting>
  <conditionalFormatting sqref="H10 E11:E13">
    <cfRule type="containsText" dxfId="84" priority="19" operator="containsText" text="U">
      <formula>NOT(ISERROR(SEARCH("U",E10)))</formula>
    </cfRule>
    <cfRule type="containsText" dxfId="83" priority="20" operator="containsText" text="C">
      <formula>NOT(ISERROR(SEARCH("C",E10)))</formula>
    </cfRule>
    <cfRule type="containsText" dxfId="82" priority="21" operator="containsText" text="T">
      <formula>NOT(ISERROR(SEARCH("T",E10)))</formula>
    </cfRule>
    <cfRule type="containsText" dxfId="81" priority="22" operator="containsText" text="P">
      <formula>NOT(ISERROR(SEARCH("P",E10)))</formula>
    </cfRule>
    <cfRule type="containsText" dxfId="80" priority="23" operator="containsText" text="HP">
      <formula>NOT(ISERROR(SEARCH("HP",E10)))</formula>
    </cfRule>
  </conditionalFormatting>
  <conditionalFormatting sqref="M16:M18">
    <cfRule type="cellIs" dxfId="79" priority="2" operator="equal">
      <formula>1.25</formula>
    </cfRule>
    <cfRule type="cellIs" dxfId="78" priority="3" operator="greaterThan">
      <formula>1.05</formula>
    </cfRule>
    <cfRule type="cellIs" dxfId="77" priority="4" operator="equal">
      <formula>1.05</formula>
    </cfRule>
    <cfRule type="cellIs" dxfId="76" priority="5" operator="greaterThan">
      <formula>0.95</formula>
    </cfRule>
    <cfRule type="cellIs" dxfId="75" priority="6" operator="equal">
      <formula>0.95</formula>
    </cfRule>
    <cfRule type="cellIs" dxfId="74" priority="1" operator="greaterThan">
      <formula>1.25</formula>
    </cfRule>
    <cfRule type="cellIs" dxfId="73" priority="8" operator="equal">
      <formula>0.8</formula>
    </cfRule>
    <cfRule type="cellIs" dxfId="72" priority="9" operator="lessThan">
      <formula>0.8</formula>
    </cfRule>
    <cfRule type="cellIs" dxfId="71" priority="7" operator="greaterThan">
      <formula>0.8</formula>
    </cfRule>
  </conditionalFormatting>
  <conditionalFormatting sqref="M20:M21">
    <cfRule type="cellIs" dxfId="70" priority="38" operator="greaterThan">
      <formula>1.25</formula>
    </cfRule>
    <cfRule type="cellIs" dxfId="69" priority="39" operator="equal">
      <formula>1.25</formula>
    </cfRule>
    <cfRule type="cellIs" dxfId="68" priority="40" operator="greaterThan">
      <formula>1.05</formula>
    </cfRule>
    <cfRule type="cellIs" dxfId="67" priority="41" operator="equal">
      <formula>1.05</formula>
    </cfRule>
    <cfRule type="cellIs" dxfId="66" priority="42" operator="greaterThan">
      <formula>0.95</formula>
    </cfRule>
    <cfRule type="cellIs" dxfId="65" priority="43" operator="equal">
      <formula>0.95</formula>
    </cfRule>
    <cfRule type="cellIs" dxfId="64" priority="44" operator="greaterThan">
      <formula>0.8</formula>
    </cfRule>
    <cfRule type="cellIs" dxfId="63" priority="45" operator="equal">
      <formula>0.8</formula>
    </cfRule>
    <cfRule type="cellIs" dxfId="62" priority="46" operator="lessThan">
      <formula>0.8</formula>
    </cfRule>
  </conditionalFormatting>
  <conditionalFormatting sqref="M23:M28">
    <cfRule type="cellIs" dxfId="61" priority="65" operator="greaterThan">
      <formula>1.25</formula>
    </cfRule>
    <cfRule type="cellIs" dxfId="60" priority="66" operator="equal">
      <formula>1.25</formula>
    </cfRule>
    <cfRule type="cellIs" dxfId="59" priority="67" operator="greaterThan">
      <formula>1.05</formula>
    </cfRule>
    <cfRule type="cellIs" dxfId="58" priority="68" operator="equal">
      <formula>1.05</formula>
    </cfRule>
    <cfRule type="cellIs" dxfId="57" priority="69" operator="greaterThan">
      <formula>0.95</formula>
    </cfRule>
    <cfRule type="cellIs" dxfId="56" priority="70" operator="equal">
      <formula>0.95</formula>
    </cfRule>
    <cfRule type="cellIs" dxfId="55" priority="71" operator="greaterThan">
      <formula>0.8</formula>
    </cfRule>
    <cfRule type="cellIs" dxfId="54" priority="72" operator="equal">
      <formula>0.8</formula>
    </cfRule>
    <cfRule type="cellIs" dxfId="53" priority="73" operator="lessThan">
      <formula>0.8</formula>
    </cfRule>
  </conditionalFormatting>
  <conditionalFormatting sqref="M46:M48">
    <cfRule type="cellIs" dxfId="52" priority="56" operator="greaterThan">
      <formula>1.25</formula>
    </cfRule>
    <cfRule type="cellIs" dxfId="51" priority="57" operator="equal">
      <formula>1.25</formula>
    </cfRule>
    <cfRule type="cellIs" dxfId="50" priority="58" operator="greaterThan">
      <formula>1.05</formula>
    </cfRule>
    <cfRule type="cellIs" dxfId="49" priority="59" operator="equal">
      <formula>1.05</formula>
    </cfRule>
    <cfRule type="cellIs" dxfId="48" priority="60" operator="greaterThan">
      <formula>0.95</formula>
    </cfRule>
    <cfRule type="cellIs" dxfId="47" priority="61" operator="equal">
      <formula>0.95</formula>
    </cfRule>
    <cfRule type="cellIs" dxfId="46" priority="62" operator="greaterThan">
      <formula>0.8</formula>
    </cfRule>
    <cfRule type="cellIs" dxfId="45" priority="63" operator="equal">
      <formula>0.8</formula>
    </cfRule>
    <cfRule type="cellIs" dxfId="44" priority="64" operator="lessThan">
      <formula>0.8</formula>
    </cfRule>
  </conditionalFormatting>
  <conditionalFormatting sqref="N44 N46:N48">
    <cfRule type="cellIs" dxfId="43" priority="79" stopIfTrue="1" operator="equal">
      <formula>"U"</formula>
    </cfRule>
    <cfRule type="cellIs" dxfId="42" priority="80" stopIfTrue="1" operator="equal">
      <formula>"HP"</formula>
    </cfRule>
    <cfRule type="cellIs" dxfId="41" priority="81" stopIfTrue="1" operator="equal">
      <formula>"P"</formula>
    </cfRule>
    <cfRule type="cellIs" dxfId="40" priority="82" stopIfTrue="1" operator="equal">
      <formula>"T"</formula>
    </cfRule>
    <cfRule type="cellIs" dxfId="39" priority="83" stopIfTrue="1" operator="equal">
      <formula>"C"</formula>
    </cfRule>
  </conditionalFormatting>
  <dataValidations count="5">
    <dataValidation type="list" allowBlank="1" showInputMessage="1" showErrorMessage="1" sqref="G20:G21 G46:G48 G30:G38 G17:G18 G23:G28" xr:uid="{D5764FFC-12A5-40C9-8E8E-B23AE8C4DF21}">
      <formula1>$V$10:$V$11</formula1>
    </dataValidation>
    <dataValidation type="list" allowBlank="1" showInputMessage="1" showErrorMessage="1" sqref="F20:F21 F46:F48 F16:F18 F30:F38 F23:F28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40C08A4F-A9C8-4E0E-8C35-792E8C833C05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0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C123"/>
  <sheetViews>
    <sheetView zoomScale="85" zoomScaleNormal="85" workbookViewId="0">
      <selection activeCell="B123" sqref="B123"/>
    </sheetView>
  </sheetViews>
  <sheetFormatPr defaultRowHeight="15" x14ac:dyDescent="0.25"/>
  <cols>
    <col min="1" max="1" width="34.5703125" bestFit="1" customWidth="1"/>
    <col min="2" max="2" width="17.28515625" customWidth="1"/>
    <col min="3" max="13" width="13.7109375" bestFit="1" customWidth="1"/>
    <col min="14" max="14" width="16.7109375" bestFit="1" customWidth="1"/>
    <col min="16" max="28" width="26.5703125" style="307" customWidth="1"/>
  </cols>
  <sheetData>
    <row r="1" spans="1:28" x14ac:dyDescent="0.25">
      <c r="A1" s="4" t="s">
        <v>43</v>
      </c>
      <c r="B1" s="251">
        <v>3000000000</v>
      </c>
    </row>
    <row r="2" spans="1:28" ht="30" x14ac:dyDescent="0.25">
      <c r="A2" s="242" t="s">
        <v>216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8" t="s">
        <v>28</v>
      </c>
      <c r="Q2" s="228" t="s">
        <v>29</v>
      </c>
      <c r="R2" s="228" t="s">
        <v>30</v>
      </c>
      <c r="S2" s="228" t="s">
        <v>31</v>
      </c>
      <c r="T2" s="228" t="s">
        <v>32</v>
      </c>
      <c r="U2" s="228" t="s">
        <v>33</v>
      </c>
      <c r="V2" s="228" t="s">
        <v>34</v>
      </c>
      <c r="W2" s="228" t="s">
        <v>35</v>
      </c>
      <c r="X2" s="228" t="s">
        <v>36</v>
      </c>
      <c r="Y2" s="228" t="s">
        <v>37</v>
      </c>
      <c r="Z2" s="228" t="s">
        <v>38</v>
      </c>
      <c r="AA2" s="228" t="s">
        <v>39</v>
      </c>
      <c r="AB2" s="228" t="s">
        <v>83</v>
      </c>
    </row>
    <row r="3" spans="1:28" x14ac:dyDescent="0.25">
      <c r="A3" s="242" t="s">
        <v>40</v>
      </c>
      <c r="B3" s="300">
        <v>250000000</v>
      </c>
      <c r="C3" s="300">
        <v>250000000</v>
      </c>
      <c r="D3" s="300">
        <v>250000000</v>
      </c>
      <c r="E3" s="300">
        <v>250000000</v>
      </c>
      <c r="F3" s="300">
        <v>250000000</v>
      </c>
      <c r="G3" s="300">
        <v>250000000</v>
      </c>
      <c r="H3" s="300">
        <v>250000000</v>
      </c>
      <c r="I3" s="300">
        <v>250000000</v>
      </c>
      <c r="J3" s="300">
        <v>250000000</v>
      </c>
      <c r="K3" s="300">
        <v>250000000</v>
      </c>
      <c r="L3" s="300">
        <v>250000000</v>
      </c>
      <c r="M3" s="300">
        <v>250000000</v>
      </c>
      <c r="N3" s="301">
        <f>SUM(B3:M3)</f>
        <v>3000000000</v>
      </c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</row>
    <row r="4" spans="1:28" x14ac:dyDescent="0.25">
      <c r="A4" s="3" t="s">
        <v>41</v>
      </c>
      <c r="B4" s="267">
        <v>235836685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>
        <f>SUM(B4:M4)</f>
        <v>235836685</v>
      </c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</row>
    <row r="5" spans="1:28" x14ac:dyDescent="0.25">
      <c r="A5" s="3" t="s">
        <v>217</v>
      </c>
      <c r="B5" s="252">
        <f>B4</f>
        <v>235836685</v>
      </c>
      <c r="C5" s="252">
        <f>SUM($B$4:C$4)</f>
        <v>235836685</v>
      </c>
      <c r="D5" s="252">
        <f>SUM($B$4:D$4)</f>
        <v>235836685</v>
      </c>
      <c r="E5" s="252">
        <f>SUM($B$4:E$4)</f>
        <v>235836685</v>
      </c>
      <c r="F5" s="252">
        <f>SUM($B$4:F$4)</f>
        <v>235836685</v>
      </c>
      <c r="G5" s="252">
        <f>SUM($B$4:G$4)</f>
        <v>235836685</v>
      </c>
      <c r="H5" s="252">
        <f>SUM($B$4:H$4)</f>
        <v>235836685</v>
      </c>
      <c r="I5" s="252">
        <f>SUM($B$4:I$4)</f>
        <v>235836685</v>
      </c>
      <c r="J5" s="252">
        <f>SUM($B$4:J$4)</f>
        <v>235836685</v>
      </c>
      <c r="K5" s="252">
        <f>SUM($B$4:K$4)</f>
        <v>235836685</v>
      </c>
      <c r="L5" s="252">
        <f>SUM($B$4:L$4)</f>
        <v>235836685</v>
      </c>
      <c r="M5" s="252">
        <f>SUM($B$4:M$4)</f>
        <v>235836685</v>
      </c>
      <c r="N5" s="231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</row>
    <row r="6" spans="1:28" x14ac:dyDescent="0.25">
      <c r="A6" s="3" t="s">
        <v>198</v>
      </c>
      <c r="B6" s="6">
        <f>B4/B3</f>
        <v>0.94334673999999996</v>
      </c>
      <c r="C6" s="6">
        <f t="shared" ref="C6:N6" si="0">C4/C3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7.8612228333333339E-2</v>
      </c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</row>
    <row r="7" spans="1:28" x14ac:dyDescent="0.25">
      <c r="A7" s="3" t="s">
        <v>199</v>
      </c>
      <c r="B7" s="2">
        <f>B5/$B$1</f>
        <v>7.8612228333333339E-2</v>
      </c>
      <c r="C7" s="2">
        <f>SUM($B$5:C$5)/$B$1</f>
        <v>0.15722445666666668</v>
      </c>
      <c r="D7" s="2">
        <f>SUM($B$5:D$5)/$B$1</f>
        <v>0.23583668499999999</v>
      </c>
      <c r="E7" s="2">
        <f>SUM($B$5:E$5)/$B$1</f>
        <v>0.31444891333333336</v>
      </c>
      <c r="F7" s="2">
        <f>SUM($B$5:F$5)/$B$1</f>
        <v>0.39306114166666667</v>
      </c>
      <c r="G7" s="2">
        <f>SUM($B$5:G$5)/$B$1</f>
        <v>0.47167336999999998</v>
      </c>
      <c r="H7" s="2">
        <f>SUM($B$5:H$5)/$B$1</f>
        <v>0.55028559833333335</v>
      </c>
      <c r="I7" s="2">
        <f>SUM($B$5:I$5)/$B$1</f>
        <v>0.62889782666666671</v>
      </c>
      <c r="J7" s="2">
        <f>SUM($B$5:J$5)/$B$1</f>
        <v>0.70751005499999997</v>
      </c>
      <c r="K7" s="2">
        <f>SUM($B$5:K$5)/$B$1</f>
        <v>0.78612228333333334</v>
      </c>
      <c r="L7" s="2">
        <f>SUM($B$5:L$5)/$B$1</f>
        <v>0.86473451166666671</v>
      </c>
      <c r="M7" s="2">
        <f>SUM($B$5:M$5)/$B$1</f>
        <v>0.94334673999999996</v>
      </c>
      <c r="N7" s="231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</row>
    <row r="10" spans="1:28" ht="30" x14ac:dyDescent="0.25">
      <c r="A10" s="242" t="s">
        <v>218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8" t="s">
        <v>28</v>
      </c>
      <c r="Q10" s="228" t="s">
        <v>29</v>
      </c>
      <c r="R10" s="228" t="s">
        <v>30</v>
      </c>
      <c r="S10" s="228" t="s">
        <v>31</v>
      </c>
      <c r="T10" s="228" t="s">
        <v>32</v>
      </c>
      <c r="U10" s="228" t="s">
        <v>33</v>
      </c>
      <c r="V10" s="228" t="s">
        <v>34</v>
      </c>
      <c r="W10" s="228" t="s">
        <v>35</v>
      </c>
      <c r="X10" s="228" t="s">
        <v>36</v>
      </c>
      <c r="Y10" s="228" t="s">
        <v>37</v>
      </c>
      <c r="Z10" s="228" t="s">
        <v>38</v>
      </c>
      <c r="AA10" s="228" t="s">
        <v>39</v>
      </c>
      <c r="AB10" s="228" t="s">
        <v>83</v>
      </c>
    </row>
    <row r="11" spans="1:28" s="236" customFormat="1" x14ac:dyDescent="0.25">
      <c r="A11" s="3" t="s">
        <v>40</v>
      </c>
      <c r="B11" s="308">
        <v>2</v>
      </c>
      <c r="C11" s="308">
        <v>1</v>
      </c>
      <c r="D11" s="308">
        <v>2</v>
      </c>
      <c r="E11" s="308">
        <v>1</v>
      </c>
      <c r="F11" s="308">
        <v>2</v>
      </c>
      <c r="G11" s="308">
        <v>1</v>
      </c>
      <c r="H11" s="308">
        <v>2</v>
      </c>
      <c r="I11" s="308">
        <v>1</v>
      </c>
      <c r="J11" s="308">
        <v>2</v>
      </c>
      <c r="K11" s="308">
        <v>1</v>
      </c>
      <c r="L11" s="308">
        <v>2</v>
      </c>
      <c r="M11" s="308">
        <v>1</v>
      </c>
      <c r="N11" s="308">
        <f>SUM(B11:M11)</f>
        <v>18</v>
      </c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</row>
    <row r="12" spans="1:28" x14ac:dyDescent="0.25">
      <c r="A12" s="3" t="s">
        <v>41</v>
      </c>
      <c r="B12" s="309">
        <v>2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>
        <f>SUM(B12:M12)</f>
        <v>2</v>
      </c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</row>
    <row r="13" spans="1:28" x14ac:dyDescent="0.25">
      <c r="A13" s="3" t="s">
        <v>198</v>
      </c>
      <c r="B13" s="6">
        <f>B12/B11</f>
        <v>1</v>
      </c>
      <c r="C13" s="6">
        <f t="shared" ref="C13:N13" si="1">C12/C11</f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0.1111111111111111</v>
      </c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</row>
    <row r="14" spans="1:28" x14ac:dyDescent="0.25">
      <c r="A14" s="3" t="s">
        <v>200</v>
      </c>
      <c r="B14" s="6">
        <f>B13</f>
        <v>1</v>
      </c>
      <c r="C14" s="2">
        <f>AVERAGE($B$13:C$13)</f>
        <v>0.5</v>
      </c>
      <c r="D14" s="2">
        <f>AVERAGE($B$13:D$13)</f>
        <v>0.33333333333333331</v>
      </c>
      <c r="E14" s="2">
        <f>AVERAGE($B$13:E$13)</f>
        <v>0.25</v>
      </c>
      <c r="F14" s="2">
        <f>AVERAGE($B$13:F$13)</f>
        <v>0.2</v>
      </c>
      <c r="G14" s="2">
        <f>AVERAGE($B$13:G$13)</f>
        <v>0.16666666666666666</v>
      </c>
      <c r="H14" s="2">
        <f>AVERAGE($B$13:H$13)</f>
        <v>0.14285714285714285</v>
      </c>
      <c r="I14" s="2">
        <f>AVERAGE($B$13:I$13)</f>
        <v>0.125</v>
      </c>
      <c r="J14" s="2">
        <f>AVERAGE($B$13:J$13)</f>
        <v>0.1111111111111111</v>
      </c>
      <c r="K14" s="2">
        <f>AVERAGE($B$13:K$13)</f>
        <v>0.1</v>
      </c>
      <c r="L14" s="2">
        <f>AVERAGE($B$13:L$13)</f>
        <v>9.0909090909090912E-2</v>
      </c>
      <c r="M14" s="2">
        <f>AVERAGE($B$13:M$13)</f>
        <v>8.3333333333333329E-2</v>
      </c>
      <c r="N14" s="2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</row>
    <row r="17" spans="1:28" x14ac:dyDescent="0.25">
      <c r="A17" s="4" t="s">
        <v>255</v>
      </c>
      <c r="B17" s="251"/>
    </row>
    <row r="18" spans="1:28" x14ac:dyDescent="0.25">
      <c r="A18" s="242" t="s">
        <v>226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8" t="s">
        <v>28</v>
      </c>
      <c r="Q18" s="228" t="s">
        <v>29</v>
      </c>
      <c r="R18" s="228" t="s">
        <v>30</v>
      </c>
      <c r="S18" s="228" t="s">
        <v>31</v>
      </c>
      <c r="T18" s="228" t="s">
        <v>32</v>
      </c>
      <c r="U18" s="228" t="s">
        <v>33</v>
      </c>
      <c r="V18" s="228" t="s">
        <v>34</v>
      </c>
      <c r="W18" s="228" t="s">
        <v>35</v>
      </c>
      <c r="X18" s="228" t="s">
        <v>36</v>
      </c>
      <c r="Y18" s="228" t="s">
        <v>37</v>
      </c>
      <c r="Z18" s="228" t="s">
        <v>38</v>
      </c>
      <c r="AA18" s="228" t="s">
        <v>39</v>
      </c>
      <c r="AB18" s="228" t="s">
        <v>83</v>
      </c>
    </row>
    <row r="19" spans="1:28" x14ac:dyDescent="0.25">
      <c r="A19" s="3" t="s">
        <v>288</v>
      </c>
      <c r="B19" s="275"/>
      <c r="C19" s="275"/>
      <c r="D19" s="275"/>
      <c r="E19" s="275"/>
      <c r="F19" s="275"/>
      <c r="G19" s="273">
        <v>0</v>
      </c>
      <c r="H19" s="275"/>
      <c r="I19" s="275"/>
      <c r="J19" s="275"/>
      <c r="K19" s="275"/>
      <c r="L19" s="275"/>
      <c r="M19" s="275"/>
      <c r="N19" s="274">
        <f>SUM(B19:M19)</f>
        <v>0</v>
      </c>
      <c r="P19" s="443"/>
      <c r="Q19" s="443"/>
      <c r="R19" s="443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</row>
    <row r="20" spans="1:28" x14ac:dyDescent="0.25">
      <c r="A20" s="3" t="s">
        <v>256</v>
      </c>
      <c r="B20" s="275">
        <v>0.01</v>
      </c>
      <c r="C20" s="275">
        <v>0.01</v>
      </c>
      <c r="D20" s="275">
        <v>0.01</v>
      </c>
      <c r="E20" s="275">
        <v>0.01</v>
      </c>
      <c r="F20" s="275">
        <v>0.01</v>
      </c>
      <c r="G20" s="267"/>
      <c r="H20" s="275">
        <v>0.01</v>
      </c>
      <c r="I20" s="275">
        <v>0.01</v>
      </c>
      <c r="J20" s="275">
        <v>0.01</v>
      </c>
      <c r="K20" s="275">
        <v>0.01</v>
      </c>
      <c r="L20" s="275">
        <v>0.01</v>
      </c>
      <c r="M20" s="275">
        <v>0.01</v>
      </c>
      <c r="N20" s="268">
        <f>G20</f>
        <v>0</v>
      </c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</row>
    <row r="21" spans="1:28" x14ac:dyDescent="0.25">
      <c r="A21" s="3" t="s">
        <v>198</v>
      </c>
      <c r="B21" s="276"/>
      <c r="C21" s="276"/>
      <c r="D21" s="276"/>
      <c r="E21" s="276"/>
      <c r="F21" s="276"/>
      <c r="G21" s="2">
        <f>IF(G20=0,1,G19/G20)</f>
        <v>1</v>
      </c>
      <c r="H21" s="276"/>
      <c r="I21" s="276"/>
      <c r="J21" s="276"/>
      <c r="K21" s="276"/>
      <c r="L21" s="276"/>
      <c r="M21" s="276"/>
      <c r="N21" s="2">
        <f t="shared" ref="N21" si="2">IF(N20=0,0,N19/N20)</f>
        <v>0</v>
      </c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</row>
    <row r="24" spans="1:28" s="236" customFormat="1" ht="30" x14ac:dyDescent="0.25">
      <c r="A24" s="257" t="s">
        <v>228</v>
      </c>
      <c r="B24"/>
      <c r="C24"/>
      <c r="D24"/>
      <c r="E24"/>
      <c r="F24"/>
      <c r="G24"/>
      <c r="H24"/>
      <c r="I24"/>
      <c r="J24"/>
      <c r="K24"/>
      <c r="L24"/>
      <c r="M24"/>
      <c r="N24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</row>
    <row r="25" spans="1:28" x14ac:dyDescent="0.25">
      <c r="A25" s="242" t="s">
        <v>227</v>
      </c>
      <c r="B25" s="256" t="s">
        <v>28</v>
      </c>
      <c r="C25" s="256" t="s">
        <v>29</v>
      </c>
      <c r="D25" s="256" t="s">
        <v>30</v>
      </c>
      <c r="E25" s="256" t="s">
        <v>31</v>
      </c>
      <c r="F25" s="256" t="s">
        <v>32</v>
      </c>
      <c r="G25" s="256" t="s">
        <v>33</v>
      </c>
      <c r="H25" s="256" t="s">
        <v>34</v>
      </c>
      <c r="I25" s="256" t="s">
        <v>35</v>
      </c>
      <c r="J25" s="256" t="s">
        <v>36</v>
      </c>
      <c r="K25" s="256" t="s">
        <v>37</v>
      </c>
      <c r="L25" s="256" t="s">
        <v>38</v>
      </c>
      <c r="M25" s="256" t="s">
        <v>39</v>
      </c>
      <c r="N25" s="256" t="s">
        <v>83</v>
      </c>
      <c r="P25" s="228" t="s">
        <v>28</v>
      </c>
      <c r="Q25" s="228" t="s">
        <v>29</v>
      </c>
      <c r="R25" s="228" t="s">
        <v>30</v>
      </c>
      <c r="S25" s="228" t="s">
        <v>31</v>
      </c>
      <c r="T25" s="228" t="s">
        <v>32</v>
      </c>
      <c r="U25" s="228" t="s">
        <v>33</v>
      </c>
      <c r="V25" s="228" t="s">
        <v>34</v>
      </c>
      <c r="W25" s="228" t="s">
        <v>35</v>
      </c>
      <c r="X25" s="228" t="s">
        <v>36</v>
      </c>
      <c r="Y25" s="228" t="s">
        <v>37</v>
      </c>
      <c r="Z25" s="228" t="s">
        <v>38</v>
      </c>
      <c r="AA25" s="228" t="s">
        <v>39</v>
      </c>
      <c r="AB25" s="228" t="s">
        <v>83</v>
      </c>
    </row>
    <row r="26" spans="1:28" s="236" customFormat="1" x14ac:dyDescent="0.25">
      <c r="A26" s="3" t="s">
        <v>40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P26" s="443"/>
      <c r="Q26" s="443"/>
      <c r="R26" s="443"/>
      <c r="S26" s="443"/>
      <c r="T26" s="443"/>
      <c r="U26" s="443"/>
      <c r="V26" s="443"/>
      <c r="W26" s="443"/>
      <c r="X26" s="443"/>
      <c r="Y26" s="443"/>
      <c r="Z26" s="443"/>
      <c r="AA26" s="443"/>
      <c r="AB26" s="443"/>
    </row>
    <row r="27" spans="1:28" x14ac:dyDescent="0.25">
      <c r="A27" s="3" t="s">
        <v>257</v>
      </c>
      <c r="B27" s="269">
        <v>0.94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>
        <f>AVERAGE(B27:M27)</f>
        <v>0.94</v>
      </c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</row>
    <row r="28" spans="1:28" x14ac:dyDescent="0.25">
      <c r="A28" s="3" t="s">
        <v>198</v>
      </c>
      <c r="B28" s="6">
        <f>B27/B26</f>
        <v>0.94</v>
      </c>
      <c r="C28" s="6">
        <f t="shared" ref="C28:N28" si="3">C27/C26</f>
        <v>0</v>
      </c>
      <c r="D28" s="6">
        <f t="shared" si="3"/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0.94</v>
      </c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</row>
    <row r="29" spans="1:28" x14ac:dyDescent="0.25">
      <c r="A29" s="3" t="s">
        <v>200</v>
      </c>
      <c r="B29" s="6">
        <f>B28</f>
        <v>0.94</v>
      </c>
      <c r="C29" s="2">
        <f>AVERAGE($B$28:C$28)</f>
        <v>0.47</v>
      </c>
      <c r="D29" s="2">
        <f>AVERAGE($B$28:D$28)</f>
        <v>0.3133333333333333</v>
      </c>
      <c r="E29" s="2">
        <f>AVERAGE($B$28:E$28)</f>
        <v>0.23499999999999999</v>
      </c>
      <c r="F29" s="2">
        <f>AVERAGE($B$28:F$28)</f>
        <v>0.188</v>
      </c>
      <c r="G29" s="2">
        <f>AVERAGE($B$28:G$28)</f>
        <v>0.15666666666666665</v>
      </c>
      <c r="H29" s="2">
        <f>AVERAGE($B$28:H$28)</f>
        <v>0.13428571428571429</v>
      </c>
      <c r="I29" s="2">
        <f>AVERAGE($B$28:I$28)</f>
        <v>0.11749999999999999</v>
      </c>
      <c r="J29" s="2">
        <f>AVERAGE($B$28:J$28)</f>
        <v>0.10444444444444444</v>
      </c>
      <c r="K29" s="2">
        <f>AVERAGE($B$28:K$28)</f>
        <v>9.4E-2</v>
      </c>
      <c r="L29" s="2">
        <f>AVERAGE($B$28:L$28)</f>
        <v>8.545454545454545E-2</v>
      </c>
      <c r="M29" s="2">
        <f>AVERAGE($B$28:M$28)</f>
        <v>7.8333333333333324E-2</v>
      </c>
      <c r="N29" s="2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</row>
    <row r="32" spans="1:28" x14ac:dyDescent="0.25">
      <c r="A32" s="4" t="s">
        <v>261</v>
      </c>
    </row>
    <row r="33" spans="1:28" x14ac:dyDescent="0.25">
      <c r="A33" s="3" t="s">
        <v>259</v>
      </c>
      <c r="B33" s="3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83</v>
      </c>
      <c r="P33" s="228" t="s">
        <v>28</v>
      </c>
      <c r="Q33" s="228" t="s">
        <v>29</v>
      </c>
      <c r="R33" s="228" t="s">
        <v>30</v>
      </c>
      <c r="S33" s="228" t="s">
        <v>31</v>
      </c>
      <c r="T33" s="228" t="s">
        <v>32</v>
      </c>
      <c r="U33" s="228" t="s">
        <v>33</v>
      </c>
      <c r="V33" s="228" t="s">
        <v>34</v>
      </c>
      <c r="W33" s="228" t="s">
        <v>35</v>
      </c>
      <c r="X33" s="228" t="s">
        <v>36</v>
      </c>
      <c r="Y33" s="228" t="s">
        <v>37</v>
      </c>
      <c r="Z33" s="228" t="s">
        <v>38</v>
      </c>
      <c r="AA33" s="228" t="s">
        <v>39</v>
      </c>
      <c r="AB33" s="228" t="s">
        <v>83</v>
      </c>
    </row>
    <row r="34" spans="1:28" x14ac:dyDescent="0.25">
      <c r="A34" s="3" t="s">
        <v>40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31">
        <f>SUM(B34:M34)</f>
        <v>0</v>
      </c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</row>
    <row r="35" spans="1:28" x14ac:dyDescent="0.25">
      <c r="A35" s="3" t="s">
        <v>41</v>
      </c>
      <c r="B35" s="270">
        <v>0</v>
      </c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68">
        <f>SUM(B35:M35)</f>
        <v>0</v>
      </c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</row>
    <row r="36" spans="1:28" x14ac:dyDescent="0.25">
      <c r="A36" s="3" t="s">
        <v>198</v>
      </c>
      <c r="B36" s="6">
        <f t="shared" ref="B36:M36" si="4">IF(B35=0,1,B34/B35)</f>
        <v>1</v>
      </c>
      <c r="C36" s="6">
        <f t="shared" si="4"/>
        <v>1</v>
      </c>
      <c r="D36" s="6">
        <f t="shared" si="4"/>
        <v>1</v>
      </c>
      <c r="E36" s="6">
        <f t="shared" si="4"/>
        <v>1</v>
      </c>
      <c r="F36" s="6">
        <f t="shared" si="4"/>
        <v>1</v>
      </c>
      <c r="G36" s="6">
        <f t="shared" si="4"/>
        <v>1</v>
      </c>
      <c r="H36" s="6">
        <f t="shared" si="4"/>
        <v>1</v>
      </c>
      <c r="I36" s="6">
        <f t="shared" si="4"/>
        <v>1</v>
      </c>
      <c r="J36" s="6">
        <f t="shared" si="4"/>
        <v>1</v>
      </c>
      <c r="K36" s="6">
        <f t="shared" si="4"/>
        <v>1</v>
      </c>
      <c r="L36" s="6">
        <f t="shared" si="4"/>
        <v>1</v>
      </c>
      <c r="M36" s="6">
        <f t="shared" si="4"/>
        <v>1</v>
      </c>
      <c r="N36" s="6" t="str">
        <f>IF(N35=0,"100%",N35/N34)</f>
        <v>100%</v>
      </c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</row>
    <row r="37" spans="1:28" x14ac:dyDescent="0.25">
      <c r="A37" s="3" t="s">
        <v>200</v>
      </c>
      <c r="B37" s="6">
        <f>B36</f>
        <v>1</v>
      </c>
      <c r="C37" s="2">
        <f>AVERAGE($B$36:C$36)</f>
        <v>1</v>
      </c>
      <c r="D37" s="2">
        <f>AVERAGE($B$36:D$36)</f>
        <v>1</v>
      </c>
      <c r="E37" s="2">
        <f>AVERAGE($B$36:E$36)</f>
        <v>1</v>
      </c>
      <c r="F37" s="2">
        <f>AVERAGE($B$36:F$36)</f>
        <v>1</v>
      </c>
      <c r="G37" s="2">
        <f>AVERAGE($B$36:G$36)</f>
        <v>1</v>
      </c>
      <c r="H37" s="2">
        <f>AVERAGE($B$36:H$36)</f>
        <v>1</v>
      </c>
      <c r="I37" s="2">
        <f>AVERAGE($B$36:I$36)</f>
        <v>1</v>
      </c>
      <c r="J37" s="2">
        <f>AVERAGE($B$36:J$36)</f>
        <v>1</v>
      </c>
      <c r="K37" s="2">
        <f>AVERAGE($B$36:K$36)</f>
        <v>1</v>
      </c>
      <c r="L37" s="2">
        <f>AVERAGE($B$36:L$36)</f>
        <v>1</v>
      </c>
      <c r="M37" s="2">
        <f>AVERAGE($B$36:M$36)</f>
        <v>1</v>
      </c>
      <c r="N37" s="2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</row>
    <row r="40" spans="1:28" x14ac:dyDescent="0.25">
      <c r="A40" s="4" t="s">
        <v>44</v>
      </c>
    </row>
    <row r="41" spans="1:28" x14ac:dyDescent="0.25">
      <c r="A41" s="3" t="s">
        <v>204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8" t="s">
        <v>28</v>
      </c>
      <c r="Q41" s="228" t="s">
        <v>29</v>
      </c>
      <c r="R41" s="228" t="s">
        <v>30</v>
      </c>
      <c r="S41" s="228" t="s">
        <v>31</v>
      </c>
      <c r="T41" s="228" t="s">
        <v>32</v>
      </c>
      <c r="U41" s="228" t="s">
        <v>33</v>
      </c>
      <c r="V41" s="228" t="s">
        <v>34</v>
      </c>
      <c r="W41" s="228" t="s">
        <v>35</v>
      </c>
      <c r="X41" s="228" t="s">
        <v>36</v>
      </c>
      <c r="Y41" s="228" t="s">
        <v>37</v>
      </c>
      <c r="Z41" s="228" t="s">
        <v>38</v>
      </c>
      <c r="AA41" s="228" t="s">
        <v>39</v>
      </c>
      <c r="AB41" s="228" t="s">
        <v>83</v>
      </c>
    </row>
    <row r="42" spans="1:28" x14ac:dyDescent="0.25">
      <c r="A42" s="3" t="s">
        <v>40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31">
        <f>SUM(B42:M42)</f>
        <v>0</v>
      </c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</row>
    <row r="43" spans="1:28" x14ac:dyDescent="0.25">
      <c r="A43" s="3" t="s">
        <v>41</v>
      </c>
      <c r="B43" s="270">
        <v>0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68">
        <f>SUM(B43:M43)</f>
        <v>0</v>
      </c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</row>
    <row r="44" spans="1:28" x14ac:dyDescent="0.25">
      <c r="A44" s="3" t="s">
        <v>84</v>
      </c>
      <c r="B44" s="1">
        <f>B43</f>
        <v>0</v>
      </c>
      <c r="C44" s="1">
        <f>SUM($B$43:C$43)</f>
        <v>0</v>
      </c>
      <c r="D44" s="1">
        <f>SUM($B$43:D$43)</f>
        <v>0</v>
      </c>
      <c r="E44" s="1">
        <f>SUM($B$43:E$43)</f>
        <v>0</v>
      </c>
      <c r="F44" s="1">
        <f>SUM($B$43:F$43)</f>
        <v>0</v>
      </c>
      <c r="G44" s="1">
        <f>SUM($B$43:G$43)</f>
        <v>0</v>
      </c>
      <c r="H44" s="1">
        <f>SUM($B$43:H$43)</f>
        <v>0</v>
      </c>
      <c r="I44" s="1">
        <f>SUM($B$43:I$43)</f>
        <v>0</v>
      </c>
      <c r="J44" s="1">
        <f>SUM($B$43:J$43)</f>
        <v>0</v>
      </c>
      <c r="K44" s="1">
        <f>SUM($B$43:K$43)</f>
        <v>0</v>
      </c>
      <c r="L44" s="1">
        <f>SUM($B$43:L$43)</f>
        <v>0</v>
      </c>
      <c r="M44" s="1">
        <f>SUM($B$43:M$43)</f>
        <v>0</v>
      </c>
      <c r="N44" s="5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</row>
    <row r="45" spans="1:28" x14ac:dyDescent="0.25">
      <c r="A45" s="3" t="s">
        <v>198</v>
      </c>
      <c r="B45" s="6">
        <f>IF(B43=0,1,B42/B43)</f>
        <v>1</v>
      </c>
      <c r="C45" s="6">
        <f t="shared" ref="C45:N45" si="5">IF(C43=0,1,C42/C43)</f>
        <v>1</v>
      </c>
      <c r="D45" s="6">
        <f t="shared" si="5"/>
        <v>1</v>
      </c>
      <c r="E45" s="6">
        <f t="shared" si="5"/>
        <v>1</v>
      </c>
      <c r="F45" s="6">
        <f t="shared" si="5"/>
        <v>1</v>
      </c>
      <c r="G45" s="6">
        <f t="shared" si="5"/>
        <v>1</v>
      </c>
      <c r="H45" s="6">
        <f t="shared" si="5"/>
        <v>1</v>
      </c>
      <c r="I45" s="6">
        <f t="shared" si="5"/>
        <v>1</v>
      </c>
      <c r="J45" s="6">
        <f t="shared" si="5"/>
        <v>1</v>
      </c>
      <c r="K45" s="6">
        <f t="shared" si="5"/>
        <v>1</v>
      </c>
      <c r="L45" s="6">
        <f t="shared" si="5"/>
        <v>1</v>
      </c>
      <c r="M45" s="6">
        <f t="shared" si="5"/>
        <v>1</v>
      </c>
      <c r="N45" s="6">
        <f t="shared" si="5"/>
        <v>1</v>
      </c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</row>
    <row r="46" spans="1:28" x14ac:dyDescent="0.25">
      <c r="A46" s="3" t="s">
        <v>200</v>
      </c>
      <c r="B46" s="6">
        <f>B45</f>
        <v>1</v>
      </c>
      <c r="C46" s="2">
        <f>SUM($B$45:C$45)/COUNT($B$45:C$45)</f>
        <v>1</v>
      </c>
      <c r="D46" s="2">
        <f>SUM($B$45:D$45)/COUNT($B$45:D$45)</f>
        <v>1</v>
      </c>
      <c r="E46" s="2">
        <f>SUM($B$45:E$45)/COUNT($B$45:E$45)</f>
        <v>1</v>
      </c>
      <c r="F46" s="2">
        <f>SUM($B$45:F$45)/COUNT($B$45:F$45)</f>
        <v>1</v>
      </c>
      <c r="G46" s="2">
        <f>SUM($B$45:G$45)/COUNT($B$45:G$45)</f>
        <v>1</v>
      </c>
      <c r="H46" s="2">
        <f>SUM($B$45:H$45)/COUNT($B$45:H$45)</f>
        <v>1</v>
      </c>
      <c r="I46" s="2">
        <f>SUM($B$45:I$45)/COUNT($B$45:I$45)</f>
        <v>1</v>
      </c>
      <c r="J46" s="2">
        <f>SUM($B$45:J$45)/COUNT($B$45:J$45)</f>
        <v>1</v>
      </c>
      <c r="K46" s="2">
        <f>SUM($B$45:K$45)/COUNT($B$45:K$45)</f>
        <v>1</v>
      </c>
      <c r="L46" s="2">
        <f>SUM($B$45:L$45)/COUNT($B$45:L$45)</f>
        <v>1</v>
      </c>
      <c r="M46" s="2">
        <f>SUM($B$45:M$45)/COUNT($B$45:M$45)</f>
        <v>1</v>
      </c>
      <c r="N46" s="2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</row>
    <row r="47" spans="1:28" x14ac:dyDescent="0.25">
      <c r="A47" s="233"/>
      <c r="B47" s="234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</row>
    <row r="48" spans="1:28" x14ac:dyDescent="0.25">
      <c r="A48" s="233"/>
      <c r="B48" s="23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</row>
    <row r="49" spans="1:28" x14ac:dyDescent="0.25">
      <c r="A49" s="227" t="s">
        <v>201</v>
      </c>
      <c r="B49" s="228" t="s">
        <v>28</v>
      </c>
      <c r="C49" s="228" t="s">
        <v>29</v>
      </c>
      <c r="D49" s="228" t="s">
        <v>30</v>
      </c>
      <c r="E49" s="228" t="s">
        <v>31</v>
      </c>
      <c r="F49" s="228" t="s">
        <v>32</v>
      </c>
      <c r="G49" s="228" t="s">
        <v>33</v>
      </c>
      <c r="H49" s="228" t="s">
        <v>34</v>
      </c>
      <c r="I49" s="228" t="s">
        <v>35</v>
      </c>
      <c r="J49" s="228" t="s">
        <v>36</v>
      </c>
      <c r="K49" s="228" t="s">
        <v>37</v>
      </c>
      <c r="L49" s="228" t="s">
        <v>38</v>
      </c>
      <c r="M49" s="228" t="s">
        <v>39</v>
      </c>
      <c r="N49" s="228" t="s">
        <v>83</v>
      </c>
      <c r="P49" s="228" t="s">
        <v>28</v>
      </c>
      <c r="Q49" s="228" t="s">
        <v>29</v>
      </c>
      <c r="R49" s="228" t="s">
        <v>30</v>
      </c>
      <c r="S49" s="228" t="s">
        <v>31</v>
      </c>
      <c r="T49" s="228" t="s">
        <v>32</v>
      </c>
      <c r="U49" s="228" t="s">
        <v>33</v>
      </c>
      <c r="V49" s="228" t="s">
        <v>34</v>
      </c>
      <c r="W49" s="228" t="s">
        <v>35</v>
      </c>
      <c r="X49" s="228" t="s">
        <v>36</v>
      </c>
      <c r="Y49" s="228" t="s">
        <v>37</v>
      </c>
      <c r="Z49" s="228" t="s">
        <v>38</v>
      </c>
      <c r="AA49" s="228" t="s">
        <v>39</v>
      </c>
      <c r="AB49" s="228" t="s">
        <v>83</v>
      </c>
    </row>
    <row r="50" spans="1:28" x14ac:dyDescent="0.25">
      <c r="A50" s="3" t="s">
        <v>40</v>
      </c>
      <c r="B50" s="237">
        <v>0.98</v>
      </c>
      <c r="C50" s="237">
        <v>0.98</v>
      </c>
      <c r="D50" s="237">
        <v>0.98</v>
      </c>
      <c r="E50" s="237">
        <v>0.98</v>
      </c>
      <c r="F50" s="237">
        <v>0.98</v>
      </c>
      <c r="G50" s="237">
        <v>0.98</v>
      </c>
      <c r="H50" s="237">
        <v>0.98</v>
      </c>
      <c r="I50" s="237">
        <v>0.98</v>
      </c>
      <c r="J50" s="237">
        <v>0.98</v>
      </c>
      <c r="K50" s="237">
        <v>0.98</v>
      </c>
      <c r="L50" s="237">
        <v>0.98</v>
      </c>
      <c r="M50" s="237">
        <v>0.98</v>
      </c>
      <c r="N50" s="237">
        <f>AVERAGE(B50:M50)</f>
        <v>0.98000000000000032</v>
      </c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</row>
    <row r="51" spans="1:28" x14ac:dyDescent="0.25">
      <c r="A51" s="3" t="s">
        <v>41</v>
      </c>
      <c r="B51" s="269">
        <v>1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1</v>
      </c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</row>
    <row r="52" spans="1:28" x14ac:dyDescent="0.25">
      <c r="A52" s="3" t="s">
        <v>198</v>
      </c>
      <c r="B52" s="2">
        <f>B51/B50</f>
        <v>1.0204081632653061</v>
      </c>
      <c r="C52" s="2">
        <f t="shared" ref="C52:M52" si="6">C51/C50</f>
        <v>0</v>
      </c>
      <c r="D52" s="2">
        <f t="shared" si="6"/>
        <v>0</v>
      </c>
      <c r="E52" s="2">
        <f t="shared" si="6"/>
        <v>0</v>
      </c>
      <c r="F52" s="2">
        <f t="shared" si="6"/>
        <v>0</v>
      </c>
      <c r="G52" s="2">
        <f t="shared" si="6"/>
        <v>0</v>
      </c>
      <c r="H52" s="2">
        <f t="shared" si="6"/>
        <v>0</v>
      </c>
      <c r="I52" s="2">
        <f t="shared" si="6"/>
        <v>0</v>
      </c>
      <c r="J52" s="2">
        <f t="shared" si="6"/>
        <v>0</v>
      </c>
      <c r="K52" s="2">
        <f t="shared" si="6"/>
        <v>0</v>
      </c>
      <c r="L52" s="2">
        <f t="shared" si="6"/>
        <v>0</v>
      </c>
      <c r="M52" s="2">
        <f t="shared" si="6"/>
        <v>0</v>
      </c>
      <c r="N52" s="6">
        <f>IFERROR(N51/N50,0)</f>
        <v>1.0204081632653057</v>
      </c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</row>
    <row r="53" spans="1:28" x14ac:dyDescent="0.25">
      <c r="A53" s="3" t="s">
        <v>200</v>
      </c>
      <c r="B53" s="2">
        <f>B52</f>
        <v>1.0204081632653061</v>
      </c>
      <c r="C53" s="2">
        <f>IFERROR(SUM($B$51:C$51)/COUNT($B$51:C$51),0)</f>
        <v>1</v>
      </c>
      <c r="D53" s="2">
        <f>IFERROR(SUM($B$51:D$51)/COUNT($B$51:D$51),0)</f>
        <v>1</v>
      </c>
      <c r="E53" s="2">
        <f>IFERROR(SUM($B$51:E$51)/COUNT($B$51:E$51),0)</f>
        <v>1</v>
      </c>
      <c r="F53" s="2">
        <f>IFERROR(SUM($B$51:F$51)/COUNT($B$51:F$51),0)</f>
        <v>1</v>
      </c>
      <c r="G53" s="2">
        <f>IFERROR(SUM($B$51:G$51)/COUNT($B$51:G$51),0)</f>
        <v>1</v>
      </c>
      <c r="H53" s="2">
        <f>IFERROR(SUM($B$51:H$51)/COUNT($B$51:H$51),0)</f>
        <v>1</v>
      </c>
      <c r="I53" s="2">
        <f>IFERROR(SUM($B$51:I$51)/COUNT($B$51:I$51),0)</f>
        <v>1</v>
      </c>
      <c r="J53" s="2">
        <f>IFERROR(SUM($B$51:J$51)/COUNT($B$51:J$51),0)</f>
        <v>1</v>
      </c>
      <c r="K53" s="2">
        <f>IFERROR(SUM($B$51:K$51)/COUNT($B$51:K$51),0)</f>
        <v>1</v>
      </c>
      <c r="L53" s="2">
        <f>IFERROR(SUM($B$51:L$51)/COUNT($B$51:L$51),0)</f>
        <v>1</v>
      </c>
      <c r="M53" s="2">
        <f>IFERROR(SUM($B$51:M$51)/COUNT($B$51:M$51),0)</f>
        <v>1</v>
      </c>
      <c r="N53" s="2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</row>
    <row r="54" spans="1:28" x14ac:dyDescent="0.25">
      <c r="A54" s="23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28" x14ac:dyDescent="0.25">
      <c r="A55" s="233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</row>
    <row r="56" spans="1:28" x14ac:dyDescent="0.25">
      <c r="A56" s="4" t="s">
        <v>238</v>
      </c>
    </row>
    <row r="57" spans="1:28" ht="30" x14ac:dyDescent="0.25">
      <c r="A57" s="242" t="s">
        <v>274</v>
      </c>
      <c r="B57" s="228" t="s">
        <v>28</v>
      </c>
      <c r="C57" s="228" t="s">
        <v>29</v>
      </c>
      <c r="D57" s="228" t="s">
        <v>30</v>
      </c>
      <c r="E57" s="228" t="s">
        <v>31</v>
      </c>
      <c r="F57" s="228" t="s">
        <v>32</v>
      </c>
      <c r="G57" s="228" t="s">
        <v>33</v>
      </c>
      <c r="H57" s="228" t="s">
        <v>34</v>
      </c>
      <c r="I57" s="228" t="s">
        <v>35</v>
      </c>
      <c r="J57" s="228" t="s">
        <v>36</v>
      </c>
      <c r="K57" s="228" t="s">
        <v>37</v>
      </c>
      <c r="L57" s="228" t="s">
        <v>38</v>
      </c>
      <c r="M57" s="228" t="s">
        <v>39</v>
      </c>
      <c r="N57" s="228" t="s">
        <v>83</v>
      </c>
      <c r="P57" s="228" t="s">
        <v>28</v>
      </c>
      <c r="Q57" s="228" t="s">
        <v>29</v>
      </c>
      <c r="R57" s="228" t="s">
        <v>30</v>
      </c>
      <c r="S57" s="228" t="s">
        <v>31</v>
      </c>
      <c r="T57" s="228" t="s">
        <v>32</v>
      </c>
      <c r="U57" s="228" t="s">
        <v>33</v>
      </c>
      <c r="V57" s="228" t="s">
        <v>34</v>
      </c>
      <c r="W57" s="228" t="s">
        <v>35</v>
      </c>
      <c r="X57" s="228" t="s">
        <v>36</v>
      </c>
      <c r="Y57" s="228" t="s">
        <v>37</v>
      </c>
      <c r="Z57" s="228" t="s">
        <v>38</v>
      </c>
      <c r="AA57" s="228" t="s">
        <v>39</v>
      </c>
      <c r="AB57" s="228" t="s">
        <v>83</v>
      </c>
    </row>
    <row r="58" spans="1:28" x14ac:dyDescent="0.25">
      <c r="A58" s="3" t="s">
        <v>40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f>AVERAGE(B58:M58)</f>
        <v>0</v>
      </c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</row>
    <row r="59" spans="1:28" x14ac:dyDescent="0.25">
      <c r="A59" s="3" t="s">
        <v>41</v>
      </c>
      <c r="B59" s="268">
        <v>0</v>
      </c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>
        <f>SUM(B59:M59)</f>
        <v>0</v>
      </c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</row>
    <row r="60" spans="1:28" x14ac:dyDescent="0.25">
      <c r="A60" s="3" t="s">
        <v>198</v>
      </c>
      <c r="B60" s="6">
        <f>IF(B59=0,1,B58/B59)</f>
        <v>1</v>
      </c>
      <c r="C60" s="6">
        <f t="shared" ref="C60" si="7">IF(C59=0,1,C58/C59)</f>
        <v>1</v>
      </c>
      <c r="D60" s="6">
        <f t="shared" ref="D60" si="8">IF(D59=0,1,D58/D59)</f>
        <v>1</v>
      </c>
      <c r="E60" s="6">
        <f t="shared" ref="E60" si="9">IF(E59=0,1,E58/E59)</f>
        <v>1</v>
      </c>
      <c r="F60" s="6">
        <f t="shared" ref="F60" si="10">IF(F59=0,1,F58/F59)</f>
        <v>1</v>
      </c>
      <c r="G60" s="6">
        <f t="shared" ref="G60" si="11">IF(G59=0,1,G58/G59)</f>
        <v>1</v>
      </c>
      <c r="H60" s="6">
        <f t="shared" ref="H60" si="12">IF(H59=0,1,H58/H59)</f>
        <v>1</v>
      </c>
      <c r="I60" s="6">
        <f t="shared" ref="I60" si="13">IF(I59=0,1,I58/I59)</f>
        <v>1</v>
      </c>
      <c r="J60" s="6">
        <f t="shared" ref="J60" si="14">IF(J59=0,1,J58/J59)</f>
        <v>1</v>
      </c>
      <c r="K60" s="6">
        <f t="shared" ref="K60" si="15">IF(K59=0,1,K58/K59)</f>
        <v>1</v>
      </c>
      <c r="L60" s="6">
        <f t="shared" ref="L60" si="16">IF(L59=0,1,L58/L59)</f>
        <v>1</v>
      </c>
      <c r="M60" s="6">
        <f t="shared" ref="M60" si="17">IF(M59=0,1,M58/M59)</f>
        <v>1</v>
      </c>
      <c r="N60" s="6">
        <f t="shared" ref="N60" si="18">IF(N59=0,1,N58/N59)</f>
        <v>1</v>
      </c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  <c r="AB60" s="443"/>
    </row>
    <row r="61" spans="1:28" x14ac:dyDescent="0.25">
      <c r="A61" s="3" t="s">
        <v>200</v>
      </c>
      <c r="B61" s="2">
        <f>B60</f>
        <v>1</v>
      </c>
      <c r="C61" s="2">
        <f>AVERAGE($B$60:C$60)</f>
        <v>1</v>
      </c>
      <c r="D61" s="2">
        <f>AVERAGE($B$60:D$60)</f>
        <v>1</v>
      </c>
      <c r="E61" s="2">
        <f>AVERAGE($B$60:E$60)</f>
        <v>1</v>
      </c>
      <c r="F61" s="2">
        <f>AVERAGE($B$60:F$60)</f>
        <v>1</v>
      </c>
      <c r="G61" s="2">
        <f>AVERAGE($B$60:G$60)</f>
        <v>1</v>
      </c>
      <c r="H61" s="2">
        <f>AVERAGE($B$60:H$60)</f>
        <v>1</v>
      </c>
      <c r="I61" s="2">
        <f>AVERAGE($B$60:I$60)</f>
        <v>1</v>
      </c>
      <c r="J61" s="2">
        <f>AVERAGE($B$60:J$60)</f>
        <v>1</v>
      </c>
      <c r="K61" s="2">
        <f>AVERAGE($B$60:K$60)</f>
        <v>1</v>
      </c>
      <c r="L61" s="2">
        <f>AVERAGE($B$60:L$60)</f>
        <v>1</v>
      </c>
      <c r="M61" s="2">
        <f>AVERAGE($B$60:M$60)</f>
        <v>1</v>
      </c>
      <c r="N61" s="2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  <c r="AB61" s="443"/>
    </row>
    <row r="62" spans="1:28" x14ac:dyDescent="0.25">
      <c r="A62" s="233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</row>
    <row r="64" spans="1:28" ht="30" x14ac:dyDescent="0.25">
      <c r="A64" s="227" t="s">
        <v>272</v>
      </c>
      <c r="B64" s="228" t="s">
        <v>28</v>
      </c>
      <c r="C64" s="228" t="s">
        <v>29</v>
      </c>
      <c r="D64" s="228" t="s">
        <v>30</v>
      </c>
      <c r="E64" s="228" t="s">
        <v>31</v>
      </c>
      <c r="F64" s="228" t="s">
        <v>32</v>
      </c>
      <c r="G64" s="228" t="s">
        <v>33</v>
      </c>
      <c r="H64" s="228" t="s">
        <v>34</v>
      </c>
      <c r="I64" s="228" t="s">
        <v>35</v>
      </c>
      <c r="J64" s="228" t="s">
        <v>36</v>
      </c>
      <c r="K64" s="228" t="s">
        <v>37</v>
      </c>
      <c r="L64" s="228" t="s">
        <v>38</v>
      </c>
      <c r="M64" s="228" t="s">
        <v>39</v>
      </c>
      <c r="N64" s="228" t="s">
        <v>83</v>
      </c>
      <c r="P64" s="228" t="s">
        <v>28</v>
      </c>
      <c r="Q64" s="228" t="s">
        <v>29</v>
      </c>
      <c r="R64" s="228" t="s">
        <v>30</v>
      </c>
      <c r="S64" s="228" t="s">
        <v>31</v>
      </c>
      <c r="T64" s="228" t="s">
        <v>32</v>
      </c>
      <c r="U64" s="228" t="s">
        <v>33</v>
      </c>
      <c r="V64" s="228" t="s">
        <v>34</v>
      </c>
      <c r="W64" s="228" t="s">
        <v>35</v>
      </c>
      <c r="X64" s="228" t="s">
        <v>36</v>
      </c>
      <c r="Y64" s="228" t="s">
        <v>37</v>
      </c>
      <c r="Z64" s="228" t="s">
        <v>38</v>
      </c>
      <c r="AA64" s="228" t="s">
        <v>39</v>
      </c>
      <c r="AB64" s="228" t="s">
        <v>83</v>
      </c>
    </row>
    <row r="65" spans="1:28" x14ac:dyDescent="0.25">
      <c r="A65" s="3" t="s">
        <v>40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f>AVERAGE(B65:M65)</f>
        <v>0</v>
      </c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</row>
    <row r="66" spans="1:28" x14ac:dyDescent="0.25">
      <c r="A66" s="3" t="s">
        <v>41</v>
      </c>
      <c r="B66" s="268">
        <v>0</v>
      </c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>
        <f>SUM(B66:M66)</f>
        <v>0</v>
      </c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  <c r="AB66" s="443"/>
    </row>
    <row r="67" spans="1:28" x14ac:dyDescent="0.25">
      <c r="A67" s="3" t="s">
        <v>198</v>
      </c>
      <c r="B67" s="6">
        <f>IF(B66=0,1,B65/B66)</f>
        <v>1</v>
      </c>
      <c r="C67" s="6">
        <f t="shared" ref="C67:N67" si="19">IF(C66=0,1,C65/C66)</f>
        <v>1</v>
      </c>
      <c r="D67" s="6">
        <f t="shared" si="19"/>
        <v>1</v>
      </c>
      <c r="E67" s="6">
        <f t="shared" si="19"/>
        <v>1</v>
      </c>
      <c r="F67" s="6">
        <f t="shared" si="19"/>
        <v>1</v>
      </c>
      <c r="G67" s="6">
        <f t="shared" si="19"/>
        <v>1</v>
      </c>
      <c r="H67" s="6">
        <f t="shared" si="19"/>
        <v>1</v>
      </c>
      <c r="I67" s="6">
        <f t="shared" si="19"/>
        <v>1</v>
      </c>
      <c r="J67" s="6">
        <f t="shared" si="19"/>
        <v>1</v>
      </c>
      <c r="K67" s="6">
        <f t="shared" si="19"/>
        <v>1</v>
      </c>
      <c r="L67" s="6">
        <f t="shared" si="19"/>
        <v>1</v>
      </c>
      <c r="M67" s="6">
        <f t="shared" si="19"/>
        <v>1</v>
      </c>
      <c r="N67" s="6">
        <f t="shared" si="19"/>
        <v>1</v>
      </c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</row>
    <row r="68" spans="1:28" x14ac:dyDescent="0.25">
      <c r="A68" s="3" t="s">
        <v>200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</row>
    <row r="69" spans="1:28" x14ac:dyDescent="0.25">
      <c r="A69" s="233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</row>
    <row r="70" spans="1:28" x14ac:dyDescent="0.25">
      <c r="B70" s="250">
        <v>3</v>
      </c>
    </row>
    <row r="71" spans="1:28" x14ac:dyDescent="0.25">
      <c r="A71" s="242" t="s">
        <v>222</v>
      </c>
      <c r="B71" s="3" t="s">
        <v>28</v>
      </c>
      <c r="C71" s="3" t="s">
        <v>29</v>
      </c>
      <c r="D71" s="3" t="s">
        <v>30</v>
      </c>
      <c r="E71" s="3" t="s">
        <v>31</v>
      </c>
      <c r="F71" s="3" t="s">
        <v>32</v>
      </c>
      <c r="G71" s="3" t="s">
        <v>33</v>
      </c>
      <c r="H71" s="3" t="s">
        <v>34</v>
      </c>
      <c r="I71" s="3" t="s">
        <v>35</v>
      </c>
      <c r="J71" s="3" t="s">
        <v>36</v>
      </c>
      <c r="K71" s="3" t="s">
        <v>37</v>
      </c>
      <c r="L71" s="3" t="s">
        <v>38</v>
      </c>
      <c r="M71" s="3" t="s">
        <v>39</v>
      </c>
      <c r="N71" s="3" t="s">
        <v>83</v>
      </c>
      <c r="P71" s="228" t="s">
        <v>28</v>
      </c>
      <c r="Q71" s="228" t="s">
        <v>29</v>
      </c>
      <c r="R71" s="228" t="s">
        <v>30</v>
      </c>
      <c r="S71" s="228" t="s">
        <v>31</v>
      </c>
      <c r="T71" s="228" t="s">
        <v>32</v>
      </c>
      <c r="U71" s="228" t="s">
        <v>33</v>
      </c>
      <c r="V71" s="228" t="s">
        <v>34</v>
      </c>
      <c r="W71" s="228" t="s">
        <v>35</v>
      </c>
      <c r="X71" s="228" t="s">
        <v>36</v>
      </c>
      <c r="Y71" s="228" t="s">
        <v>37</v>
      </c>
      <c r="Z71" s="228" t="s">
        <v>38</v>
      </c>
      <c r="AA71" s="228" t="s">
        <v>39</v>
      </c>
      <c r="AB71" s="228" t="s">
        <v>83</v>
      </c>
    </row>
    <row r="72" spans="1:28" x14ac:dyDescent="0.25">
      <c r="A72" s="3" t="s">
        <v>41</v>
      </c>
      <c r="B72" s="267">
        <v>0</v>
      </c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8">
        <f>SUM(B72:M72)</f>
        <v>0</v>
      </c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</row>
    <row r="73" spans="1:28" x14ac:dyDescent="0.25">
      <c r="A73" s="3" t="s">
        <v>217</v>
      </c>
      <c r="B73" s="252">
        <f>B72</f>
        <v>0</v>
      </c>
      <c r="C73" s="252">
        <f>SUM($B$72:C$72)</f>
        <v>0</v>
      </c>
      <c r="D73" s="252">
        <f>SUM($B$72:D$72)</f>
        <v>0</v>
      </c>
      <c r="E73" s="252">
        <f>SUM($B$72:E$72)</f>
        <v>0</v>
      </c>
      <c r="F73" s="252">
        <f>SUM($B$72:F$72)</f>
        <v>0</v>
      </c>
      <c r="G73" s="252">
        <f>SUM($B$72:G$72)</f>
        <v>0</v>
      </c>
      <c r="H73" s="252">
        <f>SUM($B$72:H$72)</f>
        <v>0</v>
      </c>
      <c r="I73" s="252">
        <f>SUM($B$72:I$72)</f>
        <v>0</v>
      </c>
      <c r="J73" s="252">
        <f>SUM($B$72:J$72)</f>
        <v>0</v>
      </c>
      <c r="K73" s="252">
        <f>SUM($B$72:K$72)</f>
        <v>0</v>
      </c>
      <c r="L73" s="252">
        <f>SUM($B$72:L$72)</f>
        <v>0</v>
      </c>
      <c r="M73" s="252">
        <f>SUM($B$72:M$72)</f>
        <v>0</v>
      </c>
      <c r="N73" s="231">
        <f>M73</f>
        <v>0</v>
      </c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</row>
    <row r="74" spans="1:28" x14ac:dyDescent="0.25">
      <c r="A74" s="3" t="s">
        <v>199</v>
      </c>
      <c r="B74" s="2">
        <f>B73/$B$70</f>
        <v>0</v>
      </c>
      <c r="C74" s="2">
        <f>C73/$B$70</f>
        <v>0</v>
      </c>
      <c r="D74" s="2">
        <f t="shared" ref="D74:M74" si="20">D73/$B$70</f>
        <v>0</v>
      </c>
      <c r="E74" s="2">
        <f t="shared" si="20"/>
        <v>0</v>
      </c>
      <c r="F74" s="2">
        <f t="shared" si="20"/>
        <v>0</v>
      </c>
      <c r="G74" s="2">
        <f t="shared" si="20"/>
        <v>0</v>
      </c>
      <c r="H74" s="2">
        <f t="shared" si="20"/>
        <v>0</v>
      </c>
      <c r="I74" s="2">
        <f t="shared" si="20"/>
        <v>0</v>
      </c>
      <c r="J74" s="2">
        <f t="shared" si="20"/>
        <v>0</v>
      </c>
      <c r="K74" s="2">
        <f t="shared" si="20"/>
        <v>0</v>
      </c>
      <c r="L74" s="2">
        <f t="shared" si="20"/>
        <v>0</v>
      </c>
      <c r="M74" s="2">
        <f t="shared" si="20"/>
        <v>0</v>
      </c>
      <c r="N74" s="231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</row>
    <row r="75" spans="1:28" x14ac:dyDescent="0.25">
      <c r="A75" s="233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  <c r="AB75" s="443"/>
    </row>
    <row r="77" spans="1:28" x14ac:dyDescent="0.25">
      <c r="A77" s="4" t="s">
        <v>207</v>
      </c>
    </row>
    <row r="78" spans="1:28" x14ac:dyDescent="0.25">
      <c r="A78" s="3" t="s">
        <v>193</v>
      </c>
      <c r="B78" s="3" t="s">
        <v>28</v>
      </c>
      <c r="C78" s="3" t="s">
        <v>29</v>
      </c>
      <c r="D78" s="3" t="s">
        <v>30</v>
      </c>
      <c r="E78" s="3" t="s">
        <v>31</v>
      </c>
      <c r="F78" s="3" t="s">
        <v>32</v>
      </c>
      <c r="G78" s="3" t="s">
        <v>33</v>
      </c>
      <c r="H78" s="3" t="s">
        <v>34</v>
      </c>
      <c r="I78" s="3" t="s">
        <v>35</v>
      </c>
      <c r="J78" s="3" t="s">
        <v>36</v>
      </c>
      <c r="K78" s="3" t="s">
        <v>37</v>
      </c>
      <c r="L78" s="3" t="s">
        <v>38</v>
      </c>
      <c r="M78" s="3" t="s">
        <v>39</v>
      </c>
      <c r="N78" s="3" t="s">
        <v>83</v>
      </c>
      <c r="P78" s="228" t="s">
        <v>28</v>
      </c>
      <c r="Q78" s="228" t="s">
        <v>29</v>
      </c>
      <c r="R78" s="228" t="s">
        <v>30</v>
      </c>
      <c r="S78" s="228" t="s">
        <v>31</v>
      </c>
      <c r="T78" s="228" t="s">
        <v>32</v>
      </c>
      <c r="U78" s="228" t="s">
        <v>33</v>
      </c>
      <c r="V78" s="228" t="s">
        <v>34</v>
      </c>
      <c r="W78" s="228" t="s">
        <v>35</v>
      </c>
      <c r="X78" s="228" t="s">
        <v>36</v>
      </c>
      <c r="Y78" s="228" t="s">
        <v>37</v>
      </c>
      <c r="Z78" s="228" t="s">
        <v>38</v>
      </c>
      <c r="AA78" s="228" t="s">
        <v>39</v>
      </c>
      <c r="AB78" s="228" t="s">
        <v>83</v>
      </c>
    </row>
    <row r="79" spans="1:28" x14ac:dyDescent="0.25">
      <c r="A79" s="3" t="s">
        <v>40</v>
      </c>
      <c r="B79" s="2">
        <v>0.75</v>
      </c>
      <c r="C79" s="2">
        <v>0.75</v>
      </c>
      <c r="D79" s="2">
        <v>0.75</v>
      </c>
      <c r="E79" s="2">
        <v>0.75</v>
      </c>
      <c r="F79" s="2">
        <v>0.75</v>
      </c>
      <c r="G79" s="2">
        <v>0.75</v>
      </c>
      <c r="H79" s="2">
        <v>0.75</v>
      </c>
      <c r="I79" s="2">
        <v>0.75</v>
      </c>
      <c r="J79" s="2">
        <v>0.75</v>
      </c>
      <c r="K79" s="2">
        <v>0.75</v>
      </c>
      <c r="L79" s="2">
        <v>0.75</v>
      </c>
      <c r="M79" s="2">
        <v>0.75</v>
      </c>
      <c r="N79" s="2">
        <f>AVERAGE(B79:M79)</f>
        <v>0.75</v>
      </c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</row>
    <row r="80" spans="1:28" x14ac:dyDescent="0.25">
      <c r="A80" s="3" t="s">
        <v>41</v>
      </c>
      <c r="B80" s="269">
        <v>0</v>
      </c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>
        <f>AVERAGE(B80:M80)</f>
        <v>0</v>
      </c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</row>
    <row r="81" spans="1:29" x14ac:dyDescent="0.25">
      <c r="A81" s="3" t="s">
        <v>198</v>
      </c>
      <c r="B81" s="6">
        <f>B80/B79</f>
        <v>0</v>
      </c>
      <c r="C81" s="6">
        <f t="shared" ref="C81:M81" si="21">C80/C79</f>
        <v>0</v>
      </c>
      <c r="D81" s="6">
        <f t="shared" si="21"/>
        <v>0</v>
      </c>
      <c r="E81" s="6">
        <f t="shared" si="21"/>
        <v>0</v>
      </c>
      <c r="F81" s="6">
        <f t="shared" si="21"/>
        <v>0</v>
      </c>
      <c r="G81" s="6">
        <f t="shared" si="21"/>
        <v>0</v>
      </c>
      <c r="H81" s="6">
        <f t="shared" si="21"/>
        <v>0</v>
      </c>
      <c r="I81" s="6">
        <f t="shared" si="21"/>
        <v>0</v>
      </c>
      <c r="J81" s="6">
        <f t="shared" si="21"/>
        <v>0</v>
      </c>
      <c r="K81" s="6">
        <f t="shared" si="21"/>
        <v>0</v>
      </c>
      <c r="L81" s="6">
        <f t="shared" si="21"/>
        <v>0</v>
      </c>
      <c r="M81" s="6">
        <f t="shared" si="21"/>
        <v>0</v>
      </c>
      <c r="N81" s="6">
        <f t="shared" ref="N81" si="22">N80/N79</f>
        <v>0</v>
      </c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</row>
    <row r="82" spans="1:29" x14ac:dyDescent="0.25">
      <c r="A82" s="3" t="s">
        <v>200</v>
      </c>
      <c r="B82" s="6">
        <f>B81</f>
        <v>0</v>
      </c>
      <c r="C82" s="2">
        <f>SUM($B$81:C$81)/COUNT($B$81:C$81)</f>
        <v>0</v>
      </c>
      <c r="D82" s="2">
        <f>SUM($B$81:D$81)/COUNT($B$81:D$81)</f>
        <v>0</v>
      </c>
      <c r="E82" s="2">
        <f>SUM($B$81:E$81)/COUNT($B$81:E$81)</f>
        <v>0</v>
      </c>
      <c r="F82" s="2">
        <f>SUM($B$81:F$81)/COUNT($B$81:F$81)</f>
        <v>0</v>
      </c>
      <c r="G82" s="2">
        <f>SUM($B$81:G$81)/COUNT($B$81:G$81)</f>
        <v>0</v>
      </c>
      <c r="H82" s="2">
        <f>SUM($B$81:H$81)/COUNT($B$81:H$81)</f>
        <v>0</v>
      </c>
      <c r="I82" s="2">
        <f>SUM($B$81:I$81)/COUNT($B$81:I$81)</f>
        <v>0</v>
      </c>
      <c r="J82" s="2">
        <f>SUM($B$81:J$81)/COUNT($B$81:J$81)</f>
        <v>0</v>
      </c>
      <c r="K82" s="2">
        <f>SUM($B$81:K$81)/COUNT($B$81:K$81)</f>
        <v>0</v>
      </c>
      <c r="L82" s="2">
        <f>SUM($B$81:L$81)/COUNT($B$81:L$81)</f>
        <v>0</v>
      </c>
      <c r="M82" s="2">
        <f>SUM($B$81:M$81)/COUNT($B$81:M$81)</f>
        <v>0</v>
      </c>
      <c r="N82" s="2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</row>
    <row r="83" spans="1:29" x14ac:dyDescent="0.25">
      <c r="A83" s="233"/>
      <c r="B83" s="234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</row>
    <row r="84" spans="1:29" x14ac:dyDescent="0.25">
      <c r="A84" s="233"/>
      <c r="B84" s="240"/>
      <c r="C84" s="241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</row>
    <row r="85" spans="1:29" x14ac:dyDescent="0.25">
      <c r="A85" s="4" t="s">
        <v>196</v>
      </c>
      <c r="B85" s="232" t="s">
        <v>195</v>
      </c>
      <c r="C85" s="232"/>
    </row>
    <row r="86" spans="1:29" x14ac:dyDescent="0.25">
      <c r="A86" s="227" t="s">
        <v>192</v>
      </c>
      <c r="B86" s="228" t="s">
        <v>28</v>
      </c>
      <c r="C86" s="228" t="s">
        <v>29</v>
      </c>
      <c r="D86" s="228" t="s">
        <v>30</v>
      </c>
      <c r="E86" s="228" t="s">
        <v>31</v>
      </c>
      <c r="F86" s="228" t="s">
        <v>32</v>
      </c>
      <c r="G86" s="228" t="s">
        <v>33</v>
      </c>
      <c r="H86" s="228" t="s">
        <v>34</v>
      </c>
      <c r="I86" s="228" t="s">
        <v>35</v>
      </c>
      <c r="J86" s="228" t="s">
        <v>36</v>
      </c>
      <c r="K86" s="228" t="s">
        <v>37</v>
      </c>
      <c r="L86" s="228" t="s">
        <v>38</v>
      </c>
      <c r="M86" s="228" t="s">
        <v>39</v>
      </c>
      <c r="N86" s="228" t="s">
        <v>83</v>
      </c>
      <c r="P86" s="228" t="s">
        <v>28</v>
      </c>
      <c r="Q86" s="228" t="s">
        <v>29</v>
      </c>
      <c r="R86" s="228" t="s">
        <v>30</v>
      </c>
      <c r="S86" s="228" t="s">
        <v>31</v>
      </c>
      <c r="T86" s="228" t="s">
        <v>32</v>
      </c>
      <c r="U86" s="228" t="s">
        <v>33</v>
      </c>
      <c r="V86" s="228" t="s">
        <v>34</v>
      </c>
      <c r="W86" s="228" t="s">
        <v>35</v>
      </c>
      <c r="X86" s="228" t="s">
        <v>36</v>
      </c>
      <c r="Y86" s="228" t="s">
        <v>37</v>
      </c>
      <c r="Z86" s="228" t="s">
        <v>38</v>
      </c>
      <c r="AA86" s="228" t="s">
        <v>39</v>
      </c>
      <c r="AB86" s="228" t="s">
        <v>83</v>
      </c>
    </row>
    <row r="87" spans="1:29" x14ac:dyDescent="0.25">
      <c r="A87" s="3" t="s">
        <v>40</v>
      </c>
      <c r="B87" s="231">
        <v>0</v>
      </c>
      <c r="C87" s="231">
        <v>0</v>
      </c>
      <c r="D87" s="231">
        <v>0</v>
      </c>
      <c r="E87" s="231">
        <v>0</v>
      </c>
      <c r="F87" s="231">
        <v>0</v>
      </c>
      <c r="G87" s="231">
        <v>0</v>
      </c>
      <c r="H87" s="231">
        <v>0</v>
      </c>
      <c r="I87" s="231">
        <v>0</v>
      </c>
      <c r="J87" s="231">
        <v>0</v>
      </c>
      <c r="K87" s="231">
        <v>0</v>
      </c>
      <c r="L87" s="231">
        <v>0</v>
      </c>
      <c r="M87" s="231">
        <v>0</v>
      </c>
      <c r="N87" s="231">
        <f>SUM(B87:M87)</f>
        <v>0</v>
      </c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</row>
    <row r="88" spans="1:29" x14ac:dyDescent="0.25">
      <c r="A88" s="3" t="s">
        <v>41</v>
      </c>
      <c r="B88" s="268">
        <v>0</v>
      </c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>
        <f>SUM(B88:M88)</f>
        <v>0</v>
      </c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</row>
    <row r="89" spans="1:29" x14ac:dyDescent="0.25">
      <c r="A89" s="3" t="s">
        <v>198</v>
      </c>
      <c r="B89" s="6">
        <f>IF(B88=0,1,B87/B88)</f>
        <v>1</v>
      </c>
      <c r="C89" s="6">
        <f t="shared" ref="C89:N89" si="23">IF(C88=0,1,C87/C88)</f>
        <v>1</v>
      </c>
      <c r="D89" s="6">
        <f t="shared" si="23"/>
        <v>1</v>
      </c>
      <c r="E89" s="6">
        <f t="shared" si="23"/>
        <v>1</v>
      </c>
      <c r="F89" s="6">
        <f t="shared" si="23"/>
        <v>1</v>
      </c>
      <c r="G89" s="6">
        <f t="shared" si="23"/>
        <v>1</v>
      </c>
      <c r="H89" s="6">
        <f t="shared" si="23"/>
        <v>1</v>
      </c>
      <c r="I89" s="6">
        <f t="shared" si="23"/>
        <v>1</v>
      </c>
      <c r="J89" s="6">
        <f t="shared" si="23"/>
        <v>1</v>
      </c>
      <c r="K89" s="6">
        <f t="shared" si="23"/>
        <v>1</v>
      </c>
      <c r="L89" s="6">
        <f t="shared" si="23"/>
        <v>1</v>
      </c>
      <c r="M89" s="6">
        <f t="shared" si="23"/>
        <v>1</v>
      </c>
      <c r="N89" s="6">
        <f t="shared" si="23"/>
        <v>1</v>
      </c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</row>
    <row r="90" spans="1:29" x14ac:dyDescent="0.25">
      <c r="A90" s="3" t="s">
        <v>199</v>
      </c>
      <c r="B90" s="2">
        <f>B89</f>
        <v>1</v>
      </c>
      <c r="C90" s="2">
        <f>SUM($B$89:C$89)/COUNT($B$89:C$89)</f>
        <v>1</v>
      </c>
      <c r="D90" s="2">
        <f>SUM($B$89:D$89)/COUNT($B$89:D$89)</f>
        <v>1</v>
      </c>
      <c r="E90" s="2">
        <f>SUM($B$89:E$89)/COUNT($B$89:E$89)</f>
        <v>1</v>
      </c>
      <c r="F90" s="2">
        <f>SUM($B$89:F$89)/COUNT($B$89:F$89)</f>
        <v>1</v>
      </c>
      <c r="G90" s="2">
        <f>SUM($B$89:G$89)/COUNT($B$89:G$89)</f>
        <v>1</v>
      </c>
      <c r="H90" s="2">
        <f>SUM($B$89:H$89)/COUNT($B$89:H$89)</f>
        <v>1</v>
      </c>
      <c r="I90" s="2">
        <f>SUM($B$89:I$89)/COUNT($B$89:I$89)</f>
        <v>1</v>
      </c>
      <c r="J90" s="2">
        <f>SUM($B$89:J$89)/COUNT($B$89:J$89)</f>
        <v>1</v>
      </c>
      <c r="K90" s="2">
        <f>SUM($B$89:K$89)/COUNT($B$89:K$89)</f>
        <v>1</v>
      </c>
      <c r="L90" s="2">
        <f>SUM($B$89:L$89)/COUNT($B$89:L$89)</f>
        <v>1</v>
      </c>
      <c r="M90" s="2">
        <f>SUM($B$89:M$89)/COUNT($B$89:M$89)</f>
        <v>1</v>
      </c>
      <c r="N90" s="2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</row>
    <row r="91" spans="1:29" x14ac:dyDescent="0.25">
      <c r="A91" s="233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</row>
    <row r="92" spans="1:29" x14ac:dyDescent="0.25">
      <c r="A92" s="233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</row>
    <row r="93" spans="1:29" x14ac:dyDescent="0.25">
      <c r="A93" s="227" t="s">
        <v>188</v>
      </c>
      <c r="B93" s="228" t="s">
        <v>28</v>
      </c>
      <c r="C93" s="228" t="s">
        <v>29</v>
      </c>
      <c r="D93" s="228" t="s">
        <v>30</v>
      </c>
      <c r="E93" s="228" t="s">
        <v>31</v>
      </c>
      <c r="F93" s="228" t="s">
        <v>32</v>
      </c>
      <c r="G93" s="228" t="s">
        <v>33</v>
      </c>
      <c r="H93" s="228" t="s">
        <v>34</v>
      </c>
      <c r="I93" s="228" t="s">
        <v>35</v>
      </c>
      <c r="J93" s="228" t="s">
        <v>36</v>
      </c>
      <c r="K93" s="228" t="s">
        <v>37</v>
      </c>
      <c r="L93" s="228" t="s">
        <v>38</v>
      </c>
      <c r="M93" s="228" t="s">
        <v>39</v>
      </c>
      <c r="N93" s="228" t="s">
        <v>83</v>
      </c>
      <c r="P93" s="228" t="s">
        <v>28</v>
      </c>
      <c r="Q93" s="228" t="s">
        <v>29</v>
      </c>
      <c r="R93" s="228" t="s">
        <v>30</v>
      </c>
      <c r="S93" s="228" t="s">
        <v>31</v>
      </c>
      <c r="T93" s="228" t="s">
        <v>32</v>
      </c>
      <c r="U93" s="228" t="s">
        <v>33</v>
      </c>
      <c r="V93" s="228" t="s">
        <v>34</v>
      </c>
      <c r="W93" s="228" t="s">
        <v>35</v>
      </c>
      <c r="X93" s="228" t="s">
        <v>36</v>
      </c>
      <c r="Y93" s="228" t="s">
        <v>37</v>
      </c>
      <c r="Z93" s="228" t="s">
        <v>38</v>
      </c>
      <c r="AA93" s="228" t="s">
        <v>39</v>
      </c>
      <c r="AB93" s="228" t="s">
        <v>83</v>
      </c>
    </row>
    <row r="94" spans="1:29" x14ac:dyDescent="0.25">
      <c r="A94" s="3" t="s">
        <v>247</v>
      </c>
      <c r="B94" s="237">
        <v>1</v>
      </c>
      <c r="C94" s="237">
        <v>1</v>
      </c>
      <c r="D94" s="237">
        <v>1</v>
      </c>
      <c r="E94" s="237">
        <v>1</v>
      </c>
      <c r="F94" s="237">
        <v>1</v>
      </c>
      <c r="G94" s="237">
        <v>1</v>
      </c>
      <c r="H94" s="237">
        <v>1</v>
      </c>
      <c r="I94" s="237">
        <v>1</v>
      </c>
      <c r="J94" s="237">
        <v>1</v>
      </c>
      <c r="K94" s="237">
        <v>1</v>
      </c>
      <c r="L94" s="237">
        <v>1</v>
      </c>
      <c r="M94" s="237">
        <v>1</v>
      </c>
      <c r="N94" s="237">
        <v>1</v>
      </c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4"/>
    </row>
    <row r="95" spans="1:29" x14ac:dyDescent="0.25">
      <c r="A95" s="3" t="s">
        <v>246</v>
      </c>
      <c r="B95" s="237">
        <v>0.75</v>
      </c>
      <c r="C95" s="237">
        <v>0.75</v>
      </c>
      <c r="D95" s="237">
        <v>0.75</v>
      </c>
      <c r="E95" s="237">
        <v>0.75</v>
      </c>
      <c r="F95" s="237">
        <v>0.75</v>
      </c>
      <c r="G95" s="237">
        <v>0.75</v>
      </c>
      <c r="H95" s="237">
        <v>0.75</v>
      </c>
      <c r="I95" s="237">
        <v>0.75</v>
      </c>
      <c r="J95" s="237">
        <v>0.75</v>
      </c>
      <c r="K95" s="237">
        <v>0.75</v>
      </c>
      <c r="L95" s="237">
        <v>0.75</v>
      </c>
      <c r="M95" s="237">
        <v>0.75</v>
      </c>
      <c r="N95" s="237">
        <v>0.75</v>
      </c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  <c r="AB95" s="443"/>
      <c r="AC95" s="445"/>
    </row>
    <row r="96" spans="1:29" x14ac:dyDescent="0.25">
      <c r="A96" s="227" t="s">
        <v>289</v>
      </c>
      <c r="B96" s="303">
        <v>2</v>
      </c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4">
        <f>SUM(B96:M96)</f>
        <v>2</v>
      </c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5"/>
    </row>
    <row r="97" spans="1:29" x14ac:dyDescent="0.25">
      <c r="A97" s="227" t="s">
        <v>290</v>
      </c>
      <c r="B97" s="303">
        <v>2</v>
      </c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4">
        <f>SUM(B97:M97)</f>
        <v>2</v>
      </c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  <c r="AB97" s="443"/>
      <c r="AC97" s="445"/>
    </row>
    <row r="98" spans="1:29" x14ac:dyDescent="0.25">
      <c r="A98" s="3" t="s">
        <v>291</v>
      </c>
      <c r="B98" s="305">
        <f>IFERROR(B96/B97,0)</f>
        <v>1</v>
      </c>
      <c r="C98" s="305">
        <f t="shared" ref="C98:M98" si="24">IFERROR(C96/C97,0)</f>
        <v>0</v>
      </c>
      <c r="D98" s="305">
        <f t="shared" si="24"/>
        <v>0</v>
      </c>
      <c r="E98" s="305">
        <f t="shared" si="24"/>
        <v>0</v>
      </c>
      <c r="F98" s="305">
        <f t="shared" si="24"/>
        <v>0</v>
      </c>
      <c r="G98" s="305">
        <f t="shared" si="24"/>
        <v>0</v>
      </c>
      <c r="H98" s="305">
        <f t="shared" si="24"/>
        <v>0</v>
      </c>
      <c r="I98" s="305">
        <f t="shared" si="24"/>
        <v>0</v>
      </c>
      <c r="J98" s="305">
        <f t="shared" si="24"/>
        <v>0</v>
      </c>
      <c r="K98" s="305">
        <f t="shared" si="24"/>
        <v>0</v>
      </c>
      <c r="L98" s="305">
        <f t="shared" si="24"/>
        <v>0</v>
      </c>
      <c r="M98" s="305">
        <f t="shared" si="24"/>
        <v>0</v>
      </c>
      <c r="N98" s="306">
        <f>AVERAGE(B98:M98)</f>
        <v>8.3333333333333329E-2</v>
      </c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5"/>
    </row>
    <row r="99" spans="1:29" x14ac:dyDescent="0.25">
      <c r="A99" s="3" t="s">
        <v>292</v>
      </c>
      <c r="B99" s="271">
        <v>1</v>
      </c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69">
        <f>AVERAGE(B99:M99)</f>
        <v>1</v>
      </c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  <c r="AB99" s="443"/>
      <c r="AC99" s="445"/>
    </row>
    <row r="100" spans="1:29" x14ac:dyDescent="0.25">
      <c r="A100" s="3" t="s">
        <v>198</v>
      </c>
      <c r="B100" s="6">
        <f>IFERROR(AVERAGE(B99/B95,B98/B94),0)</f>
        <v>1.1666666666666665</v>
      </c>
      <c r="C100" s="6">
        <f t="shared" ref="C100:N100" si="25">IFERROR(AVERAGE(C99/C95,C98/C94),0)</f>
        <v>0</v>
      </c>
      <c r="D100" s="6">
        <f t="shared" si="25"/>
        <v>0</v>
      </c>
      <c r="E100" s="6">
        <f t="shared" si="25"/>
        <v>0</v>
      </c>
      <c r="F100" s="6">
        <f t="shared" si="25"/>
        <v>0</v>
      </c>
      <c r="G100" s="6">
        <f t="shared" si="25"/>
        <v>0</v>
      </c>
      <c r="H100" s="6">
        <f t="shared" si="25"/>
        <v>0</v>
      </c>
      <c r="I100" s="6">
        <f t="shared" si="25"/>
        <v>0</v>
      </c>
      <c r="J100" s="6">
        <f t="shared" si="25"/>
        <v>0</v>
      </c>
      <c r="K100" s="6">
        <f t="shared" si="25"/>
        <v>0</v>
      </c>
      <c r="L100" s="6">
        <f t="shared" si="25"/>
        <v>0</v>
      </c>
      <c r="M100" s="6">
        <f t="shared" si="25"/>
        <v>0</v>
      </c>
      <c r="N100" s="6">
        <f t="shared" si="25"/>
        <v>0.70833333333333326</v>
      </c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  <c r="AB100" s="443"/>
      <c r="AC100" s="445"/>
    </row>
    <row r="101" spans="1:29" x14ac:dyDescent="0.25">
      <c r="A101" s="3" t="s">
        <v>199</v>
      </c>
      <c r="B101" s="2">
        <f>B100</f>
        <v>1.1666666666666665</v>
      </c>
      <c r="C101" s="2">
        <f>SUM($B$100:C$100)/COUNT($B$100:C$100)</f>
        <v>0.58333333333333326</v>
      </c>
      <c r="D101" s="2">
        <f>SUM($B$100:D$100)/COUNT($B$100:D$100)</f>
        <v>0.38888888888888884</v>
      </c>
      <c r="E101" s="2">
        <f>SUM($B$100:E$100)/COUNT($B$100:E$100)</f>
        <v>0.29166666666666663</v>
      </c>
      <c r="F101" s="2">
        <f>SUM($B$100:F$100)/COUNT($B$100:F$100)</f>
        <v>0.23333333333333331</v>
      </c>
      <c r="G101" s="2">
        <f>SUM($B$100:G$100)/COUNT($B$100:G$100)</f>
        <v>0.19444444444444442</v>
      </c>
      <c r="H101" s="2">
        <f>SUM($B$100:H$100)/COUNT($B$100:H$100)</f>
        <v>0.16666666666666666</v>
      </c>
      <c r="I101" s="2">
        <f>SUM($B$100:I$100)/COUNT($B$100:I$100)</f>
        <v>0.14583333333333331</v>
      </c>
      <c r="J101" s="2">
        <f>SUM($B$100:J$100)/COUNT($B$100:J$100)</f>
        <v>0.12962962962962962</v>
      </c>
      <c r="K101" s="2">
        <f>SUM($B$100:K$100)/COUNT($B$100:K$100)</f>
        <v>0.11666666666666665</v>
      </c>
      <c r="L101" s="2">
        <f>SUM($B$100:L$100)/COUNT($B$100:L$100)</f>
        <v>0.10606060606060605</v>
      </c>
      <c r="M101" s="2">
        <f>SUM($B$100:M$100)/COUNT($B$100:M$100)</f>
        <v>9.722222222222221E-2</v>
      </c>
      <c r="N101" s="2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  <c r="AB101" s="443"/>
    </row>
    <row r="102" spans="1:29" x14ac:dyDescent="0.25">
      <c r="A102" s="233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</row>
    <row r="103" spans="1:29" x14ac:dyDescent="0.25">
      <c r="A103" s="233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29" x14ac:dyDescent="0.25">
      <c r="A104" s="227" t="s">
        <v>248</v>
      </c>
      <c r="B104" s="228" t="s">
        <v>28</v>
      </c>
      <c r="C104" s="228" t="s">
        <v>29</v>
      </c>
      <c r="D104" s="228" t="s">
        <v>30</v>
      </c>
      <c r="E104" s="228" t="s">
        <v>31</v>
      </c>
      <c r="F104" s="228" t="s">
        <v>32</v>
      </c>
      <c r="G104" s="228" t="s">
        <v>33</v>
      </c>
      <c r="H104" s="228" t="s">
        <v>34</v>
      </c>
      <c r="I104" s="228" t="s">
        <v>35</v>
      </c>
      <c r="J104" s="228" t="s">
        <v>36</v>
      </c>
      <c r="K104" s="228" t="s">
        <v>37</v>
      </c>
      <c r="L104" s="228" t="s">
        <v>38</v>
      </c>
      <c r="M104" s="228" t="s">
        <v>39</v>
      </c>
      <c r="N104" s="228" t="s">
        <v>83</v>
      </c>
      <c r="P104" s="228" t="s">
        <v>28</v>
      </c>
      <c r="Q104" s="228" t="s">
        <v>29</v>
      </c>
      <c r="R104" s="228" t="s">
        <v>30</v>
      </c>
      <c r="S104" s="228" t="s">
        <v>31</v>
      </c>
      <c r="T104" s="228" t="s">
        <v>32</v>
      </c>
      <c r="U104" s="228" t="s">
        <v>33</v>
      </c>
      <c r="V104" s="228" t="s">
        <v>34</v>
      </c>
      <c r="W104" s="228" t="s">
        <v>35</v>
      </c>
      <c r="X104" s="228" t="s">
        <v>36</v>
      </c>
      <c r="Y104" s="228" t="s">
        <v>37</v>
      </c>
      <c r="Z104" s="228" t="s">
        <v>38</v>
      </c>
      <c r="AA104" s="228" t="s">
        <v>39</v>
      </c>
      <c r="AB104" s="228" t="s">
        <v>83</v>
      </c>
    </row>
    <row r="105" spans="1:29" x14ac:dyDescent="0.25">
      <c r="A105" s="3" t="s">
        <v>40</v>
      </c>
      <c r="B105" s="231">
        <v>0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231">
        <v>0</v>
      </c>
      <c r="L105" s="231">
        <v>0</v>
      </c>
      <c r="M105" s="231">
        <v>0</v>
      </c>
      <c r="N105" s="231">
        <f>SUM(B105:M105)</f>
        <v>0</v>
      </c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</row>
    <row r="106" spans="1:29" x14ac:dyDescent="0.25">
      <c r="A106" s="3" t="s">
        <v>41</v>
      </c>
      <c r="B106" s="268">
        <v>0</v>
      </c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>
        <f>SUM(B106:M106)</f>
        <v>0</v>
      </c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6"/>
    </row>
    <row r="107" spans="1:29" x14ac:dyDescent="0.25">
      <c r="A107" s="3" t="s">
        <v>84</v>
      </c>
      <c r="B107" s="231">
        <f>B106</f>
        <v>0</v>
      </c>
      <c r="C107" s="231">
        <f>SUM($B$88:C$88)</f>
        <v>0</v>
      </c>
      <c r="D107" s="231">
        <f>SUM($B$88:D$88)</f>
        <v>0</v>
      </c>
      <c r="E107" s="231">
        <f>SUM($B$88:E$88)</f>
        <v>0</v>
      </c>
      <c r="F107" s="231">
        <f>SUM($B$88:F$88)</f>
        <v>0</v>
      </c>
      <c r="G107" s="231">
        <f>SUM($B$88:G$88)</f>
        <v>0</v>
      </c>
      <c r="H107" s="231">
        <f>SUM($B$88:H$88)</f>
        <v>0</v>
      </c>
      <c r="I107" s="231">
        <f>SUM($B$88:I$88)</f>
        <v>0</v>
      </c>
      <c r="J107" s="231">
        <f>SUM($B$88:J$88)</f>
        <v>0</v>
      </c>
      <c r="K107" s="231">
        <f>SUM($B$88:K$88)</f>
        <v>0</v>
      </c>
      <c r="L107" s="231">
        <f>SUM($B$88:L$88)</f>
        <v>0</v>
      </c>
      <c r="M107" s="231">
        <f>SUM($B$88:M$88)</f>
        <v>0</v>
      </c>
      <c r="N107" s="231"/>
      <c r="P107" s="446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</row>
    <row r="108" spans="1:29" x14ac:dyDescent="0.25">
      <c r="A108" s="3" t="s">
        <v>198</v>
      </c>
      <c r="B108" s="6">
        <f>IF(B106=0,1,B105/B106)</f>
        <v>1</v>
      </c>
      <c r="C108" s="6">
        <f t="shared" ref="C108:N108" si="26">IF(C106=0,1,C105/C106)</f>
        <v>1</v>
      </c>
      <c r="D108" s="6">
        <f t="shared" si="26"/>
        <v>1</v>
      </c>
      <c r="E108" s="6">
        <f t="shared" si="26"/>
        <v>1</v>
      </c>
      <c r="F108" s="6">
        <f t="shared" si="26"/>
        <v>1</v>
      </c>
      <c r="G108" s="6">
        <f t="shared" si="26"/>
        <v>1</v>
      </c>
      <c r="H108" s="6">
        <f t="shared" si="26"/>
        <v>1</v>
      </c>
      <c r="I108" s="6">
        <f t="shared" si="26"/>
        <v>1</v>
      </c>
      <c r="J108" s="6">
        <f t="shared" si="26"/>
        <v>1</v>
      </c>
      <c r="K108" s="6">
        <f t="shared" si="26"/>
        <v>1</v>
      </c>
      <c r="L108" s="6">
        <f t="shared" si="26"/>
        <v>1</v>
      </c>
      <c r="M108" s="6">
        <f t="shared" si="26"/>
        <v>1</v>
      </c>
      <c r="N108" s="6">
        <f t="shared" si="26"/>
        <v>1</v>
      </c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</row>
    <row r="109" spans="1:29" x14ac:dyDescent="0.25">
      <c r="A109" s="3" t="s">
        <v>199</v>
      </c>
      <c r="B109" s="2">
        <f>B108</f>
        <v>1</v>
      </c>
      <c r="C109" s="2">
        <f>AVERAGE($B$108:C$108)</f>
        <v>1</v>
      </c>
      <c r="D109" s="2">
        <f>AVERAGE($B$108:D$108)</f>
        <v>1</v>
      </c>
      <c r="E109" s="2">
        <f>AVERAGE($B$108:E$108)</f>
        <v>1</v>
      </c>
      <c r="F109" s="2">
        <f>AVERAGE($B$108:F$108)</f>
        <v>1</v>
      </c>
      <c r="G109" s="2">
        <f>AVERAGE($B$108:G$108)</f>
        <v>1</v>
      </c>
      <c r="H109" s="2">
        <f>AVERAGE($B$108:H$108)</f>
        <v>1</v>
      </c>
      <c r="I109" s="2">
        <f>AVERAGE($B$108:I$108)</f>
        <v>1</v>
      </c>
      <c r="J109" s="2">
        <f>AVERAGE($B$108:J$108)</f>
        <v>1</v>
      </c>
      <c r="K109" s="2">
        <f>AVERAGE($B$108:K$108)</f>
        <v>1</v>
      </c>
      <c r="L109" s="2">
        <f>AVERAGE($B$108:L$108)</f>
        <v>1</v>
      </c>
      <c r="M109" s="2">
        <f>AVERAGE($B$108:M$108)</f>
        <v>1</v>
      </c>
      <c r="N109" s="2"/>
      <c r="P109" s="446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  <c r="AA109" s="446"/>
      <c r="AB109" s="446"/>
    </row>
    <row r="110" spans="1:29" x14ac:dyDescent="0.25">
      <c r="A110" s="233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</row>
    <row r="111" spans="1:29" x14ac:dyDescent="0.25">
      <c r="A111" s="233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</row>
    <row r="112" spans="1:29" s="236" customFormat="1" ht="30" x14ac:dyDescent="0.25">
      <c r="A112" s="311" t="s">
        <v>189</v>
      </c>
      <c r="B112" s="256" t="s">
        <v>28</v>
      </c>
      <c r="C112" s="256" t="s">
        <v>29</v>
      </c>
      <c r="D112" s="256" t="s">
        <v>30</v>
      </c>
      <c r="E112" s="256" t="s">
        <v>31</v>
      </c>
      <c r="F112" s="256" t="s">
        <v>32</v>
      </c>
      <c r="G112" s="256" t="s">
        <v>33</v>
      </c>
      <c r="H112" s="256" t="s">
        <v>34</v>
      </c>
      <c r="I112" s="256" t="s">
        <v>35</v>
      </c>
      <c r="J112" s="256" t="s">
        <v>36</v>
      </c>
      <c r="K112" s="256" t="s">
        <v>37</v>
      </c>
      <c r="L112" s="256" t="s">
        <v>38</v>
      </c>
      <c r="M112" s="256" t="s">
        <v>39</v>
      </c>
      <c r="N112" s="256" t="s">
        <v>83</v>
      </c>
      <c r="P112" s="228" t="s">
        <v>28</v>
      </c>
      <c r="Q112" s="228" t="s">
        <v>29</v>
      </c>
      <c r="R112" s="228" t="s">
        <v>30</v>
      </c>
      <c r="S112" s="228" t="s">
        <v>31</v>
      </c>
      <c r="T112" s="228" t="s">
        <v>32</v>
      </c>
      <c r="U112" s="228" t="s">
        <v>33</v>
      </c>
      <c r="V112" s="228" t="s">
        <v>34</v>
      </c>
      <c r="W112" s="228" t="s">
        <v>35</v>
      </c>
      <c r="X112" s="228" t="s">
        <v>36</v>
      </c>
      <c r="Y112" s="228" t="s">
        <v>37</v>
      </c>
      <c r="Z112" s="228" t="s">
        <v>38</v>
      </c>
      <c r="AA112" s="228" t="s">
        <v>39</v>
      </c>
      <c r="AB112" s="228" t="s">
        <v>83</v>
      </c>
    </row>
    <row r="113" spans="1:28" x14ac:dyDescent="0.25">
      <c r="A113" s="3" t="s">
        <v>254</v>
      </c>
      <c r="B113" s="272">
        <f>IF(OR(B116=FALSE,B119&gt;0),1,0)</f>
        <v>0</v>
      </c>
      <c r="C113" s="272">
        <f t="shared" ref="C113:N113" si="27">IF(OR(C116=FALSE,C119&gt;0),1,0)</f>
        <v>0</v>
      </c>
      <c r="D113" s="272">
        <f t="shared" si="27"/>
        <v>0</v>
      </c>
      <c r="E113" s="272">
        <f t="shared" si="27"/>
        <v>0</v>
      </c>
      <c r="F113" s="272">
        <f t="shared" si="27"/>
        <v>0</v>
      </c>
      <c r="G113" s="272">
        <f t="shared" si="27"/>
        <v>0</v>
      </c>
      <c r="H113" s="272">
        <f t="shared" si="27"/>
        <v>0</v>
      </c>
      <c r="I113" s="272">
        <f t="shared" si="27"/>
        <v>0</v>
      </c>
      <c r="J113" s="272">
        <f t="shared" si="27"/>
        <v>0</v>
      </c>
      <c r="K113" s="272">
        <f t="shared" si="27"/>
        <v>0</v>
      </c>
      <c r="L113" s="272">
        <f t="shared" si="27"/>
        <v>0</v>
      </c>
      <c r="M113" s="272">
        <f t="shared" si="27"/>
        <v>0</v>
      </c>
      <c r="N113" s="272">
        <f t="shared" si="27"/>
        <v>1</v>
      </c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</row>
    <row r="114" spans="1:28" x14ac:dyDescent="0.25">
      <c r="A114" s="3" t="s">
        <v>202</v>
      </c>
      <c r="B114" s="312">
        <v>0</v>
      </c>
      <c r="C114" s="312">
        <v>0</v>
      </c>
      <c r="D114" s="312">
        <v>0</v>
      </c>
      <c r="E114" s="312">
        <v>0</v>
      </c>
      <c r="F114" s="312">
        <v>0</v>
      </c>
      <c r="G114" s="312">
        <v>0</v>
      </c>
      <c r="H114" s="312">
        <v>0</v>
      </c>
      <c r="I114" s="312">
        <v>0</v>
      </c>
      <c r="J114" s="312">
        <v>0</v>
      </c>
      <c r="K114" s="312">
        <v>0</v>
      </c>
      <c r="L114" s="312">
        <v>0</v>
      </c>
      <c r="M114" s="312">
        <v>0</v>
      </c>
      <c r="N114" s="312">
        <v>0</v>
      </c>
      <c r="P114" s="443"/>
      <c r="Q114" s="443"/>
      <c r="R114" s="443"/>
      <c r="S114" s="443"/>
      <c r="T114" s="443"/>
      <c r="U114" s="443"/>
      <c r="V114" s="443"/>
      <c r="W114" s="443"/>
      <c r="X114" s="443"/>
      <c r="Y114" s="443"/>
      <c r="Z114" s="443"/>
      <c r="AA114" s="443"/>
      <c r="AB114" s="443"/>
    </row>
    <row r="115" spans="1:28" x14ac:dyDescent="0.25">
      <c r="A115" s="3" t="s">
        <v>203</v>
      </c>
      <c r="B115" s="252">
        <v>10</v>
      </c>
      <c r="C115" s="252">
        <v>10</v>
      </c>
      <c r="D115" s="252">
        <v>10</v>
      </c>
      <c r="E115" s="252">
        <v>10</v>
      </c>
      <c r="F115" s="252">
        <v>10</v>
      </c>
      <c r="G115" s="252">
        <v>10</v>
      </c>
      <c r="H115" s="252">
        <v>10</v>
      </c>
      <c r="I115" s="252">
        <v>10</v>
      </c>
      <c r="J115" s="252">
        <v>10</v>
      </c>
      <c r="K115" s="252">
        <v>10</v>
      </c>
      <c r="L115" s="252">
        <v>10</v>
      </c>
      <c r="M115" s="252">
        <v>10</v>
      </c>
      <c r="N115" s="252">
        <v>10</v>
      </c>
      <c r="P115" s="443"/>
      <c r="Q115" s="443"/>
      <c r="R115" s="443"/>
      <c r="S115" s="443"/>
      <c r="T115" s="443"/>
      <c r="U115" s="443"/>
      <c r="V115" s="443"/>
      <c r="W115" s="443"/>
      <c r="X115" s="443"/>
      <c r="Y115" s="443"/>
      <c r="Z115" s="443"/>
      <c r="AA115" s="443"/>
      <c r="AB115" s="443"/>
    </row>
    <row r="116" spans="1:28" hidden="1" x14ac:dyDescent="0.25">
      <c r="A116" s="3" t="s">
        <v>294</v>
      </c>
      <c r="B116" s="252" t="b">
        <f>ISBLANK(B117)</f>
        <v>1</v>
      </c>
      <c r="C116" s="252" t="b">
        <f t="shared" ref="C116:N116" si="28">ISBLANK(C117)</f>
        <v>1</v>
      </c>
      <c r="D116" s="252" t="b">
        <f t="shared" si="28"/>
        <v>1</v>
      </c>
      <c r="E116" s="252" t="b">
        <f t="shared" si="28"/>
        <v>1</v>
      </c>
      <c r="F116" s="252" t="b">
        <f t="shared" si="28"/>
        <v>1</v>
      </c>
      <c r="G116" s="252" t="b">
        <f t="shared" si="28"/>
        <v>1</v>
      </c>
      <c r="H116" s="252" t="b">
        <f t="shared" si="28"/>
        <v>1</v>
      </c>
      <c r="I116" s="252" t="b">
        <f t="shared" si="28"/>
        <v>1</v>
      </c>
      <c r="J116" s="252" t="b">
        <f t="shared" si="28"/>
        <v>1</v>
      </c>
      <c r="K116" s="252" t="b">
        <f t="shared" si="28"/>
        <v>1</v>
      </c>
      <c r="L116" s="252" t="b">
        <f t="shared" si="28"/>
        <v>1</v>
      </c>
      <c r="M116" s="252" t="b">
        <f t="shared" si="28"/>
        <v>1</v>
      </c>
      <c r="N116" s="252" t="b">
        <f t="shared" si="28"/>
        <v>0</v>
      </c>
      <c r="P116" s="443"/>
      <c r="Q116" s="443"/>
      <c r="R116" s="443"/>
      <c r="S116" s="443"/>
      <c r="T116" s="443"/>
      <c r="U116" s="443"/>
      <c r="V116" s="443"/>
      <c r="W116" s="443"/>
      <c r="X116" s="443"/>
      <c r="Y116" s="443"/>
      <c r="Z116" s="443"/>
      <c r="AA116" s="443"/>
      <c r="AB116" s="443"/>
    </row>
    <row r="117" spans="1:28" x14ac:dyDescent="0.25">
      <c r="A117" s="3" t="s">
        <v>286</v>
      </c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9">
        <f>SUM(B117:M117)</f>
        <v>0</v>
      </c>
      <c r="P117" s="443"/>
      <c r="Q117" s="443"/>
      <c r="R117" s="443"/>
      <c r="S117" s="443"/>
      <c r="T117" s="443"/>
      <c r="U117" s="443"/>
      <c r="V117" s="443"/>
      <c r="W117" s="443"/>
      <c r="X117" s="443"/>
      <c r="Y117" s="443"/>
      <c r="Z117" s="443"/>
      <c r="AA117" s="443"/>
      <c r="AB117" s="443"/>
    </row>
    <row r="118" spans="1:28" x14ac:dyDescent="0.25">
      <c r="A118" s="3" t="s">
        <v>295</v>
      </c>
      <c r="B118" s="306">
        <f>IF(B116=TRUE,0,(IF(B117=0,1,0)))</f>
        <v>0</v>
      </c>
      <c r="C118" s="306">
        <f t="shared" ref="C118:N118" si="29">IF(C116=TRUE,0,(IF(C117=0,1,0)))</f>
        <v>0</v>
      </c>
      <c r="D118" s="306">
        <f t="shared" si="29"/>
        <v>0</v>
      </c>
      <c r="E118" s="306">
        <f t="shared" si="29"/>
        <v>0</v>
      </c>
      <c r="F118" s="306">
        <f t="shared" si="29"/>
        <v>0</v>
      </c>
      <c r="G118" s="306">
        <f t="shared" si="29"/>
        <v>0</v>
      </c>
      <c r="H118" s="306">
        <f t="shared" si="29"/>
        <v>0</v>
      </c>
      <c r="I118" s="306">
        <f t="shared" si="29"/>
        <v>0</v>
      </c>
      <c r="J118" s="306">
        <f t="shared" si="29"/>
        <v>0</v>
      </c>
      <c r="K118" s="306">
        <f t="shared" si="29"/>
        <v>0</v>
      </c>
      <c r="L118" s="306">
        <f t="shared" si="29"/>
        <v>0</v>
      </c>
      <c r="M118" s="306">
        <f t="shared" si="29"/>
        <v>0</v>
      </c>
      <c r="N118" s="306">
        <f t="shared" si="29"/>
        <v>1</v>
      </c>
      <c r="P118" s="443"/>
      <c r="Q118" s="443"/>
      <c r="R118" s="443"/>
      <c r="S118" s="443"/>
      <c r="T118" s="443"/>
      <c r="U118" s="443"/>
      <c r="V118" s="443"/>
      <c r="W118" s="443"/>
      <c r="X118" s="443"/>
      <c r="Y118" s="443"/>
      <c r="Z118" s="443"/>
      <c r="AA118" s="443"/>
      <c r="AB118" s="443"/>
    </row>
    <row r="119" spans="1:28" x14ac:dyDescent="0.25">
      <c r="A119" s="3" t="s">
        <v>287</v>
      </c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9">
        <f>SUM(B119:M119)</f>
        <v>0</v>
      </c>
      <c r="P119" s="443"/>
      <c r="Q119" s="443"/>
      <c r="R119" s="443"/>
      <c r="S119" s="443"/>
      <c r="T119" s="443"/>
      <c r="U119" s="443"/>
      <c r="V119" s="443"/>
      <c r="W119" s="443"/>
      <c r="X119" s="443"/>
      <c r="Y119" s="443"/>
      <c r="Z119" s="443"/>
      <c r="AA119" s="443"/>
      <c r="AB119" s="443"/>
    </row>
    <row r="120" spans="1:28" hidden="1" x14ac:dyDescent="0.25">
      <c r="A120" s="3" t="s">
        <v>294</v>
      </c>
      <c r="B120" s="273" t="b">
        <f>ISBLANK(B119)</f>
        <v>1</v>
      </c>
      <c r="C120" s="273" t="b">
        <f t="shared" ref="C120:N120" si="30">ISBLANK(C119)</f>
        <v>1</v>
      </c>
      <c r="D120" s="273" t="b">
        <f t="shared" si="30"/>
        <v>1</v>
      </c>
      <c r="E120" s="273" t="b">
        <f t="shared" si="30"/>
        <v>1</v>
      </c>
      <c r="F120" s="273" t="b">
        <f t="shared" si="30"/>
        <v>1</v>
      </c>
      <c r="G120" s="273" t="b">
        <f t="shared" si="30"/>
        <v>1</v>
      </c>
      <c r="H120" s="273" t="b">
        <f t="shared" si="30"/>
        <v>1</v>
      </c>
      <c r="I120" s="273" t="b">
        <f t="shared" si="30"/>
        <v>1</v>
      </c>
      <c r="J120" s="273" t="b">
        <f t="shared" si="30"/>
        <v>1</v>
      </c>
      <c r="K120" s="273" t="b">
        <f t="shared" si="30"/>
        <v>1</v>
      </c>
      <c r="L120" s="273" t="b">
        <f t="shared" si="30"/>
        <v>1</v>
      </c>
      <c r="M120" s="273" t="b">
        <f t="shared" si="30"/>
        <v>1</v>
      </c>
      <c r="N120" s="273" t="b">
        <f t="shared" si="30"/>
        <v>0</v>
      </c>
      <c r="P120" s="443"/>
      <c r="Q120" s="443"/>
      <c r="R120" s="443"/>
      <c r="S120" s="443"/>
      <c r="T120" s="443"/>
      <c r="U120" s="443"/>
      <c r="V120" s="443"/>
      <c r="W120" s="443"/>
      <c r="X120" s="443"/>
      <c r="Y120" s="443"/>
      <c r="Z120" s="443"/>
      <c r="AA120" s="443"/>
      <c r="AB120" s="443"/>
    </row>
    <row r="121" spans="1:28" x14ac:dyDescent="0.25">
      <c r="A121" s="3" t="s">
        <v>296</v>
      </c>
      <c r="B121" s="306">
        <f>IF(B120=TRUE,0,B115/B119)</f>
        <v>0</v>
      </c>
      <c r="C121" s="306">
        <f t="shared" ref="C121:N121" si="31">IF(C120=TRUE,0,C115/C119)</f>
        <v>0</v>
      </c>
      <c r="D121" s="306">
        <f t="shared" si="31"/>
        <v>0</v>
      </c>
      <c r="E121" s="306">
        <f t="shared" si="31"/>
        <v>0</v>
      </c>
      <c r="F121" s="306">
        <f t="shared" si="31"/>
        <v>0</v>
      </c>
      <c r="G121" s="306">
        <f t="shared" si="31"/>
        <v>0</v>
      </c>
      <c r="H121" s="306">
        <f t="shared" si="31"/>
        <v>0</v>
      </c>
      <c r="I121" s="306">
        <f t="shared" si="31"/>
        <v>0</v>
      </c>
      <c r="J121" s="306">
        <f t="shared" si="31"/>
        <v>0</v>
      </c>
      <c r="K121" s="306">
        <f t="shared" si="31"/>
        <v>0</v>
      </c>
      <c r="L121" s="306">
        <f t="shared" si="31"/>
        <v>0</v>
      </c>
      <c r="M121" s="306">
        <f t="shared" si="31"/>
        <v>0</v>
      </c>
      <c r="N121" s="306" t="e">
        <f t="shared" si="31"/>
        <v>#DIV/0!</v>
      </c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</row>
    <row r="122" spans="1:28" x14ac:dyDescent="0.25">
      <c r="A122" s="3" t="s">
        <v>198</v>
      </c>
      <c r="B122" s="6">
        <f>IF(AND(B116=FALSE,B117=0,B121=0),B118,IF(AND(B116=TRUE,B121&gt;0),B121,IF(AND(B116=FALSE,B121&gt;0),AVERAGE(B118,B121),0)))</f>
        <v>0</v>
      </c>
      <c r="C122" s="6">
        <f>IF(AND(C116=FALSE,C117=0,C121=0),C118,IF(AND(C116=TRUE,C121&gt;0),C121,IF(AND(C116=FALSE,C121&gt;0),AVERAGE(C118,C121),0)))</f>
        <v>0</v>
      </c>
      <c r="D122" s="6">
        <f t="shared" ref="D122:N122" si="32">IF(AND(D116=FALSE,D117=0,D121=0),D118,IF(AND(D116=TRUE,D121&gt;0),D121,IF(AND(D116=FALSE,D121&gt;0),AVERAGE(D118,D121),0)))</f>
        <v>0</v>
      </c>
      <c r="E122" s="6">
        <f t="shared" si="32"/>
        <v>0</v>
      </c>
      <c r="F122" s="6">
        <f t="shared" si="32"/>
        <v>0</v>
      </c>
      <c r="G122" s="6">
        <f t="shared" si="32"/>
        <v>0</v>
      </c>
      <c r="H122" s="6">
        <f t="shared" si="32"/>
        <v>0</v>
      </c>
      <c r="I122" s="6">
        <f t="shared" si="32"/>
        <v>0</v>
      </c>
      <c r="J122" s="6">
        <f t="shared" si="32"/>
        <v>0</v>
      </c>
      <c r="K122" s="6">
        <f t="shared" si="32"/>
        <v>0</v>
      </c>
      <c r="L122" s="6">
        <f t="shared" si="32"/>
        <v>0</v>
      </c>
      <c r="M122" s="6">
        <f t="shared" si="32"/>
        <v>0</v>
      </c>
      <c r="N122" s="6" t="e">
        <f t="shared" si="32"/>
        <v>#DIV/0!</v>
      </c>
      <c r="P122" s="443"/>
      <c r="Q122" s="443"/>
      <c r="R122" s="443"/>
      <c r="S122" s="443"/>
      <c r="T122" s="443"/>
      <c r="U122" s="443"/>
      <c r="V122" s="443"/>
      <c r="W122" s="443"/>
      <c r="X122" s="443"/>
      <c r="Y122" s="443"/>
      <c r="Z122" s="443"/>
      <c r="AA122" s="443"/>
      <c r="AB122" s="443"/>
    </row>
    <row r="123" spans="1:28" x14ac:dyDescent="0.25">
      <c r="A123" s="3" t="s">
        <v>199</v>
      </c>
      <c r="B123" s="6">
        <f>B122</f>
        <v>0</v>
      </c>
      <c r="C123" s="2">
        <f>AVERAGE($B$122:C$122)</f>
        <v>0</v>
      </c>
      <c r="D123" s="2">
        <f>AVERAGE($B$122:D$122)</f>
        <v>0</v>
      </c>
      <c r="E123" s="2">
        <f>AVERAGE($B$122:E$122)</f>
        <v>0</v>
      </c>
      <c r="F123" s="2">
        <f>AVERAGE($B$122:F$122)</f>
        <v>0</v>
      </c>
      <c r="G123" s="2">
        <f>AVERAGE($B$122:G$122)</f>
        <v>0</v>
      </c>
      <c r="H123" s="2">
        <f>AVERAGE($B$122:H$122)</f>
        <v>0</v>
      </c>
      <c r="I123" s="2">
        <f>AVERAGE($B$122:I$122)</f>
        <v>0</v>
      </c>
      <c r="J123" s="2">
        <f>AVERAGE($B$122:J$122)</f>
        <v>0</v>
      </c>
      <c r="K123" s="2">
        <f>AVERAGE($B$122:K$122)</f>
        <v>0</v>
      </c>
      <c r="L123" s="2">
        <f>AVERAGE($B$122:L$122)</f>
        <v>0</v>
      </c>
      <c r="M123" s="2">
        <f>AVERAGE($B$122:M$122)</f>
        <v>0</v>
      </c>
      <c r="N123" s="2"/>
      <c r="P123" s="443"/>
      <c r="Q123" s="443"/>
      <c r="R123" s="443"/>
      <c r="S123" s="443"/>
      <c r="T123" s="443"/>
      <c r="U123" s="443"/>
      <c r="V123" s="443"/>
      <c r="W123" s="443"/>
      <c r="X123" s="443"/>
      <c r="Y123" s="443"/>
      <c r="Z123" s="443"/>
      <c r="AA123" s="443"/>
      <c r="AB123" s="443"/>
    </row>
  </sheetData>
  <mergeCells count="196">
    <mergeCell ref="P94:P101"/>
    <mergeCell ref="Y105:Y109"/>
    <mergeCell ref="Z105:Z109"/>
    <mergeCell ref="AA105:AA109"/>
    <mergeCell ref="AB105:AB109"/>
    <mergeCell ref="P113:P123"/>
    <mergeCell ref="Q113:Q123"/>
    <mergeCell ref="R113:R123"/>
    <mergeCell ref="S113:S123"/>
    <mergeCell ref="T113:T123"/>
    <mergeCell ref="U113:U123"/>
    <mergeCell ref="V113:V123"/>
    <mergeCell ref="P105:P109"/>
    <mergeCell ref="Q105:Q109"/>
    <mergeCell ref="R105:R109"/>
    <mergeCell ref="S105:S109"/>
    <mergeCell ref="T105:T109"/>
    <mergeCell ref="U105:U109"/>
    <mergeCell ref="V105:V109"/>
    <mergeCell ref="W105:W109"/>
    <mergeCell ref="X105:X109"/>
    <mergeCell ref="W113:W123"/>
    <mergeCell ref="X113:X123"/>
    <mergeCell ref="Y113:Y123"/>
    <mergeCell ref="AC94:AC100"/>
    <mergeCell ref="Q94:Q101"/>
    <mergeCell ref="R94:R101"/>
    <mergeCell ref="S94:S101"/>
    <mergeCell ref="T94:T101"/>
    <mergeCell ref="U94:U101"/>
    <mergeCell ref="V94:V101"/>
    <mergeCell ref="W94:W101"/>
    <mergeCell ref="X94:X101"/>
    <mergeCell ref="Y94:Y101"/>
    <mergeCell ref="Z94:Z101"/>
    <mergeCell ref="AA94:AA101"/>
    <mergeCell ref="AB94:AB101"/>
    <mergeCell ref="W87:W90"/>
    <mergeCell ref="X87:X90"/>
    <mergeCell ref="Y87:Y90"/>
    <mergeCell ref="Z87:Z90"/>
    <mergeCell ref="AA87:AA90"/>
    <mergeCell ref="Y79:Y82"/>
    <mergeCell ref="Z79:Z82"/>
    <mergeCell ref="AA79:AA82"/>
    <mergeCell ref="AB79:AB82"/>
    <mergeCell ref="P87:P90"/>
    <mergeCell ref="Q87:Q90"/>
    <mergeCell ref="R87:R90"/>
    <mergeCell ref="S87:S90"/>
    <mergeCell ref="T87:T90"/>
    <mergeCell ref="U87:U90"/>
    <mergeCell ref="AB72:AB75"/>
    <mergeCell ref="P79:P82"/>
    <mergeCell ref="Q79:Q82"/>
    <mergeCell ref="R79:R82"/>
    <mergeCell ref="S79:S82"/>
    <mergeCell ref="T79:T82"/>
    <mergeCell ref="U79:U82"/>
    <mergeCell ref="V79:V82"/>
    <mergeCell ref="W79:W82"/>
    <mergeCell ref="X79:X82"/>
    <mergeCell ref="V72:V75"/>
    <mergeCell ref="W72:W75"/>
    <mergeCell ref="X72:X75"/>
    <mergeCell ref="Y72:Y75"/>
    <mergeCell ref="Z72:Z75"/>
    <mergeCell ref="AA72:AA75"/>
    <mergeCell ref="AB87:AB90"/>
    <mergeCell ref="V87:V90"/>
    <mergeCell ref="Y65:Y68"/>
    <mergeCell ref="Z65:Z68"/>
    <mergeCell ref="AA65:AA68"/>
    <mergeCell ref="AB65:AB68"/>
    <mergeCell ref="P72:P75"/>
    <mergeCell ref="Q72:Q75"/>
    <mergeCell ref="R72:R75"/>
    <mergeCell ref="S72:S75"/>
    <mergeCell ref="T72:T75"/>
    <mergeCell ref="U72:U75"/>
    <mergeCell ref="P65:P68"/>
    <mergeCell ref="Q65:Q68"/>
    <mergeCell ref="R65:R68"/>
    <mergeCell ref="S65:S68"/>
    <mergeCell ref="T65:T68"/>
    <mergeCell ref="U65:U68"/>
    <mergeCell ref="V65:V68"/>
    <mergeCell ref="W65:W68"/>
    <mergeCell ref="X65:X68"/>
    <mergeCell ref="AA50:AA53"/>
    <mergeCell ref="AB50:AB53"/>
    <mergeCell ref="P58:P61"/>
    <mergeCell ref="Q58:Q61"/>
    <mergeCell ref="R58:R61"/>
    <mergeCell ref="S58:S61"/>
    <mergeCell ref="T58:T61"/>
    <mergeCell ref="U58:U61"/>
    <mergeCell ref="AB58:AB61"/>
    <mergeCell ref="V58:V61"/>
    <mergeCell ref="W58:W61"/>
    <mergeCell ref="X58:X61"/>
    <mergeCell ref="Y58:Y61"/>
    <mergeCell ref="Z58:Z61"/>
    <mergeCell ref="AA58:AA61"/>
    <mergeCell ref="AB42:AB46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6"/>
    <mergeCell ref="W42:W46"/>
    <mergeCell ref="X42:X46"/>
    <mergeCell ref="Y42:Y46"/>
    <mergeCell ref="Z42:Z46"/>
    <mergeCell ref="AA42:AA46"/>
    <mergeCell ref="P42:P46"/>
    <mergeCell ref="Q42:Q46"/>
    <mergeCell ref="R42:R46"/>
    <mergeCell ref="S42:S46"/>
    <mergeCell ref="T42:T46"/>
    <mergeCell ref="U42:U46"/>
    <mergeCell ref="Y50:Y53"/>
    <mergeCell ref="Z50:Z53"/>
    <mergeCell ref="AB34:AB37"/>
    <mergeCell ref="V34:V37"/>
    <mergeCell ref="W34:W37"/>
    <mergeCell ref="X34:X37"/>
    <mergeCell ref="Y34:Y37"/>
    <mergeCell ref="Z34:Z37"/>
    <mergeCell ref="AA34:AA37"/>
    <mergeCell ref="Y26:Y29"/>
    <mergeCell ref="Z26:Z29"/>
    <mergeCell ref="AA26:AA29"/>
    <mergeCell ref="AB26:AB29"/>
    <mergeCell ref="P11:P14"/>
    <mergeCell ref="Q11:Q14"/>
    <mergeCell ref="P19:P21"/>
    <mergeCell ref="Q19:Q21"/>
    <mergeCell ref="R19:R21"/>
    <mergeCell ref="S19:S21"/>
    <mergeCell ref="T19:T21"/>
    <mergeCell ref="U19:U21"/>
    <mergeCell ref="P34:P37"/>
    <mergeCell ref="Q34:Q37"/>
    <mergeCell ref="R34:R37"/>
    <mergeCell ref="S34:S37"/>
    <mergeCell ref="T34:T37"/>
    <mergeCell ref="U34:U37"/>
    <mergeCell ref="P26:P29"/>
    <mergeCell ref="Q26:Q29"/>
    <mergeCell ref="R26:R29"/>
    <mergeCell ref="S26:S29"/>
    <mergeCell ref="T26:T29"/>
    <mergeCell ref="U26:U29"/>
    <mergeCell ref="AB3:AB7"/>
    <mergeCell ref="V3:V7"/>
    <mergeCell ref="W3:W7"/>
    <mergeCell ref="X3:X7"/>
    <mergeCell ref="Y3:Y7"/>
    <mergeCell ref="Z3:Z7"/>
    <mergeCell ref="AA3:AA7"/>
    <mergeCell ref="P3:P7"/>
    <mergeCell ref="Q3:Q7"/>
    <mergeCell ref="R3:R7"/>
    <mergeCell ref="S3:S7"/>
    <mergeCell ref="T3:T7"/>
    <mergeCell ref="U3:U7"/>
    <mergeCell ref="Z113:Z123"/>
    <mergeCell ref="AA113:AA123"/>
    <mergeCell ref="AB113:AB123"/>
    <mergeCell ref="AA11:AA14"/>
    <mergeCell ref="AB11:AB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B19:AB21"/>
    <mergeCell ref="V26:V29"/>
    <mergeCell ref="W26:W29"/>
    <mergeCell ref="X26:X29"/>
    <mergeCell ref="V19:V21"/>
    <mergeCell ref="W19:W21"/>
    <mergeCell ref="X19:X21"/>
    <mergeCell ref="Y19:Y21"/>
    <mergeCell ref="Z19:Z21"/>
    <mergeCell ref="AA19:AA21"/>
  </mergeCells>
  <conditionalFormatting sqref="B6:N6">
    <cfRule type="cellIs" dxfId="38" priority="19" operator="equal">
      <formula>1</formula>
    </cfRule>
    <cfRule type="cellIs" dxfId="37" priority="20" operator="lessThan">
      <formula>1</formula>
    </cfRule>
    <cfRule type="cellIs" dxfId="36" priority="21" operator="greaterThan">
      <formula>1</formula>
    </cfRule>
  </conditionalFormatting>
  <conditionalFormatting sqref="B13:N14">
    <cfRule type="cellIs" dxfId="35" priority="10" operator="equal">
      <formula>1</formula>
    </cfRule>
    <cfRule type="cellIs" dxfId="34" priority="11" operator="lessThan">
      <formula>1</formula>
    </cfRule>
    <cfRule type="cellIs" dxfId="33" priority="12" operator="greaterThan">
      <formula>1</formula>
    </cfRule>
  </conditionalFormatting>
  <conditionalFormatting sqref="B28:N29">
    <cfRule type="cellIs" dxfId="32" priority="48" operator="greaterThan">
      <formula>1</formula>
    </cfRule>
    <cfRule type="cellIs" dxfId="31" priority="47" operator="lessThan">
      <formula>1</formula>
    </cfRule>
    <cfRule type="cellIs" dxfId="30" priority="46" operator="equal">
      <formula>1</formula>
    </cfRule>
  </conditionalFormatting>
  <conditionalFormatting sqref="B36:N37">
    <cfRule type="cellIs" dxfId="29" priority="28" operator="equal">
      <formula>1</formula>
    </cfRule>
    <cfRule type="cellIs" dxfId="28" priority="29" operator="lessThan">
      <formula>1</formula>
    </cfRule>
    <cfRule type="cellIs" dxfId="27" priority="30" operator="greaterThan">
      <formula>1</formula>
    </cfRule>
  </conditionalFormatting>
  <conditionalFormatting sqref="B45:N46">
    <cfRule type="cellIs" dxfId="26" priority="58" operator="equal">
      <formula>1</formula>
    </cfRule>
    <cfRule type="cellIs" dxfId="25" priority="59" operator="lessThan">
      <formula>1</formula>
    </cfRule>
    <cfRule type="cellIs" dxfId="24" priority="60" operator="greaterThan">
      <formula>1</formula>
    </cfRule>
  </conditionalFormatting>
  <conditionalFormatting sqref="B60:N61">
    <cfRule type="cellIs" dxfId="23" priority="22" operator="equal">
      <formula>1</formula>
    </cfRule>
    <cfRule type="cellIs" dxfId="22" priority="23" operator="lessThan">
      <formula>1</formula>
    </cfRule>
    <cfRule type="cellIs" dxfId="21" priority="24" operator="greaterThan">
      <formula>1</formula>
    </cfRule>
  </conditionalFormatting>
  <conditionalFormatting sqref="B67:N68">
    <cfRule type="cellIs" dxfId="20" priority="32" operator="lessThan">
      <formula>1</formula>
    </cfRule>
    <cfRule type="cellIs" dxfId="19" priority="33" operator="greaterThan">
      <formula>1</formula>
    </cfRule>
    <cfRule type="cellIs" dxfId="18" priority="31" operator="equal">
      <formula>1</formula>
    </cfRule>
  </conditionalFormatting>
  <conditionalFormatting sqref="B81:N82">
    <cfRule type="cellIs" dxfId="17" priority="87" operator="greaterThan">
      <formula>1</formula>
    </cfRule>
    <cfRule type="cellIs" dxfId="16" priority="85" operator="equal">
      <formula>1</formula>
    </cfRule>
    <cfRule type="cellIs" dxfId="15" priority="86" operator="lessThan">
      <formula>1</formula>
    </cfRule>
  </conditionalFormatting>
  <conditionalFormatting sqref="B89:N90">
    <cfRule type="cellIs" dxfId="14" priority="76" operator="equal">
      <formula>1</formula>
    </cfRule>
    <cfRule type="cellIs" dxfId="13" priority="77" operator="lessThan">
      <formula>1</formula>
    </cfRule>
    <cfRule type="cellIs" dxfId="12" priority="78" operator="greaterThan">
      <formula>1</formula>
    </cfRule>
  </conditionalFormatting>
  <conditionalFormatting sqref="B100:N101">
    <cfRule type="cellIs" dxfId="11" priority="14" operator="lessThan">
      <formula>1</formula>
    </cfRule>
    <cfRule type="cellIs" dxfId="10" priority="13" operator="equal">
      <formula>1</formula>
    </cfRule>
    <cfRule type="cellIs" dxfId="9" priority="15" operator="greaterThan">
      <formula>1</formula>
    </cfRule>
  </conditionalFormatting>
  <conditionalFormatting sqref="B108:N109">
    <cfRule type="cellIs" dxfId="8" priority="37" operator="equal">
      <formula>1</formula>
    </cfRule>
    <cfRule type="cellIs" dxfId="7" priority="38" operator="lessThan">
      <formula>1</formula>
    </cfRule>
    <cfRule type="cellIs" dxfId="6" priority="39" operator="greaterThan">
      <formula>1</formula>
    </cfRule>
  </conditionalFormatting>
  <conditionalFormatting sqref="B122:N123">
    <cfRule type="cellIs" dxfId="5" priority="3" operator="greaterThan">
      <formula>1</formula>
    </cfRule>
    <cfRule type="cellIs" dxfId="4" priority="2" operator="lessThan">
      <formula>1</formula>
    </cfRule>
    <cfRule type="cellIs" dxfId="3" priority="1" operator="equal">
      <formula>1</formula>
    </cfRule>
  </conditionalFormatting>
  <conditionalFormatting sqref="N52 B53:N53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53" t="s">
        <v>88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5" ht="20.25" x14ac:dyDescent="0.3">
      <c r="A2" s="453" t="s">
        <v>86</v>
      </c>
      <c r="B2" s="453"/>
      <c r="C2" s="453"/>
      <c r="D2" s="453"/>
      <c r="E2" s="453"/>
      <c r="F2" s="453"/>
      <c r="G2" s="453"/>
      <c r="H2" s="453"/>
      <c r="I2" s="453"/>
      <c r="J2" s="453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455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455"/>
      <c r="B10" s="451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455"/>
      <c r="B11" s="451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455"/>
      <c r="B12" s="451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55"/>
      <c r="B13" s="451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456"/>
      <c r="B14" s="452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454" t="s">
        <v>57</v>
      </c>
      <c r="B15" s="450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455"/>
      <c r="B16" s="45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455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456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447" t="s">
        <v>62</v>
      </c>
      <c r="B19" s="450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448"/>
      <c r="B20" s="45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448"/>
      <c r="B21" s="451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448"/>
      <c r="B22" s="451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448"/>
      <c r="B23" s="451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448"/>
      <c r="B24" s="451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448"/>
      <c r="B25" s="451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448"/>
      <c r="B26" s="451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449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447" t="s">
        <v>69</v>
      </c>
      <c r="B28" s="450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448"/>
      <c r="B29" s="451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448"/>
      <c r="B30" s="451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448"/>
      <c r="B31" s="451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448"/>
      <c r="B32" s="451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448"/>
      <c r="B33" s="451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448"/>
      <c r="B34" s="451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49"/>
      <c r="B35" s="452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2024-03-26T04:11:33Z</dcterms:modified>
</cp:coreProperties>
</file>