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 Data\2. WORK\2. MANAGEMENT TRAINEE\1. EVALUASI 1\2. Format BSC All Dept\"/>
    </mc:Choice>
  </mc:AlternateContent>
  <xr:revisionPtr revIDLastSave="0" documentId="13_ncr:1_{605B8F6A-CD1E-4997-864F-2964F323DA2E}" xr6:coauthVersionLast="47" xr6:coauthVersionMax="47" xr10:uidLastSave="{00000000-0000-0000-0000-000000000000}"/>
  <bookViews>
    <workbookView xWindow="-120" yWindow="-120" windowWidth="20730" windowHeight="11160" tabRatio="879" activeTab="1" xr2:uid="{3A35D98D-79C5-438A-ADCC-FF7A66313F3D}"/>
  </bookViews>
  <sheets>
    <sheet name="Tutorial Pengisian" sheetId="11" r:id="rId1"/>
    <sheet name="Achievement BSC" sheetId="10" r:id="rId2"/>
    <sheet name="Update KPI" sheetId="8" r:id="rId3"/>
    <sheet name="Support Data" sheetId="12" r:id="rId4"/>
    <sheet name="BSC Corporate1" sheetId="1" state="hidden" r:id="rId5"/>
  </sheets>
  <definedNames>
    <definedName name="_xlnm._FilterDatabase" localSheetId="1" hidden="1">'Achievement BSC'!$B$14:$N$45</definedName>
    <definedName name="_xlnm._FilterDatabase" localSheetId="4" hidden="1">'BSC Corporate1'!$A$8:$J$35</definedName>
    <definedName name="_xlnm.Print_Area" localSheetId="1">'Achievement BSC'!$A$1:$O$77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6" i="8" l="1"/>
  <c r="L147" i="8" s="1"/>
  <c r="H146" i="8"/>
  <c r="H147" i="8" s="1"/>
  <c r="D146" i="8"/>
  <c r="D147" i="8" s="1"/>
  <c r="M145" i="8"/>
  <c r="M146" i="8" s="1"/>
  <c r="M147" i="8" s="1"/>
  <c r="L145" i="8"/>
  <c r="K145" i="8"/>
  <c r="K146" i="8" s="1"/>
  <c r="K147" i="8" s="1"/>
  <c r="J145" i="8"/>
  <c r="J146" i="8" s="1"/>
  <c r="J147" i="8" s="1"/>
  <c r="I145" i="8"/>
  <c r="I146" i="8" s="1"/>
  <c r="I147" i="8" s="1"/>
  <c r="H145" i="8"/>
  <c r="G145" i="8"/>
  <c r="G146" i="8" s="1"/>
  <c r="G147" i="8" s="1"/>
  <c r="F145" i="8"/>
  <c r="F146" i="8" s="1"/>
  <c r="F147" i="8" s="1"/>
  <c r="E145" i="8"/>
  <c r="E146" i="8" s="1"/>
  <c r="E147" i="8" s="1"/>
  <c r="D145" i="8"/>
  <c r="C145" i="8"/>
  <c r="C146" i="8" s="1"/>
  <c r="C147" i="8" s="1"/>
  <c r="B145" i="8"/>
  <c r="B146" i="8" s="1"/>
  <c r="N144" i="8"/>
  <c r="N145" i="8" s="1"/>
  <c r="N146" i="8" s="1"/>
  <c r="K143" i="8"/>
  <c r="G143" i="8"/>
  <c r="C143" i="8"/>
  <c r="N142" i="8"/>
  <c r="N141" i="8" s="1"/>
  <c r="M141" i="8"/>
  <c r="M138" i="8" s="1"/>
  <c r="L141" i="8"/>
  <c r="L143" i="8" s="1"/>
  <c r="K141" i="8"/>
  <c r="J141" i="8"/>
  <c r="J143" i="8" s="1"/>
  <c r="I141" i="8"/>
  <c r="I138" i="8" s="1"/>
  <c r="H141" i="8"/>
  <c r="H143" i="8" s="1"/>
  <c r="G141" i="8"/>
  <c r="F141" i="8"/>
  <c r="F143" i="8" s="1"/>
  <c r="E141" i="8"/>
  <c r="E138" i="8" s="1"/>
  <c r="D141" i="8"/>
  <c r="D143" i="8" s="1"/>
  <c r="C141" i="8"/>
  <c r="B141" i="8"/>
  <c r="B143" i="8" s="1"/>
  <c r="L138" i="8"/>
  <c r="K138" i="8"/>
  <c r="J138" i="8"/>
  <c r="H138" i="8"/>
  <c r="G138" i="8"/>
  <c r="F138" i="8"/>
  <c r="D138" i="8"/>
  <c r="C138" i="8"/>
  <c r="B80" i="8"/>
  <c r="K30" i="10"/>
  <c r="K29" i="10"/>
  <c r="M80" i="8"/>
  <c r="L80" i="8"/>
  <c r="K80" i="8"/>
  <c r="J80" i="8"/>
  <c r="I80" i="8"/>
  <c r="H80" i="8"/>
  <c r="G80" i="8"/>
  <c r="F80" i="8"/>
  <c r="E80" i="8"/>
  <c r="D80" i="8"/>
  <c r="C80" i="8"/>
  <c r="B81" i="8"/>
  <c r="N79" i="8"/>
  <c r="N80" i="8" s="1"/>
  <c r="B72" i="8"/>
  <c r="B73" i="8" s="1"/>
  <c r="N71" i="8"/>
  <c r="M72" i="8"/>
  <c r="L72" i="8"/>
  <c r="K72" i="8"/>
  <c r="J72" i="8"/>
  <c r="I72" i="8"/>
  <c r="H72" i="8"/>
  <c r="G72" i="8"/>
  <c r="F72" i="8"/>
  <c r="E72" i="8"/>
  <c r="D72" i="8"/>
  <c r="C72" i="8"/>
  <c r="N62" i="8"/>
  <c r="N61" i="8"/>
  <c r="D64" i="8"/>
  <c r="E64" i="8"/>
  <c r="F64" i="8"/>
  <c r="G64" i="8"/>
  <c r="H64" i="8"/>
  <c r="I64" i="8"/>
  <c r="J64" i="8"/>
  <c r="K64" i="8"/>
  <c r="L64" i="8"/>
  <c r="M64" i="8"/>
  <c r="C64" i="8"/>
  <c r="B64" i="8"/>
  <c r="B65" i="8" s="1"/>
  <c r="M63" i="8"/>
  <c r="L63" i="8"/>
  <c r="K63" i="8"/>
  <c r="J63" i="8"/>
  <c r="I63" i="8"/>
  <c r="H63" i="8"/>
  <c r="G63" i="8"/>
  <c r="F63" i="8"/>
  <c r="E63" i="8"/>
  <c r="D63" i="8"/>
  <c r="C63" i="8"/>
  <c r="B63" i="8"/>
  <c r="K32" i="10"/>
  <c r="D88" i="8"/>
  <c r="E88" i="8"/>
  <c r="F88" i="8"/>
  <c r="G88" i="8"/>
  <c r="H88" i="8"/>
  <c r="I88" i="8"/>
  <c r="J88" i="8"/>
  <c r="K88" i="8"/>
  <c r="L88" i="8"/>
  <c r="M88" i="8"/>
  <c r="C88" i="8"/>
  <c r="B88" i="8"/>
  <c r="N86" i="8"/>
  <c r="N87" i="8" s="1"/>
  <c r="C87" i="8"/>
  <c r="D87" i="8"/>
  <c r="E87" i="8"/>
  <c r="F87" i="8"/>
  <c r="G87" i="8"/>
  <c r="H87" i="8"/>
  <c r="I87" i="8"/>
  <c r="J87" i="8"/>
  <c r="K87" i="8"/>
  <c r="L87" i="8"/>
  <c r="M87" i="8"/>
  <c r="B87" i="8"/>
  <c r="B147" i="8" l="1"/>
  <c r="K41" i="10" s="1"/>
  <c r="B138" i="8"/>
  <c r="J41" i="10" s="1"/>
  <c r="K148" i="8"/>
  <c r="I148" i="8"/>
  <c r="N143" i="8"/>
  <c r="N147" i="8" s="1"/>
  <c r="N138" i="8"/>
  <c r="E143" i="8"/>
  <c r="I143" i="8"/>
  <c r="M143" i="8"/>
  <c r="C81" i="8"/>
  <c r="K27" i="10"/>
  <c r="N72" i="8"/>
  <c r="C73" i="8"/>
  <c r="C65" i="8"/>
  <c r="N64" i="8"/>
  <c r="C156" i="8"/>
  <c r="D156" i="8"/>
  <c r="E156" i="8"/>
  <c r="F156" i="8"/>
  <c r="G156" i="8"/>
  <c r="H156" i="8"/>
  <c r="I156" i="8"/>
  <c r="J156" i="8"/>
  <c r="K156" i="8"/>
  <c r="L156" i="8"/>
  <c r="M156" i="8"/>
  <c r="B156" i="8"/>
  <c r="C125" i="8"/>
  <c r="D125" i="8"/>
  <c r="E125" i="8"/>
  <c r="F125" i="8"/>
  <c r="G125" i="8"/>
  <c r="H125" i="8"/>
  <c r="I125" i="8"/>
  <c r="J125" i="8"/>
  <c r="K125" i="8"/>
  <c r="L125" i="8"/>
  <c r="M125" i="8"/>
  <c r="B125" i="8"/>
  <c r="C108" i="8"/>
  <c r="D108" i="8"/>
  <c r="E108" i="8"/>
  <c r="F108" i="8"/>
  <c r="G108" i="8"/>
  <c r="H108" i="8"/>
  <c r="I108" i="8"/>
  <c r="J108" i="8"/>
  <c r="K108" i="8"/>
  <c r="L108" i="8"/>
  <c r="M108" i="8"/>
  <c r="B108" i="8"/>
  <c r="C101" i="8"/>
  <c r="D101" i="8"/>
  <c r="E101" i="8"/>
  <c r="F101" i="8"/>
  <c r="G101" i="8"/>
  <c r="H101" i="8"/>
  <c r="I101" i="8"/>
  <c r="J101" i="8"/>
  <c r="K101" i="8"/>
  <c r="L101" i="8"/>
  <c r="M101" i="8"/>
  <c r="B101" i="8"/>
  <c r="M37" i="8"/>
  <c r="L37" i="8"/>
  <c r="K37" i="8"/>
  <c r="J37" i="8"/>
  <c r="I37" i="8"/>
  <c r="H37" i="8"/>
  <c r="G37" i="8"/>
  <c r="F37" i="8"/>
  <c r="E37" i="8"/>
  <c r="D37" i="8"/>
  <c r="C37" i="8"/>
  <c r="B37" i="8"/>
  <c r="C29" i="8"/>
  <c r="D29" i="8"/>
  <c r="E29" i="8"/>
  <c r="F29" i="8"/>
  <c r="G29" i="8"/>
  <c r="H29" i="8"/>
  <c r="I29" i="8"/>
  <c r="J29" i="8"/>
  <c r="K29" i="8"/>
  <c r="L29" i="8"/>
  <c r="M29" i="8"/>
  <c r="B29" i="8"/>
  <c r="M46" i="8"/>
  <c r="L46" i="8"/>
  <c r="K46" i="8"/>
  <c r="J46" i="8"/>
  <c r="I46" i="8"/>
  <c r="H46" i="8"/>
  <c r="G46" i="8"/>
  <c r="F46" i="8"/>
  <c r="E46" i="8"/>
  <c r="D46" i="8"/>
  <c r="C46" i="8"/>
  <c r="B46" i="8"/>
  <c r="C55" i="8"/>
  <c r="D55" i="8"/>
  <c r="E55" i="8"/>
  <c r="F55" i="8"/>
  <c r="G55" i="8"/>
  <c r="H55" i="8"/>
  <c r="I55" i="8"/>
  <c r="J55" i="8"/>
  <c r="K55" i="8"/>
  <c r="L55" i="8"/>
  <c r="M55" i="8"/>
  <c r="B55" i="8"/>
  <c r="N93" i="8"/>
  <c r="K16" i="10"/>
  <c r="K42" i="10"/>
  <c r="K40" i="10"/>
  <c r="J40" i="10"/>
  <c r="M133" i="8"/>
  <c r="L133" i="8"/>
  <c r="K133" i="8"/>
  <c r="J133" i="8"/>
  <c r="I133" i="8"/>
  <c r="H133" i="8"/>
  <c r="G133" i="8"/>
  <c r="F133" i="8"/>
  <c r="E133" i="8"/>
  <c r="D133" i="8"/>
  <c r="C133" i="8"/>
  <c r="B133" i="8"/>
  <c r="B134" i="8" s="1"/>
  <c r="N132" i="8"/>
  <c r="N131" i="8"/>
  <c r="J42" i="10"/>
  <c r="M155" i="8"/>
  <c r="L155" i="8"/>
  <c r="K155" i="8"/>
  <c r="J155" i="8"/>
  <c r="I155" i="8"/>
  <c r="H155" i="8"/>
  <c r="G155" i="8"/>
  <c r="F155" i="8"/>
  <c r="E155" i="8"/>
  <c r="D155" i="8"/>
  <c r="C155" i="8"/>
  <c r="B155" i="8"/>
  <c r="N154" i="8"/>
  <c r="N156" i="8" s="1"/>
  <c r="N153" i="8"/>
  <c r="K35" i="10"/>
  <c r="J35" i="10"/>
  <c r="N107" i="8"/>
  <c r="N108" i="8" s="1"/>
  <c r="B14" i="8"/>
  <c r="J33" i="10"/>
  <c r="J34" i="10"/>
  <c r="K25" i="10"/>
  <c r="J25" i="10"/>
  <c r="M54" i="8"/>
  <c r="L54" i="8"/>
  <c r="K54" i="8"/>
  <c r="J54" i="8"/>
  <c r="I54" i="8"/>
  <c r="H54" i="8"/>
  <c r="G54" i="8"/>
  <c r="F54" i="8"/>
  <c r="E54" i="8"/>
  <c r="D54" i="8"/>
  <c r="C54" i="8"/>
  <c r="B54" i="8"/>
  <c r="N53" i="8"/>
  <c r="N55" i="8" s="1"/>
  <c r="N52" i="8"/>
  <c r="K24" i="10"/>
  <c r="J24" i="10"/>
  <c r="K20" i="10"/>
  <c r="J20" i="10"/>
  <c r="K19" i="10"/>
  <c r="J19" i="10"/>
  <c r="N28" i="8"/>
  <c r="N29" i="8" s="1"/>
  <c r="N36" i="8"/>
  <c r="N37" i="8" s="1"/>
  <c r="J148" i="8" l="1"/>
  <c r="D148" i="8"/>
  <c r="E148" i="8"/>
  <c r="C148" i="8"/>
  <c r="L148" i="8"/>
  <c r="F148" i="8"/>
  <c r="B148" i="8"/>
  <c r="M148" i="8"/>
  <c r="G148" i="8"/>
  <c r="H148" i="8"/>
  <c r="M81" i="8"/>
  <c r="I81" i="8"/>
  <c r="E81" i="8"/>
  <c r="L81" i="8"/>
  <c r="H81" i="8"/>
  <c r="D81" i="8"/>
  <c r="K81" i="8"/>
  <c r="G81" i="8"/>
  <c r="J81" i="8"/>
  <c r="F81" i="8"/>
  <c r="M73" i="8"/>
  <c r="I73" i="8"/>
  <c r="E73" i="8"/>
  <c r="F73" i="8"/>
  <c r="L73" i="8"/>
  <c r="H73" i="8"/>
  <c r="D73" i="8"/>
  <c r="J73" i="8"/>
  <c r="K73" i="8"/>
  <c r="G73" i="8"/>
  <c r="M65" i="8"/>
  <c r="I65" i="8"/>
  <c r="E65" i="8"/>
  <c r="G65" i="8"/>
  <c r="J65" i="8"/>
  <c r="L65" i="8"/>
  <c r="H65" i="8"/>
  <c r="D65" i="8"/>
  <c r="K65" i="8"/>
  <c r="F65" i="8"/>
  <c r="G134" i="8"/>
  <c r="K134" i="8"/>
  <c r="C134" i="8"/>
  <c r="F134" i="8"/>
  <c r="J134" i="8"/>
  <c r="M134" i="8"/>
  <c r="I134" i="8"/>
  <c r="E134" i="8"/>
  <c r="L134" i="8"/>
  <c r="H134" i="8"/>
  <c r="D134" i="8"/>
  <c r="N133" i="8"/>
  <c r="D157" i="8"/>
  <c r="F157" i="8"/>
  <c r="I157" i="8"/>
  <c r="L157" i="8"/>
  <c r="H157" i="8"/>
  <c r="B157" i="8"/>
  <c r="K157" i="8"/>
  <c r="G157" i="8"/>
  <c r="M157" i="8"/>
  <c r="E157" i="8"/>
  <c r="F109" i="8"/>
  <c r="D109" i="8"/>
  <c r="C157" i="8"/>
  <c r="J157" i="8"/>
  <c r="M109" i="8"/>
  <c r="E109" i="8"/>
  <c r="H109" i="8"/>
  <c r="B109" i="8"/>
  <c r="K109" i="8"/>
  <c r="G109" i="8"/>
  <c r="I109" i="8"/>
  <c r="L109" i="8"/>
  <c r="C109" i="8"/>
  <c r="J109" i="8"/>
  <c r="G38" i="8"/>
  <c r="C38" i="8"/>
  <c r="F38" i="8"/>
  <c r="M38" i="8"/>
  <c r="I38" i="8"/>
  <c r="E38" i="8"/>
  <c r="J38" i="8"/>
  <c r="L38" i="8"/>
  <c r="H38" i="8"/>
  <c r="D38" i="8"/>
  <c r="B38" i="8"/>
  <c r="K38" i="8"/>
  <c r="E56" i="8"/>
  <c r="L56" i="8"/>
  <c r="H56" i="8"/>
  <c r="D56" i="8"/>
  <c r="B56" i="8"/>
  <c r="K56" i="8"/>
  <c r="G56" i="8"/>
  <c r="C56" i="8"/>
  <c r="J56" i="8"/>
  <c r="F56" i="8"/>
  <c r="M56" i="8"/>
  <c r="I56" i="8"/>
  <c r="G30" i="8"/>
  <c r="F30" i="8"/>
  <c r="C30" i="8"/>
  <c r="M30" i="8"/>
  <c r="I30" i="8"/>
  <c r="E30" i="8"/>
  <c r="L30" i="8"/>
  <c r="H30" i="8"/>
  <c r="D30" i="8"/>
  <c r="J30" i="8"/>
  <c r="B30" i="8"/>
  <c r="K30" i="8"/>
  <c r="K18" i="10"/>
  <c r="J18" i="10"/>
  <c r="B22" i="8"/>
  <c r="M21" i="8"/>
  <c r="L21" i="8"/>
  <c r="K21" i="8"/>
  <c r="J21" i="8"/>
  <c r="I21" i="8"/>
  <c r="H21" i="8"/>
  <c r="G21" i="8"/>
  <c r="F21" i="8"/>
  <c r="E21" i="8"/>
  <c r="D21" i="8"/>
  <c r="C21" i="8"/>
  <c r="B21" i="8"/>
  <c r="N20" i="8"/>
  <c r="N19" i="8"/>
  <c r="N21" i="8" l="1"/>
  <c r="C22" i="8"/>
  <c r="F22" i="8"/>
  <c r="J22" i="8"/>
  <c r="G22" i="8"/>
  <c r="K22" i="8"/>
  <c r="D22" i="8"/>
  <c r="H22" i="8"/>
  <c r="L22" i="8"/>
  <c r="E22" i="8"/>
  <c r="I22" i="8"/>
  <c r="M22" i="8"/>
  <c r="J16" i="10"/>
  <c r="K17" i="10"/>
  <c r="J17" i="10"/>
  <c r="M13" i="8"/>
  <c r="L13" i="8"/>
  <c r="K13" i="8"/>
  <c r="J13" i="8"/>
  <c r="I13" i="8"/>
  <c r="H13" i="8"/>
  <c r="G13" i="8"/>
  <c r="F13" i="8"/>
  <c r="E13" i="8"/>
  <c r="D13" i="8"/>
  <c r="C13" i="8"/>
  <c r="B13" i="8"/>
  <c r="N12" i="8"/>
  <c r="N11" i="8"/>
  <c r="B5" i="8"/>
  <c r="C5" i="8"/>
  <c r="D5" i="8"/>
  <c r="E5" i="8"/>
  <c r="F5" i="8"/>
  <c r="G5" i="8"/>
  <c r="H5" i="8"/>
  <c r="I5" i="8"/>
  <c r="J5" i="8"/>
  <c r="K5" i="8"/>
  <c r="L5" i="8"/>
  <c r="M5" i="8"/>
  <c r="B6" i="8"/>
  <c r="N4" i="8"/>
  <c r="N3" i="8"/>
  <c r="H36" i="10"/>
  <c r="H21" i="10"/>
  <c r="M29" i="10"/>
  <c r="N29" i="10" s="1"/>
  <c r="L29" i="10"/>
  <c r="M28" i="10"/>
  <c r="N28" i="10" s="1"/>
  <c r="L28" i="10"/>
  <c r="M30" i="10"/>
  <c r="N30" i="10" s="1"/>
  <c r="L30" i="10"/>
  <c r="M27" i="10"/>
  <c r="N27" i="10" s="1"/>
  <c r="L27" i="10"/>
  <c r="M18" i="10"/>
  <c r="N18" i="10" s="1"/>
  <c r="L18" i="10"/>
  <c r="M19" i="10"/>
  <c r="N19" i="10" s="1"/>
  <c r="L19" i="10"/>
  <c r="K34" i="10"/>
  <c r="B71" i="10"/>
  <c r="C72" i="10"/>
  <c r="B94" i="8"/>
  <c r="B95" i="8" s="1"/>
  <c r="K38" i="10"/>
  <c r="J38" i="10"/>
  <c r="N115" i="8"/>
  <c r="C116" i="8"/>
  <c r="D116" i="8"/>
  <c r="E116" i="8"/>
  <c r="F116" i="8"/>
  <c r="G116" i="8"/>
  <c r="H116" i="8"/>
  <c r="I116" i="8"/>
  <c r="J116" i="8"/>
  <c r="K116" i="8"/>
  <c r="L116" i="8"/>
  <c r="M116" i="8"/>
  <c r="B116" i="8"/>
  <c r="N100" i="8"/>
  <c r="N101" i="8" s="1"/>
  <c r="N99" i="8"/>
  <c r="K33" i="10"/>
  <c r="D95" i="8"/>
  <c r="E95" i="8"/>
  <c r="F95" i="8"/>
  <c r="G95" i="8"/>
  <c r="H95" i="8"/>
  <c r="I95" i="8"/>
  <c r="J95" i="8"/>
  <c r="K95" i="8"/>
  <c r="L95" i="8"/>
  <c r="M95" i="8"/>
  <c r="C95" i="8"/>
  <c r="C94" i="8"/>
  <c r="D94" i="8"/>
  <c r="E94" i="8"/>
  <c r="F94" i="8"/>
  <c r="G94" i="8"/>
  <c r="H94" i="8"/>
  <c r="I94" i="8"/>
  <c r="J94" i="8"/>
  <c r="K94" i="8"/>
  <c r="L94" i="8"/>
  <c r="M94" i="8"/>
  <c r="N92" i="8"/>
  <c r="N94" i="8" s="1"/>
  <c r="L8" i="10"/>
  <c r="N5" i="8" l="1"/>
  <c r="N13" i="8"/>
  <c r="B102" i="8"/>
  <c r="F6" i="8"/>
  <c r="J6" i="8"/>
  <c r="C6" i="8"/>
  <c r="G6" i="8"/>
  <c r="K6" i="8"/>
  <c r="I6" i="8"/>
  <c r="M6" i="8"/>
  <c r="D6" i="8"/>
  <c r="H6" i="8"/>
  <c r="L6" i="8"/>
  <c r="E6" i="8"/>
  <c r="D14" i="8"/>
  <c r="H14" i="8"/>
  <c r="L14" i="8"/>
  <c r="E14" i="8"/>
  <c r="I14" i="8"/>
  <c r="M14" i="8"/>
  <c r="K14" i="8"/>
  <c r="F14" i="8"/>
  <c r="J14" i="8"/>
  <c r="C14" i="8"/>
  <c r="G14" i="8"/>
  <c r="M17" i="10"/>
  <c r="N17" i="10" s="1"/>
  <c r="M24" i="10"/>
  <c r="N24" i="10" s="1"/>
  <c r="M23" i="10"/>
  <c r="N23" i="10" s="1"/>
  <c r="M25" i="10"/>
  <c r="N25" i="10" s="1"/>
  <c r="L23" i="10"/>
  <c r="L24" i="10"/>
  <c r="L25" i="10"/>
  <c r="L34" i="10"/>
  <c r="M34" i="10"/>
  <c r="N34" i="10" s="1"/>
  <c r="L17" i="10"/>
  <c r="L16" i="10"/>
  <c r="D102" i="8"/>
  <c r="I102" i="8"/>
  <c r="M102" i="8"/>
  <c r="E102" i="8"/>
  <c r="L102" i="8"/>
  <c r="H102" i="8"/>
  <c r="K102" i="8"/>
  <c r="G102" i="8"/>
  <c r="C102" i="8"/>
  <c r="J102" i="8"/>
  <c r="F102" i="8"/>
  <c r="M16" i="10" l="1"/>
  <c r="N16" i="10" s="1"/>
  <c r="M20" i="10" l="1"/>
  <c r="N20" i="10" s="1"/>
  <c r="N21" i="10" s="1"/>
  <c r="L20" i="10"/>
  <c r="B72" i="10" l="1"/>
  <c r="N122" i="8"/>
  <c r="J39" i="10" s="1"/>
  <c r="N114" i="8"/>
  <c r="M40" i="10"/>
  <c r="N40" i="10" s="1"/>
  <c r="L40" i="10"/>
  <c r="M33" i="10"/>
  <c r="N33" i="10" s="1"/>
  <c r="L33" i="10"/>
  <c r="M35" i="10"/>
  <c r="N35" i="10" s="1"/>
  <c r="L35" i="10"/>
  <c r="N65" i="10"/>
  <c r="C57" i="10"/>
  <c r="M52" i="10"/>
  <c r="N52" i="10" s="1"/>
  <c r="M51" i="10"/>
  <c r="N51" i="10" s="1"/>
  <c r="M50" i="10"/>
  <c r="N50" i="10" s="1"/>
  <c r="H43" i="10"/>
  <c r="M42" i="10"/>
  <c r="N42" i="10" s="1"/>
  <c r="L42" i="10"/>
  <c r="M41" i="10"/>
  <c r="N41" i="10" s="1"/>
  <c r="L41" i="10"/>
  <c r="M37" i="10"/>
  <c r="N37" i="10" s="1"/>
  <c r="L37" i="10"/>
  <c r="M32" i="10"/>
  <c r="N32" i="10" s="1"/>
  <c r="L32" i="10"/>
  <c r="M31" i="10"/>
  <c r="N31" i="10" s="1"/>
  <c r="L31" i="10"/>
  <c r="H26" i="10"/>
  <c r="M22" i="10"/>
  <c r="N22" i="10" s="1"/>
  <c r="L22" i="10"/>
  <c r="H44" i="10" l="1"/>
  <c r="M124" i="8"/>
  <c r="N36" i="10"/>
  <c r="J124" i="8" l="1"/>
  <c r="K124" i="8"/>
  <c r="F13" i="1"/>
  <c r="G124" i="8"/>
  <c r="C124" i="8"/>
  <c r="N123" i="8"/>
  <c r="N125" i="8" s="1"/>
  <c r="H124" i="8"/>
  <c r="E124" i="8"/>
  <c r="B124" i="8"/>
  <c r="L124" i="8"/>
  <c r="D124" i="8"/>
  <c r="F124" i="8"/>
  <c r="I124" i="8"/>
  <c r="N116" i="8"/>
  <c r="B117" i="8"/>
  <c r="D117" i="8"/>
  <c r="H117" i="8"/>
  <c r="L117" i="8"/>
  <c r="E117" i="8"/>
  <c r="I117" i="8"/>
  <c r="M117" i="8"/>
  <c r="F117" i="8"/>
  <c r="J117" i="8"/>
  <c r="C117" i="8"/>
  <c r="G117" i="8"/>
  <c r="K117" i="8"/>
  <c r="M45" i="8"/>
  <c r="L45" i="8"/>
  <c r="K45" i="8"/>
  <c r="J45" i="8"/>
  <c r="I45" i="8"/>
  <c r="H45" i="8"/>
  <c r="G45" i="8"/>
  <c r="F45" i="8"/>
  <c r="E45" i="8"/>
  <c r="D45" i="8"/>
  <c r="C45" i="8"/>
  <c r="B45" i="8"/>
  <c r="N44" i="8"/>
  <c r="N46" i="8" s="1"/>
  <c r="N43" i="8"/>
  <c r="J34" i="1"/>
  <c r="G34" i="1"/>
  <c r="G15" i="1"/>
  <c r="G17" i="1"/>
  <c r="G18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F21" i="1"/>
  <c r="E21" i="1"/>
  <c r="F20" i="1"/>
  <c r="E20" i="1"/>
  <c r="J35" i="1"/>
  <c r="J33" i="1"/>
  <c r="J32" i="1"/>
  <c r="J31" i="1"/>
  <c r="J30" i="1"/>
  <c r="J29" i="1"/>
  <c r="J28" i="1"/>
  <c r="J27" i="1"/>
  <c r="J26" i="1"/>
  <c r="J25" i="1"/>
  <c r="J24" i="1"/>
  <c r="J23" i="1"/>
  <c r="J22" i="1"/>
  <c r="J18" i="1"/>
  <c r="J17" i="1"/>
  <c r="J15" i="1"/>
  <c r="I19" i="1"/>
  <c r="H19" i="1"/>
  <c r="F19" i="1"/>
  <c r="E19" i="1"/>
  <c r="I16" i="1"/>
  <c r="F16" i="1"/>
  <c r="E16" i="1"/>
  <c r="F14" i="1"/>
  <c r="H13" i="1"/>
  <c r="E13" i="1"/>
  <c r="F12" i="1"/>
  <c r="F11" i="1"/>
  <c r="I21" i="1"/>
  <c r="G20" i="1"/>
  <c r="I11" i="1"/>
  <c r="H20" i="1"/>
  <c r="J19" i="1"/>
  <c r="G19" i="1"/>
  <c r="G14" i="1"/>
  <c r="G13" i="1"/>
  <c r="J16" i="1" l="1"/>
  <c r="K39" i="10"/>
  <c r="B126" i="8"/>
  <c r="K126" i="8"/>
  <c r="C126" i="8"/>
  <c r="F126" i="8"/>
  <c r="I126" i="8"/>
  <c r="G126" i="8"/>
  <c r="J126" i="8"/>
  <c r="L126" i="8"/>
  <c r="M126" i="8"/>
  <c r="D126" i="8"/>
  <c r="E126" i="8"/>
  <c r="H126" i="8"/>
  <c r="J21" i="1"/>
  <c r="M38" i="10"/>
  <c r="N38" i="10" s="1"/>
  <c r="L38" i="10"/>
  <c r="I20" i="1"/>
  <c r="G21" i="1"/>
  <c r="I12" i="1"/>
  <c r="I14" i="1"/>
  <c r="E14" i="1"/>
  <c r="L47" i="8"/>
  <c r="E47" i="8"/>
  <c r="I47" i="8"/>
  <c r="M47" i="8"/>
  <c r="B47" i="8"/>
  <c r="F47" i="8"/>
  <c r="J47" i="8"/>
  <c r="C47" i="8"/>
  <c r="G47" i="8"/>
  <c r="K47" i="8"/>
  <c r="D47" i="8"/>
  <c r="H47" i="8"/>
  <c r="G16" i="1"/>
  <c r="G12" i="1"/>
  <c r="J20" i="1"/>
  <c r="L39" i="10" l="1"/>
  <c r="M39" i="10"/>
  <c r="N39" i="10" s="1"/>
  <c r="H16" i="1"/>
  <c r="N26" i="10"/>
  <c r="H14" i="1"/>
  <c r="J14" i="1" s="1"/>
  <c r="N43" i="10" l="1"/>
  <c r="N44" i="10"/>
  <c r="E10" i="1"/>
  <c r="E11" i="1" l="1"/>
  <c r="E12" i="1"/>
  <c r="F9" i="1"/>
  <c r="E9" i="1"/>
  <c r="G9" i="1"/>
  <c r="J11" i="1"/>
  <c r="H9" i="1" l="1"/>
  <c r="H10" i="1"/>
  <c r="H11" i="1"/>
  <c r="I9" i="1"/>
  <c r="J9" i="1"/>
  <c r="H8" i="10"/>
  <c r="H12" i="1"/>
  <c r="J12" i="1" s="1"/>
  <c r="J13" i="1"/>
  <c r="I13" i="1"/>
  <c r="F10" i="1"/>
  <c r="G10" i="1"/>
  <c r="G11" i="1"/>
  <c r="I10" i="1" l="1"/>
  <c r="J10" i="1" s="1"/>
  <c r="N45" i="10"/>
  <c r="H10" i="10" s="1"/>
  <c r="N53" i="10"/>
  <c r="N54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B79" authorId="0" shapeId="0" xr:uid="{19E91A37-A96C-4CC0-BC7A-B037AF8C7CAE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Penetapan Upah
</t>
        </r>
      </text>
    </comment>
  </commentList>
</comments>
</file>

<file path=xl/sharedStrings.xml><?xml version="1.0" encoding="utf-8"?>
<sst xmlns="http://schemas.openxmlformats.org/spreadsheetml/2006/main" count="1074" uniqueCount="304">
  <si>
    <t>MEASUREMENT (KPI)</t>
  </si>
  <si>
    <t>Total Sales/ Tahun</t>
  </si>
  <si>
    <t>Akumulasi Gross Profit</t>
  </si>
  <si>
    <t xml:space="preserve">Akumulasi NPBT </t>
  </si>
  <si>
    <t>Selling Expenses</t>
  </si>
  <si>
    <t>Operasional Expenses</t>
  </si>
  <si>
    <t>Interes Expenses</t>
  </si>
  <si>
    <t>Survey kepuasan pelanggan per tahun</t>
  </si>
  <si>
    <t>Claim/Bulan (Rupiah)</t>
  </si>
  <si>
    <t>Customer melakukan pembelian ulang</t>
  </si>
  <si>
    <t>Produk hasil pengembangan tahun 2023 dapat diserap pasar</t>
  </si>
  <si>
    <t>Kegagalan G2/ bulan</t>
  </si>
  <si>
    <t>Komplain produk/ bulan</t>
  </si>
  <si>
    <t>Kapasitas Produksi Normal per hari</t>
  </si>
  <si>
    <t>Overall Equipment Efectivness (OEE)</t>
  </si>
  <si>
    <t>Pencapaian Target Intensitas Energi (GJ/Pcs)</t>
  </si>
  <si>
    <t>Pencapaian Target Intensitas Emisi CO2 (ton CO2/Pcs)</t>
  </si>
  <si>
    <t>Pencapaian Target Intensitas Waste Water (M3/Pcs)</t>
  </si>
  <si>
    <t>Pencapaian Target Intensitas Solid Waste (ton/Pcs)</t>
  </si>
  <si>
    <t>Total Inventory</t>
  </si>
  <si>
    <t>Kaizen Strategis</t>
  </si>
  <si>
    <t>Keterlibatan Kaizen / Bulan</t>
  </si>
  <si>
    <t>Implementasi 5S</t>
  </si>
  <si>
    <t>Kompetensi karyawan semua level</t>
  </si>
  <si>
    <t>Optimalisasi sistem managemen ISO 9001</t>
  </si>
  <si>
    <t>Realisasi Program Pengembangan System Management QHSE</t>
  </si>
  <si>
    <t>Realisasi Program Pengembangan SAP &amp; CINT Intranet</t>
  </si>
  <si>
    <t>Implementasi Industri 4.0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</si>
  <si>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</si>
  <si>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</si>
  <si>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</si>
  <si>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</si>
  <si>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</si>
  <si>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</si>
  <si>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</si>
  <si>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</si>
  <si>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</si>
  <si>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</si>
  <si>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</si>
  <si>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</si>
  <si>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Target</t>
  </si>
  <si>
    <t>Actual</t>
  </si>
  <si>
    <t>% YTD</t>
  </si>
  <si>
    <t>in Qty</t>
  </si>
  <si>
    <t>PERSPECTIVES</t>
  </si>
  <si>
    <t>OBJECTIVE</t>
  </si>
  <si>
    <t>FINANCIAL</t>
  </si>
  <si>
    <t>Sales Growth</t>
  </si>
  <si>
    <t>350,933 M</t>
  </si>
  <si>
    <t>Profitable Growth</t>
  </si>
  <si>
    <t>60,510 M  (17%)</t>
  </si>
  <si>
    <t>14,487 M</t>
  </si>
  <si>
    <t>Cost Effectiveness</t>
  </si>
  <si>
    <t>23,285 M (6,6%)</t>
  </si>
  <si>
    <t>43,51 M (12%)</t>
  </si>
  <si>
    <t>5,46 M</t>
  </si>
  <si>
    <t>CUSTOMER</t>
  </si>
  <si>
    <t>Customer Satisfaction</t>
  </si>
  <si>
    <t>Customer Loyalty</t>
  </si>
  <si>
    <t>75% dari 
jumlah Buyer</t>
  </si>
  <si>
    <t>Innovative Products</t>
  </si>
  <si>
    <t>INTERNAL PROCESS (IP)</t>
  </si>
  <si>
    <t>Production Quality</t>
  </si>
  <si>
    <t>Productivity</t>
  </si>
  <si>
    <t>3.000 unit</t>
  </si>
  <si>
    <t>Responsible Production Process</t>
  </si>
  <si>
    <t>Inventory Management</t>
  </si>
  <si>
    <t>70 M</t>
  </si>
  <si>
    <t>LEARNING &amp; GROWTH (LG</t>
  </si>
  <si>
    <t>Organization Capital</t>
  </si>
  <si>
    <t>1/Dept/Tahun</t>
  </si>
  <si>
    <t>0 temuan 
Patroli 5S</t>
  </si>
  <si>
    <t>System Capital</t>
  </si>
  <si>
    <t>100 % in Des 2023</t>
  </si>
  <si>
    <t>Oktoberi 2023</t>
  </si>
  <si>
    <t>Digitalization System</t>
  </si>
  <si>
    <t>Mei 2023</t>
  </si>
  <si>
    <t>Des 2023</t>
  </si>
  <si>
    <t>% MTD</t>
  </si>
  <si>
    <t>Target MTD</t>
  </si>
  <si>
    <t>Achievement MTD</t>
  </si>
  <si>
    <t>Target YTD</t>
  </si>
  <si>
    <t>Achievement YTD</t>
  </si>
  <si>
    <t>Actual YTD</t>
  </si>
  <si>
    <t>WIP</t>
  </si>
  <si>
    <t>Tahun 2024</t>
  </si>
  <si>
    <t>Periode</t>
  </si>
  <si>
    <t>Dashboard BSC PT Chitose International Tbk.</t>
  </si>
  <si>
    <t>Departemen</t>
  </si>
  <si>
    <t>Direktorat</t>
  </si>
  <si>
    <t>Direktorat Sales &amp; Marketing</t>
  </si>
  <si>
    <t>QC</t>
  </si>
  <si>
    <t>SCM</t>
  </si>
  <si>
    <t>MSD &amp; Engineering</t>
  </si>
  <si>
    <t>Production</t>
  </si>
  <si>
    <t>Finance Accounting &amp; Controller</t>
  </si>
  <si>
    <t>Purchasing</t>
  </si>
  <si>
    <t>Information Technology</t>
  </si>
  <si>
    <t>HC &amp; GA</t>
  </si>
  <si>
    <t>Sales &amp; Distribution</t>
  </si>
  <si>
    <t>Marketing E-Cattalogue</t>
  </si>
  <si>
    <t>Global Sourching &amp; NSB</t>
  </si>
  <si>
    <t>Busniness Development</t>
  </si>
  <si>
    <t>Sales &amp; Marketing</t>
  </si>
  <si>
    <t>Produksi</t>
  </si>
  <si>
    <t>Administrasi Dan Keuangan</t>
  </si>
  <si>
    <t>Business Development</t>
  </si>
  <si>
    <t>KEY PERFORMANCE INDICATOR DEFINITION (Rating)</t>
  </si>
  <si>
    <t>Perusahaan</t>
  </si>
  <si>
    <t>PT CHITOSE INTERNATIONAL TBK</t>
  </si>
  <si>
    <t>Performance</t>
  </si>
  <si>
    <t>Mid Year Review</t>
  </si>
  <si>
    <t>Total 
KPI</t>
  </si>
  <si>
    <t>Direktur</t>
  </si>
  <si>
    <t>R. Nurwulan Kusumawati</t>
  </si>
  <si>
    <t>Performance Score of Achievement</t>
  </si>
  <si>
    <t>Januari - Desember 2024</t>
  </si>
  <si>
    <t>Performance Rating</t>
  </si>
  <si>
    <t>Perspective</t>
  </si>
  <si>
    <t>Strategic Objectives</t>
  </si>
  <si>
    <t>Strategic Measures</t>
  </si>
  <si>
    <t>Dept Contribution</t>
  </si>
  <si>
    <t>Trend</t>
  </si>
  <si>
    <t>Type</t>
  </si>
  <si>
    <t>Weight</t>
  </si>
  <si>
    <t>Deviasi</t>
  </si>
  <si>
    <t>Score</t>
  </si>
  <si>
    <t>Final Score</t>
  </si>
  <si>
    <t>(a)</t>
  </si>
  <si>
    <t>(b)</t>
  </si>
  <si>
    <t>(c)</t>
  </si>
  <si>
    <t>(d)</t>
  </si>
  <si>
    <t>(d) = (c) : (b)</t>
  </si>
  <si>
    <t>(e) = (d) x (a)</t>
  </si>
  <si>
    <t>Maximize</t>
  </si>
  <si>
    <t>Lock</t>
  </si>
  <si>
    <t>F.2. Profitable Growth</t>
  </si>
  <si>
    <t>All Dept</t>
  </si>
  <si>
    <t>F.3. Cost Effectiveness</t>
  </si>
  <si>
    <t>Minimize</t>
  </si>
  <si>
    <t>Total Finance Perspective</t>
  </si>
  <si>
    <t>C.1. Customer Satisfaction</t>
  </si>
  <si>
    <t>Min to Zero</t>
  </si>
  <si>
    <t>Total Internal Process Perspective</t>
  </si>
  <si>
    <t>`</t>
  </si>
  <si>
    <t>Learning &amp; Growth</t>
  </si>
  <si>
    <t>L.1. Organization Capital</t>
  </si>
  <si>
    <t>L.2. System Capital</t>
  </si>
  <si>
    <t>Total Learning &amp; Growth Perspective</t>
  </si>
  <si>
    <t>Total Weight</t>
  </si>
  <si>
    <t xml:space="preserve">Review Performance Score Achievement </t>
  </si>
  <si>
    <t>KPI Rating</t>
  </si>
  <si>
    <t>Weight
(a)</t>
  </si>
  <si>
    <t>Target
 (b)</t>
  </si>
  <si>
    <t>YTD
(c)</t>
  </si>
  <si>
    <t>Score
(d=c:b)</t>
  </si>
  <si>
    <t>Final Score
(dxa)</t>
  </si>
  <si>
    <t>Others (Ad-hoc)</t>
  </si>
  <si>
    <t>Weighted</t>
  </si>
  <si>
    <t>Total Weighted</t>
  </si>
  <si>
    <t>KEY BEHAVIOR INDICATOR (BASED CHITOSE CORE VALUE)</t>
  </si>
  <si>
    <t>NO</t>
  </si>
  <si>
    <t>SCORE</t>
  </si>
  <si>
    <t>INTEGRITY</t>
  </si>
  <si>
    <t>PROFESSIONAL</t>
  </si>
  <si>
    <t>INNOVATION</t>
  </si>
  <si>
    <t>CUSTOMER FOCUS</t>
  </si>
  <si>
    <t>EXCELLENT</t>
  </si>
  <si>
    <t>AVERAGE CORE VALUES</t>
  </si>
  <si>
    <t>KBI RATING</t>
  </si>
  <si>
    <t>Agreed Performance Plan</t>
  </si>
  <si>
    <t>Direktur Utama</t>
  </si>
  <si>
    <t>Date</t>
  </si>
  <si>
    <t>Full Year Review</t>
  </si>
  <si>
    <t>&lt;-- Pilih Periode</t>
  </si>
  <si>
    <t>HP = High Perform (Far Exceed)</t>
  </si>
  <si>
    <t>P = Perform (Exceed)</t>
  </si>
  <si>
    <t>T = On Target Perform</t>
  </si>
  <si>
    <t>C = Contributory Perform(Below)</t>
  </si>
  <si>
    <t>U = Unsatisfactory Perform (Far Below)</t>
  </si>
  <si>
    <t>Stabilize to Target</t>
  </si>
  <si>
    <t>Stabilize to Zero</t>
  </si>
  <si>
    <t>Unlock</t>
  </si>
  <si>
    <t>Internal Komplain per Dept</t>
  </si>
  <si>
    <t>Kehadiran Karyawan</t>
  </si>
  <si>
    <t>Implementasi 5S dan K3</t>
  </si>
  <si>
    <t>Optimalisasi sistem managemen ISO Integrasi</t>
  </si>
  <si>
    <t>Total Customer Perspective</t>
  </si>
  <si>
    <t>Customer</t>
  </si>
  <si>
    <t>Implementasi 5S &amp; K3</t>
  </si>
  <si>
    <t>Keterlibatan Kaizen/Bulan</t>
  </si>
  <si>
    <t>I.3.  Enviromental, Social, Governance</t>
  </si>
  <si>
    <t>data dari Engineering</t>
  </si>
  <si>
    <t>Manager</t>
  </si>
  <si>
    <t>% Achievement MTD</t>
  </si>
  <si>
    <t>% Achievement YTD</t>
  </si>
  <si>
    <t>%  Achievement YTD</t>
  </si>
  <si>
    <t>Kehadiran karyawan</t>
  </si>
  <si>
    <t>Target Temuan (Eksternal)</t>
  </si>
  <si>
    <t>Target Tepat Waktu (Internal - hari)</t>
  </si>
  <si>
    <t>Internal Komplain Antar Dept</t>
  </si>
  <si>
    <t xml:space="preserve">BALANCE SCORE CARD PT CINT </t>
  </si>
  <si>
    <t>TH 2024</t>
  </si>
  <si>
    <t>in %</t>
  </si>
  <si>
    <t>No. Dokumen</t>
  </si>
  <si>
    <r>
      <t>CINT/BSC/</t>
    </r>
    <r>
      <rPr>
        <sz val="12"/>
        <color rgb="FFFF0000"/>
        <rFont val="Calibri"/>
        <family val="2"/>
        <scheme val="minor"/>
      </rPr>
      <t>DEPT/TAHUN/BULAN</t>
    </r>
  </si>
  <si>
    <t>Revisi</t>
  </si>
  <si>
    <t>No</t>
  </si>
  <si>
    <t>Aktivitas</t>
  </si>
  <si>
    <t>Tidak diperbolehkan mengganti rumus tanpa sepengetahuan Dept CMS</t>
  </si>
  <si>
    <t>Financial</t>
  </si>
  <si>
    <t>Internal Process</t>
  </si>
  <si>
    <t>Penurunan biaya Outsourcing, Pengangkutan Limbah, Seragam</t>
  </si>
  <si>
    <t>Efektivitas budget GA</t>
  </si>
  <si>
    <t>Efektivitas budget HC sesuai program kerja</t>
  </si>
  <si>
    <t>Denda Keterlambatan Legalitas</t>
  </si>
  <si>
    <t>Sanksi Lingkungan Hidup</t>
  </si>
  <si>
    <t>Indeks Kepuasan Karyawan</t>
  </si>
  <si>
    <t>Employee Engagement Index</t>
  </si>
  <si>
    <t>HCGA</t>
  </si>
  <si>
    <t>Peningkatan kompetensi teknis</t>
  </si>
  <si>
    <t>Peningkatan Team Leadership Staf</t>
  </si>
  <si>
    <t>Kepatuhan Penggunaan APD Internal dan Vendor</t>
  </si>
  <si>
    <t>I.2. Productivity</t>
  </si>
  <si>
    <t>Update Peraturan perundangan yang berlaku</t>
  </si>
  <si>
    <t>Implementasi perundangan Tenaga Kerja dan Lingkungan Hidup</t>
  </si>
  <si>
    <t>Peningkatan partisipasi KMS</t>
  </si>
  <si>
    <t>Kepatuhan GCG dan Kode Etik</t>
  </si>
  <si>
    <t>Tingkat kecelakaan kerja internal &amp; vendor</t>
  </si>
  <si>
    <t>Diah Nur Kusumawardhani</t>
  </si>
  <si>
    <r>
      <t>Update pencapaian BSC di tab "</t>
    </r>
    <r>
      <rPr>
        <b/>
        <sz val="11"/>
        <rFont val="Calibri"/>
        <family val="2"/>
        <scheme val="minor"/>
      </rPr>
      <t>Update KPI"</t>
    </r>
  </si>
  <si>
    <r>
      <t xml:space="preserve">Pengisian data KPI actual yang tidak ada di tab </t>
    </r>
    <r>
      <rPr>
        <b/>
        <sz val="11"/>
        <rFont val="Calibri"/>
        <family val="2"/>
        <scheme val="minor"/>
      </rPr>
      <t>"Update KPI"</t>
    </r>
    <r>
      <rPr>
        <sz val="11"/>
        <rFont val="Calibri"/>
        <family val="2"/>
        <scheme val="minor"/>
      </rPr>
      <t xml:space="preserve"> diisi langsung ke Tab</t>
    </r>
    <r>
      <rPr>
        <b/>
        <sz val="11"/>
        <rFont val="Calibri"/>
        <family val="2"/>
        <scheme val="minor"/>
      </rPr>
      <t xml:space="preserve"> "Achievement BSC" </t>
    </r>
    <r>
      <rPr>
        <sz val="11"/>
        <rFont val="Calibri"/>
        <family val="2"/>
        <scheme val="minor"/>
      </rPr>
      <t>setelah actual pencapaian secara YTD sudah ada/dilakukan.</t>
    </r>
  </si>
  <si>
    <t>Dalam Rupiah</t>
  </si>
  <si>
    <t>MoU (Measurement of Units)</t>
  </si>
  <si>
    <t>Rupiah</t>
  </si>
  <si>
    <t>Budget</t>
  </si>
  <si>
    <t>Komplain</t>
  </si>
  <si>
    <t>Disenganged</t>
  </si>
  <si>
    <t>Industrial Complain</t>
  </si>
  <si>
    <t>Industrial Komplain</t>
  </si>
  <si>
    <t>TNA</t>
  </si>
  <si>
    <t>Day</t>
  </si>
  <si>
    <t>% kehadiran</t>
  </si>
  <si>
    <t>kecelakaan</t>
  </si>
  <si>
    <t>temuan</t>
  </si>
  <si>
    <t>Index</t>
  </si>
  <si>
    <t>Program Penurunan Intensitas Energy</t>
  </si>
  <si>
    <t>Program/Tahun</t>
  </si>
  <si>
    <t xml:space="preserve">Penurunan Domestic Waste </t>
  </si>
  <si>
    <t>Program /Triwulan</t>
  </si>
  <si>
    <t>Kaizen</t>
  </si>
  <si>
    <t>Keterlibatan</t>
  </si>
  <si>
    <t>Temuan</t>
  </si>
  <si>
    <t>% Akses</t>
  </si>
  <si>
    <t>Temuan &amp; Ketepatan</t>
  </si>
  <si>
    <t>Data dari HCGA</t>
  </si>
  <si>
    <t>Sanksi</t>
  </si>
  <si>
    <t>Peningkatan Partisipasi KMS</t>
  </si>
  <si>
    <t>Total Temuan/bulan</t>
  </si>
  <si>
    <t>Strategic Initiative</t>
  </si>
  <si>
    <t>Evaluasi vendor per semester, Negosiasi vendor
Melakukan pencarian vendor pembanding</t>
  </si>
  <si>
    <t>Meningkatkan peran pelatihan melalui KMS</t>
  </si>
  <si>
    <t>Memenuhi dokumen-dokumen legal tepat waktu</t>
  </si>
  <si>
    <t>Memenuhi ketentuan peraturan Lingkungan Hidup</t>
  </si>
  <si>
    <t>Menentukan prioritas biaya General Supllies
Menentukan prioritas biaya Office Supllies</t>
  </si>
  <si>
    <t>Meningkatkan proses pelayanan Compensation Benefit
Meningkatkan pelayanan General Affair berdasarkan hasil Survey</t>
  </si>
  <si>
    <t>Mengimplementasikan program peningkatan EEI</t>
  </si>
  <si>
    <t>Melakukan update prosedur perjalanan dinas
Melakukan sosialisasi prosedur-prosedur baru dan infrastruktur HCGA</t>
  </si>
  <si>
    <t>Melaksanakan TJSL dan CSR dengan instansi, Lembaga, Komunitas sekitar Kota Cimahi
Menjaga keharmonisan lingkungan kerja melalui LKS bipartit</t>
  </si>
  <si>
    <t>Memenuhi sertifikasi keahlian sesuai kebutuhan
Evaluasi matriks kompetensi per tahun
Menetapkan SK dan SOP Multiskill</t>
  </si>
  <si>
    <t>Menetapkan program leadership sesuai Level Jabatan
Melakukan restrukturisasi organisasi</t>
  </si>
  <si>
    <t>Menjalin relasi eksternal untuk percepatan informasi (APINDO, Dinas-dinas, dan komunitas TK dan LH)</t>
  </si>
  <si>
    <t>Penerapan prosedur ketenagakerjaan terbaru
Membuat pembaharuan Rintek, Pertek IPAL dan Emisi</t>
  </si>
  <si>
    <t>Efektivitas penggunaan listrik (AC, Lampu, dll) maks 4 jam
Efektifitas pengaturan penggunaan kendaraan dinas
Menetapkan pengiriman material dan barang pesanan dilakukan vendor
Efektivitas penggunaan Air pada fasilitas umum</t>
  </si>
  <si>
    <t>Melakukan kerjasama dengan Yayasan, UMKM, dan komunitas untuk pemanfaatan Solid Waste
Menerapkan patroli 5S sebulan sekali</t>
  </si>
  <si>
    <t>Melaksanakan kerjasama pemeriksaan kesehatan dengan berbagai instansi
Melaksanakan monitoring dan report absensi setiap bulan</t>
  </si>
  <si>
    <t>Evaluasi HIRADC Departemen per semester
Evaluasi infrastruktur dan pedoman K3 per semester
Menetapkan persyaratan K3 untuk vendor</t>
  </si>
  <si>
    <t>Memenuhi kebutuhan APD dan sosialisasi
Melakukan sosialisasi penggunaan kewajiban APD kepada vendor</t>
  </si>
  <si>
    <t>Menerapkan portal Kaizen pada Knowledge Management System
Sosialisasi mekanisme dan implementasi program Chitose Innovation Day (CINT Day)</t>
  </si>
  <si>
    <t>Melakukan penugasan kaizen per bagian per bulan</t>
  </si>
  <si>
    <t>Menerapkan prosedur gratifikasi
Sosialisasi prosedur GCG dan Kode Etik
Pelaksanaan audit COC
Collecting dan evaluasi perjanjian kerjasama pihak ketiga seluruh Departemen</t>
  </si>
  <si>
    <t>Evaluasi kegiatan HCGA sesuai prosedur yang ditetapkan per triwulan</t>
  </si>
  <si>
    <t>Mengimplementasikan hasil temuan audit sesuai prosedur yang berlaku</t>
  </si>
  <si>
    <t>Melakukan program sosialisasi dan monitoring KMS
Melakukan update materi KMS per minggu 2x</t>
  </si>
  <si>
    <t>Actual Temuan (Eksternal)</t>
  </si>
  <si>
    <t>Actual Tepat Waktu  (Internal - hari)</t>
  </si>
  <si>
    <t>Program Training</t>
  </si>
  <si>
    <t>Target Training</t>
  </si>
  <si>
    <t>Program/tahun</t>
  </si>
  <si>
    <t>Days</t>
  </si>
  <si>
    <r>
      <t xml:space="preserve">Tab </t>
    </r>
    <r>
      <rPr>
        <b/>
        <sz val="11"/>
        <rFont val="Calibri"/>
        <family val="2"/>
        <scheme val="minor"/>
      </rPr>
      <t>"Achievement BSC"</t>
    </r>
    <r>
      <rPr>
        <sz val="11"/>
        <rFont val="Calibri"/>
        <family val="2"/>
        <scheme val="minor"/>
      </rPr>
      <t xml:space="preserve"> tidak boleh direvisi</t>
    </r>
  </si>
  <si>
    <r>
      <t>Isi pencapaian disesuaikan periode BSC yang akan diupdate pada "</t>
    </r>
    <r>
      <rPr>
        <b/>
        <sz val="11"/>
        <rFont val="Calibri"/>
        <family val="2"/>
        <scheme val="minor"/>
      </rPr>
      <t>baris yang berisi kata Actual" atau baris berwarna Kuning</t>
    </r>
  </si>
  <si>
    <t xml:space="preserve">
Pencapaian BSC perbulan bisa dilihat dengan mengganti bulan pada kolom pada gambar.</t>
  </si>
  <si>
    <t xml:space="preserve">Isi keterangan pencapaian pada kolom yang sudah disediakan
</t>
  </si>
  <si>
    <t>Target ISO</t>
  </si>
  <si>
    <t>Note</t>
  </si>
  <si>
    <t>Pencapaian Temuan Eksternal</t>
  </si>
  <si>
    <t>% Pencapaian Tepat Waktu</t>
  </si>
  <si>
    <t>Data</t>
  </si>
  <si>
    <t>Pemenuhan GCG dan Kode Etik</t>
  </si>
  <si>
    <t>Pemenuhan/Kepatuhan pada Peraturan Perundangan yang Berlaku</t>
  </si>
  <si>
    <t>Program Pengembangan Karyawan (KMS dan TNA)</t>
  </si>
  <si>
    <t>Target Days</t>
  </si>
  <si>
    <t>Temuan 5S K3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</si>
</sst>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_-* #,##0.00_-;\-* #,##0.00_-;_-* &quot;-&quot;??_-;_-@_-"/>
    <numFmt numFmtId="167" formatCode="0.000"/>
    <numFmt numFmtId="168" formatCode="&quot;&gt; &quot;0%"/>
    <numFmt numFmtId="169" formatCode="&quot;Max &quot;0%"/>
    <numFmt numFmtId="170" formatCode="&quot;&lt;= &quot;0%"/>
    <numFmt numFmtId="171" formatCode="&quot;&gt;= &quot;0%"/>
    <numFmt numFmtId="172" formatCode="&quot;&lt; &quot;0%"/>
    <numFmt numFmtId="173" formatCode="&quot;Finance - How should we look to our shareholders? (&quot;General&quot;%)&quot;"/>
    <numFmt numFmtId="174" formatCode="#,##0.000_);\(#,##0.000\)"/>
    <numFmt numFmtId="175" formatCode="&quot;Finance - How should we look to our shareholders? - &quot;0%"/>
    <numFmt numFmtId="176" formatCode="&quot;Total Perspectives Weight - &quot;0%"/>
    <numFmt numFmtId="177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  <font>
      <sz val="8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2"/>
      <name val="Calibri"/>
      <family val="2"/>
      <scheme val="minor"/>
    </font>
    <font>
      <sz val="8"/>
      <color theme="0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63">
    <xf numFmtId="0" fontId="0" fillId="0" borderId="0" xfId="0"/>
    <xf numFmtId="164" fontId="0" fillId="0" borderId="1" xfId="1" applyNumberFormat="1" applyFont="1" applyBorder="1"/>
    <xf numFmtId="9" fontId="0" fillId="0" borderId="1" xfId="2" applyFont="1" applyBorder="1"/>
    <xf numFmtId="0" fontId="2" fillId="2" borderId="1" xfId="0" applyFont="1" applyFill="1" applyBorder="1"/>
    <xf numFmtId="0" fontId="2" fillId="2" borderId="0" xfId="0" applyFont="1" applyFill="1"/>
    <xf numFmtId="2" fontId="0" fillId="0" borderId="1" xfId="0" applyNumberFormat="1" applyBorder="1"/>
    <xf numFmtId="9" fontId="0" fillId="0" borderId="1" xfId="2" applyFont="1" applyBorder="1" applyAlignment="1">
      <alignment horizontal="right"/>
    </xf>
    <xf numFmtId="9" fontId="5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7" fillId="0" borderId="0" xfId="6" quotePrefix="1" applyNumberFormat="1" applyFont="1" applyFill="1" applyBorder="1" applyAlignment="1">
      <alignment horizontal="center" vertical="center" wrapText="1"/>
    </xf>
    <xf numFmtId="3" fontId="7" fillId="0" borderId="0" xfId="4" applyNumberFormat="1" applyFont="1" applyAlignment="1">
      <alignment horizontal="center" vertical="center" wrapText="1"/>
    </xf>
    <xf numFmtId="0" fontId="7" fillId="0" borderId="0" xfId="6" applyNumberFormat="1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9" fontId="7" fillId="0" borderId="0" xfId="4" applyNumberFormat="1" applyFont="1" applyAlignment="1">
      <alignment horizontal="center" vertical="center" wrapText="1"/>
    </xf>
    <xf numFmtId="17" fontId="7" fillId="0" borderId="0" xfId="4" quotePrefix="1" applyNumberFormat="1" applyFont="1" applyAlignment="1">
      <alignment horizontal="center" vertical="center" wrapText="1"/>
    </xf>
    <xf numFmtId="167" fontId="5" fillId="0" borderId="0" xfId="3" applyNumberFormat="1" applyFont="1" applyAlignment="1">
      <alignment horizontal="center" vertical="center"/>
    </xf>
    <xf numFmtId="2" fontId="5" fillId="0" borderId="0" xfId="3" applyNumberFormat="1" applyFont="1" applyAlignment="1">
      <alignment horizontal="center" vertical="center" wrapText="1"/>
    </xf>
    <xf numFmtId="2" fontId="7" fillId="0" borderId="0" xfId="3" quotePrefix="1" applyNumberFormat="1" applyFont="1" applyAlignment="1">
      <alignment horizontal="center" vertical="center" wrapText="1"/>
    </xf>
    <xf numFmtId="9" fontId="5" fillId="0" borderId="0" xfId="2" applyFont="1" applyFill="1" applyBorder="1" applyAlignment="1">
      <alignment horizontal="center" vertical="center"/>
    </xf>
    <xf numFmtId="9" fontId="6" fillId="0" borderId="0" xfId="2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" fontId="7" fillId="0" borderId="0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5" fontId="5" fillId="3" borderId="0" xfId="3" applyNumberFormat="1" applyFont="1" applyFill="1" applyAlignment="1">
      <alignment horizontal="center" vertical="center"/>
    </xf>
    <xf numFmtId="9" fontId="5" fillId="3" borderId="0" xfId="3" applyNumberFormat="1" applyFont="1" applyFill="1" applyAlignment="1">
      <alignment horizontal="center" vertical="center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7" fillId="3" borderId="0" xfId="3" applyFont="1" applyFill="1" applyAlignment="1">
      <alignment horizontal="left" vertical="center" wrapText="1"/>
    </xf>
    <xf numFmtId="0" fontId="7" fillId="3" borderId="0" xfId="3" applyFont="1" applyFill="1" applyAlignment="1">
      <alignment vertical="center" wrapText="1"/>
    </xf>
    <xf numFmtId="0" fontId="7" fillId="3" borderId="0" xfId="3" applyFont="1" applyFill="1" applyAlignment="1">
      <alignment horizontal="center" vertical="center"/>
    </xf>
    <xf numFmtId="9" fontId="7" fillId="3" borderId="0" xfId="6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 wrapText="1"/>
    </xf>
    <xf numFmtId="9" fontId="7" fillId="3" borderId="0" xfId="4" applyNumberFormat="1" applyFont="1" applyFill="1" applyAlignment="1">
      <alignment horizontal="center" vertical="center" wrapText="1"/>
    </xf>
    <xf numFmtId="17" fontId="7" fillId="3" borderId="0" xfId="4" applyNumberFormat="1" applyFont="1" applyFill="1" applyAlignment="1">
      <alignment horizontal="center" vertical="center" wrapText="1"/>
    </xf>
    <xf numFmtId="17" fontId="7" fillId="3" borderId="0" xfId="4" quotePrefix="1" applyNumberFormat="1" applyFont="1" applyFill="1" applyAlignment="1">
      <alignment horizontal="center" vertical="center" wrapText="1"/>
    </xf>
    <xf numFmtId="0" fontId="9" fillId="2" borderId="0" xfId="0" applyFont="1" applyFill="1"/>
    <xf numFmtId="0" fontId="6" fillId="0" borderId="0" xfId="0" applyFont="1" applyAlignment="1">
      <alignment horizontal="center"/>
    </xf>
    <xf numFmtId="2" fontId="5" fillId="3" borderId="0" xfId="3" applyNumberFormat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9" fontId="6" fillId="3" borderId="0" xfId="2" applyFont="1" applyFill="1" applyBorder="1" applyAlignment="1">
      <alignment horizontal="center" vertical="center"/>
    </xf>
    <xf numFmtId="2" fontId="7" fillId="3" borderId="0" xfId="3" quotePrefix="1" applyNumberFormat="1" applyFont="1" applyFill="1" applyAlignment="1">
      <alignment horizontal="center" vertical="center" wrapText="1"/>
    </xf>
    <xf numFmtId="2" fontId="7" fillId="3" borderId="0" xfId="3" applyNumberFormat="1" applyFont="1" applyFill="1" applyAlignment="1">
      <alignment horizontal="center" vertical="center"/>
    </xf>
    <xf numFmtId="2" fontId="6" fillId="3" borderId="0" xfId="1" applyNumberFormat="1" applyFont="1" applyFill="1" applyBorder="1" applyAlignment="1">
      <alignment horizontal="center" vertical="center"/>
    </xf>
    <xf numFmtId="9" fontId="6" fillId="0" borderId="6" xfId="2" applyFont="1" applyFill="1" applyBorder="1" applyAlignment="1">
      <alignment horizontal="center" vertical="center"/>
    </xf>
    <xf numFmtId="9" fontId="6" fillId="3" borderId="6" xfId="2" applyFont="1" applyFill="1" applyBorder="1" applyAlignment="1">
      <alignment horizontal="center" vertical="center"/>
    </xf>
    <xf numFmtId="0" fontId="7" fillId="3" borderId="8" xfId="3" applyFont="1" applyFill="1" applyBorder="1" applyAlignment="1">
      <alignment horizontal="left" vertical="center" wrapText="1"/>
    </xf>
    <xf numFmtId="166" fontId="5" fillId="3" borderId="8" xfId="5" applyFont="1" applyFill="1" applyBorder="1" applyAlignment="1">
      <alignment horizontal="center" vertical="center"/>
    </xf>
    <xf numFmtId="2" fontId="5" fillId="3" borderId="8" xfId="5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9" fontId="6" fillId="3" borderId="8" xfId="2" applyFont="1" applyFill="1" applyBorder="1" applyAlignment="1">
      <alignment horizontal="center" vertical="center"/>
    </xf>
    <xf numFmtId="9" fontId="6" fillId="3" borderId="9" xfId="2" applyFont="1" applyFill="1" applyBorder="1" applyAlignment="1">
      <alignment horizontal="center" vertical="center"/>
    </xf>
    <xf numFmtId="0" fontId="7" fillId="0" borderId="3" xfId="3" applyFont="1" applyBorder="1" applyAlignment="1">
      <alignment vertical="center" wrapText="1"/>
    </xf>
    <xf numFmtId="0" fontId="7" fillId="0" borderId="3" xfId="3" quotePrefix="1" applyFont="1" applyBorder="1" applyAlignment="1">
      <alignment horizontal="center" vertical="center" wrapText="1"/>
    </xf>
    <xf numFmtId="2" fontId="7" fillId="0" borderId="3" xfId="3" quotePrefix="1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9" fontId="6" fillId="0" borderId="3" xfId="2" applyFont="1" applyFill="1" applyBorder="1" applyAlignment="1">
      <alignment horizontal="center" vertical="center"/>
    </xf>
    <xf numFmtId="9" fontId="6" fillId="0" borderId="4" xfId="2" applyFont="1" applyFill="1" applyBorder="1" applyAlignment="1">
      <alignment horizontal="center" vertical="center"/>
    </xf>
    <xf numFmtId="9" fontId="7" fillId="3" borderId="8" xfId="3" quotePrefix="1" applyNumberFormat="1" applyFont="1" applyFill="1" applyBorder="1" applyAlignment="1">
      <alignment horizontal="center" vertical="center" wrapText="1"/>
    </xf>
    <xf numFmtId="2" fontId="7" fillId="3" borderId="8" xfId="3" quotePrefix="1" applyNumberFormat="1" applyFont="1" applyFill="1" applyBorder="1" applyAlignment="1">
      <alignment horizontal="center" vertical="center" wrapText="1"/>
    </xf>
    <xf numFmtId="165" fontId="7" fillId="0" borderId="3" xfId="4" applyNumberFormat="1" applyFont="1" applyBorder="1" applyAlignment="1">
      <alignment horizontal="center" vertical="center"/>
    </xf>
    <xf numFmtId="165" fontId="7" fillId="0" borderId="3" xfId="2" applyNumberFormat="1" applyFont="1" applyFill="1" applyBorder="1" applyAlignment="1">
      <alignment horizontal="center" vertical="center"/>
    </xf>
    <xf numFmtId="165" fontId="6" fillId="0" borderId="3" xfId="2" applyNumberFormat="1" applyFont="1" applyFill="1" applyBorder="1" applyAlignment="1">
      <alignment horizontal="center" vertical="center"/>
    </xf>
    <xf numFmtId="0" fontId="7" fillId="0" borderId="8" xfId="3" applyFont="1" applyBorder="1" applyAlignment="1">
      <alignment vertical="center" wrapText="1"/>
    </xf>
    <xf numFmtId="165" fontId="7" fillId="0" borderId="8" xfId="4" applyNumberFormat="1" applyFont="1" applyBorder="1" applyAlignment="1">
      <alignment horizontal="center" vertical="center"/>
    </xf>
    <xf numFmtId="2" fontId="7" fillId="0" borderId="8" xfId="3" quotePrefix="1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left" vertical="center" wrapText="1"/>
    </xf>
    <xf numFmtId="9" fontId="7" fillId="3" borderId="3" xfId="4" applyNumberFormat="1" applyFont="1" applyFill="1" applyBorder="1" applyAlignment="1">
      <alignment horizontal="center" vertical="center" wrapText="1"/>
    </xf>
    <xf numFmtId="2" fontId="7" fillId="3" borderId="3" xfId="3" quotePrefix="1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/>
    </xf>
    <xf numFmtId="9" fontId="6" fillId="3" borderId="3" xfId="2" applyFont="1" applyFill="1" applyBorder="1" applyAlignment="1">
      <alignment horizontal="center" vertical="center"/>
    </xf>
    <xf numFmtId="9" fontId="6" fillId="3" borderId="4" xfId="2" applyFont="1" applyFill="1" applyBorder="1" applyAlignment="1">
      <alignment horizontal="center" vertical="center"/>
    </xf>
    <xf numFmtId="0" fontId="7" fillId="0" borderId="8" xfId="3" applyFont="1" applyBorder="1" applyAlignment="1">
      <alignment horizontal="left" vertical="center" wrapText="1"/>
    </xf>
    <xf numFmtId="17" fontId="7" fillId="0" borderId="8" xfId="4" quotePrefix="1" applyNumberFormat="1" applyFont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0" fillId="2" borderId="10" xfId="3" applyFont="1" applyFill="1" applyBorder="1" applyAlignment="1">
      <alignment horizontal="center" vertical="center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10" fillId="2" borderId="12" xfId="3" applyFont="1" applyFill="1" applyBorder="1" applyAlignment="1">
      <alignment horizontal="center" vertical="center" wrapText="1"/>
    </xf>
    <xf numFmtId="1" fontId="7" fillId="3" borderId="0" xfId="1" quotePrefix="1" applyNumberFormat="1" applyFont="1" applyFill="1" applyBorder="1" applyAlignment="1">
      <alignment horizontal="center" vertical="center" wrapText="1"/>
    </xf>
    <xf numFmtId="1" fontId="6" fillId="3" borderId="0" xfId="1" applyNumberFormat="1" applyFont="1" applyFill="1" applyBorder="1" applyAlignment="1">
      <alignment horizontal="center" vertical="center"/>
    </xf>
    <xf numFmtId="9" fontId="7" fillId="3" borderId="0" xfId="2" quotePrefix="1" applyFont="1" applyFill="1" applyBorder="1" applyAlignment="1">
      <alignment horizontal="center" vertical="center" wrapText="1"/>
    </xf>
    <xf numFmtId="0" fontId="14" fillId="0" borderId="0" xfId="7" applyFont="1"/>
    <xf numFmtId="0" fontId="14" fillId="0" borderId="0" xfId="7" applyFont="1" applyAlignment="1">
      <alignment horizontal="center" vertical="center"/>
    </xf>
    <xf numFmtId="165" fontId="14" fillId="0" borderId="0" xfId="8" applyNumberFormat="1" applyFont="1" applyAlignment="1" applyProtection="1">
      <alignment horizontal="center" vertical="center"/>
    </xf>
    <xf numFmtId="0" fontId="15" fillId="0" borderId="0" xfId="7" applyFont="1" applyAlignment="1">
      <alignment horizontal="center"/>
    </xf>
    <xf numFmtId="0" fontId="15" fillId="0" borderId="0" xfId="7" applyFont="1"/>
    <xf numFmtId="168" fontId="17" fillId="4" borderId="1" xfId="7" applyNumberFormat="1" applyFont="1" applyFill="1" applyBorder="1" applyAlignment="1">
      <alignment horizontal="center" vertical="center"/>
    </xf>
    <xf numFmtId="169" fontId="17" fillId="4" borderId="1" xfId="7" applyNumberFormat="1" applyFont="1" applyFill="1" applyBorder="1" applyAlignment="1">
      <alignment horizontal="center" vertical="center"/>
    </xf>
    <xf numFmtId="168" fontId="17" fillId="5" borderId="1" xfId="7" applyNumberFormat="1" applyFont="1" applyFill="1" applyBorder="1" applyAlignment="1">
      <alignment horizontal="center" vertical="center"/>
    </xf>
    <xf numFmtId="170" fontId="17" fillId="5" borderId="1" xfId="7" applyNumberFormat="1" applyFont="1" applyFill="1" applyBorder="1" applyAlignment="1">
      <alignment horizontal="center" vertical="center"/>
    </xf>
    <xf numFmtId="0" fontId="15" fillId="0" borderId="0" xfId="7" applyFont="1" applyAlignment="1">
      <alignment vertical="center" wrapText="1"/>
    </xf>
    <xf numFmtId="171" fontId="17" fillId="6" borderId="1" xfId="7" applyNumberFormat="1" applyFont="1" applyFill="1" applyBorder="1" applyAlignment="1">
      <alignment horizontal="center" vertical="center"/>
    </xf>
    <xf numFmtId="170" fontId="17" fillId="6" borderId="1" xfId="7" applyNumberFormat="1" applyFont="1" applyFill="1" applyBorder="1" applyAlignment="1">
      <alignment horizontal="center" vertical="center"/>
    </xf>
    <xf numFmtId="171" fontId="16" fillId="7" borderId="1" xfId="7" applyNumberFormat="1" applyFont="1" applyFill="1" applyBorder="1" applyAlignment="1">
      <alignment horizontal="center" vertical="center"/>
    </xf>
    <xf numFmtId="172" fontId="16" fillId="7" borderId="1" xfId="7" applyNumberFormat="1" applyFont="1" applyFill="1" applyBorder="1" applyAlignment="1">
      <alignment horizontal="center" vertical="center"/>
    </xf>
    <xf numFmtId="171" fontId="17" fillId="8" borderId="1" xfId="8" applyNumberFormat="1" applyFont="1" applyFill="1" applyBorder="1" applyAlignment="1" applyProtection="1">
      <alignment horizontal="center" vertical="center"/>
    </xf>
    <xf numFmtId="172" fontId="17" fillId="8" borderId="1" xfId="8" applyNumberFormat="1" applyFont="1" applyFill="1" applyBorder="1" applyAlignment="1" applyProtection="1">
      <alignment horizontal="center" vertical="center"/>
    </xf>
    <xf numFmtId="0" fontId="14" fillId="0" borderId="0" xfId="7" applyFont="1" applyAlignment="1">
      <alignment horizontal="center"/>
    </xf>
    <xf numFmtId="0" fontId="17" fillId="2" borderId="14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7" fillId="2" borderId="18" xfId="7" applyFont="1" applyFill="1" applyBorder="1" applyAlignment="1">
      <alignment horizontal="center" vertical="center"/>
    </xf>
    <xf numFmtId="0" fontId="15" fillId="0" borderId="0" xfId="7" applyFont="1" applyAlignment="1">
      <alignment horizontal="center" vertical="center"/>
    </xf>
    <xf numFmtId="165" fontId="15" fillId="0" borderId="0" xfId="8" applyNumberFormat="1" applyFont="1" applyFill="1" applyAlignment="1" applyProtection="1">
      <alignment horizontal="center" vertical="center"/>
    </xf>
    <xf numFmtId="0" fontId="14" fillId="0" borderId="19" xfId="7" applyFont="1" applyBorder="1" applyAlignment="1">
      <alignment horizontal="left" vertical="center"/>
    </xf>
    <xf numFmtId="0" fontId="14" fillId="0" borderId="19" xfId="7" applyFont="1" applyBorder="1" applyAlignment="1">
      <alignment horizontal="left" vertical="center" wrapText="1"/>
    </xf>
    <xf numFmtId="0" fontId="14" fillId="0" borderId="19" xfId="7" applyFont="1" applyBorder="1" applyAlignment="1">
      <alignment horizontal="center" vertical="center" wrapText="1"/>
    </xf>
    <xf numFmtId="173" fontId="14" fillId="0" borderId="19" xfId="7" applyNumberFormat="1" applyFont="1" applyBorder="1" applyAlignment="1">
      <alignment horizontal="center" vertical="center"/>
    </xf>
    <xf numFmtId="9" fontId="14" fillId="0" borderId="19" xfId="8" applyFont="1" applyBorder="1" applyAlignment="1" applyProtection="1">
      <alignment horizontal="center" vertical="center"/>
    </xf>
    <xf numFmtId="9" fontId="15" fillId="0" borderId="19" xfId="8" applyFont="1" applyBorder="1" applyAlignment="1" applyProtection="1">
      <alignment horizontal="center" vertical="center"/>
    </xf>
    <xf numFmtId="0" fontId="14" fillId="0" borderId="0" xfId="7" applyFont="1" applyAlignment="1">
      <alignment vertical="center"/>
    </xf>
    <xf numFmtId="4" fontId="14" fillId="0" borderId="0" xfId="7" applyNumberFormat="1" applyFont="1" applyAlignment="1">
      <alignment horizontal="center" vertical="center"/>
    </xf>
    <xf numFmtId="9" fontId="14" fillId="0" borderId="0" xfId="8" applyFont="1" applyAlignment="1" applyProtection="1">
      <alignment horizontal="center" vertical="center"/>
    </xf>
    <xf numFmtId="0" fontId="14" fillId="0" borderId="20" xfId="7" applyFont="1" applyBorder="1" applyAlignment="1">
      <alignment horizontal="left" vertical="center"/>
    </xf>
    <xf numFmtId="0" fontId="14" fillId="0" borderId="21" xfId="7" applyFont="1" applyBorder="1" applyAlignment="1">
      <alignment horizontal="left" vertical="center" wrapText="1"/>
    </xf>
    <xf numFmtId="9" fontId="14" fillId="0" borderId="21" xfId="8" applyFont="1" applyBorder="1" applyAlignment="1" applyProtection="1">
      <alignment horizontal="center" vertical="center"/>
    </xf>
    <xf numFmtId="2" fontId="14" fillId="0" borderId="21" xfId="8" applyNumberFormat="1" applyFont="1" applyBorder="1" applyAlignment="1">
      <alignment horizontal="center" vertical="center"/>
    </xf>
    <xf numFmtId="174" fontId="14" fillId="0" borderId="21" xfId="7" applyNumberFormat="1" applyFont="1" applyBorder="1" applyAlignment="1">
      <alignment horizontal="center" vertical="center"/>
    </xf>
    <xf numFmtId="165" fontId="14" fillId="0" borderId="21" xfId="8" applyNumberFormat="1" applyFont="1" applyBorder="1" applyAlignment="1">
      <alignment horizontal="center" vertical="center"/>
    </xf>
    <xf numFmtId="0" fontId="14" fillId="0" borderId="20" xfId="7" applyFont="1" applyBorder="1" applyAlignment="1">
      <alignment horizontal="left" vertical="center" wrapText="1"/>
    </xf>
    <xf numFmtId="9" fontId="14" fillId="0" borderId="20" xfId="8" applyFont="1" applyBorder="1" applyAlignment="1" applyProtection="1">
      <alignment horizontal="center" vertical="center"/>
    </xf>
    <xf numFmtId="9" fontId="15" fillId="0" borderId="0" xfId="8" applyFont="1" applyBorder="1" applyAlignment="1" applyProtection="1">
      <alignment horizontal="center" vertical="center"/>
    </xf>
    <xf numFmtId="9" fontId="15" fillId="9" borderId="11" xfId="8" applyFont="1" applyFill="1" applyBorder="1" applyAlignment="1" applyProtection="1">
      <alignment horizontal="center"/>
    </xf>
    <xf numFmtId="0" fontId="15" fillId="9" borderId="11" xfId="8" applyNumberFormat="1" applyFont="1" applyFill="1" applyBorder="1" applyAlignment="1" applyProtection="1"/>
    <xf numFmtId="1" fontId="14" fillId="0" borderId="19" xfId="7" applyNumberFormat="1" applyFont="1" applyBorder="1" applyAlignment="1">
      <alignment horizontal="center" vertical="center"/>
    </xf>
    <xf numFmtId="9" fontId="15" fillId="10" borderId="19" xfId="8" applyFont="1" applyFill="1" applyBorder="1" applyAlignment="1" applyProtection="1">
      <alignment horizontal="center" vertical="center"/>
    </xf>
    <xf numFmtId="1" fontId="14" fillId="0" borderId="19" xfId="9" applyNumberFormat="1" applyFont="1" applyBorder="1" applyAlignment="1">
      <alignment horizontal="center" vertical="center"/>
    </xf>
    <xf numFmtId="1" fontId="14" fillId="0" borderId="21" xfId="7" applyNumberFormat="1" applyFont="1" applyBorder="1" applyAlignment="1">
      <alignment horizontal="center" vertical="center"/>
    </xf>
    <xf numFmtId="9" fontId="14" fillId="0" borderId="21" xfId="8" applyFont="1" applyBorder="1" applyAlignment="1">
      <alignment horizontal="center" vertical="center"/>
    </xf>
    <xf numFmtId="9" fontId="15" fillId="10" borderId="11" xfId="8" applyFont="1" applyFill="1" applyBorder="1" applyAlignment="1" applyProtection="1">
      <alignment horizontal="center"/>
    </xf>
    <xf numFmtId="0" fontId="15" fillId="10" borderId="11" xfId="8" applyNumberFormat="1" applyFont="1" applyFill="1" applyBorder="1" applyAlignment="1" applyProtection="1"/>
    <xf numFmtId="165" fontId="14" fillId="0" borderId="19" xfId="7" applyNumberFormat="1" applyFont="1" applyBorder="1" applyAlignment="1">
      <alignment horizontal="center" vertical="center"/>
    </xf>
    <xf numFmtId="0" fontId="15" fillId="11" borderId="11" xfId="8" applyNumberFormat="1" applyFont="1" applyFill="1" applyBorder="1" applyAlignment="1" applyProtection="1"/>
    <xf numFmtId="0" fontId="14" fillId="0" borderId="19" xfId="7" applyFont="1" applyBorder="1" applyAlignment="1">
      <alignment horizontal="center" vertical="center"/>
    </xf>
    <xf numFmtId="9" fontId="14" fillId="0" borderId="20" xfId="7" applyNumberFormat="1" applyFont="1" applyBorder="1" applyAlignment="1">
      <alignment horizontal="center" vertical="center"/>
    </xf>
    <xf numFmtId="165" fontId="14" fillId="0" borderId="21" xfId="7" applyNumberFormat="1" applyFont="1" applyBorder="1" applyAlignment="1">
      <alignment horizontal="center" vertical="center"/>
    </xf>
    <xf numFmtId="2" fontId="14" fillId="0" borderId="21" xfId="7" applyNumberFormat="1" applyFont="1" applyBorder="1" applyAlignment="1">
      <alignment horizontal="center" vertical="center"/>
    </xf>
    <xf numFmtId="1" fontId="14" fillId="0" borderId="20" xfId="7" applyNumberFormat="1" applyFont="1" applyBorder="1" applyAlignment="1">
      <alignment horizontal="center" vertical="center"/>
    </xf>
    <xf numFmtId="9" fontId="15" fillId="12" borderId="3" xfId="8" applyFont="1" applyFill="1" applyBorder="1" applyAlignment="1" applyProtection="1">
      <alignment horizontal="center"/>
    </xf>
    <xf numFmtId="0" fontId="15" fillId="12" borderId="3" xfId="8" applyNumberFormat="1" applyFont="1" applyFill="1" applyBorder="1" applyAlignment="1" applyProtection="1"/>
    <xf numFmtId="43" fontId="14" fillId="0" borderId="0" xfId="9" applyFont="1" applyAlignment="1" applyProtection="1">
      <alignment vertical="center"/>
    </xf>
    <xf numFmtId="176" fontId="17" fillId="2" borderId="13" xfId="8" applyNumberFormat="1" applyFont="1" applyFill="1" applyBorder="1" applyAlignment="1" applyProtection="1">
      <alignment vertical="center"/>
    </xf>
    <xf numFmtId="0" fontId="17" fillId="2" borderId="22" xfId="9" applyNumberFormat="1" applyFont="1" applyFill="1" applyBorder="1" applyAlignment="1" applyProtection="1">
      <alignment vertical="center"/>
    </xf>
    <xf numFmtId="165" fontId="17" fillId="2" borderId="17" xfId="8" applyNumberFormat="1" applyFont="1" applyFill="1" applyBorder="1" applyAlignment="1" applyProtection="1">
      <alignment horizontal="center" vertical="center"/>
    </xf>
    <xf numFmtId="43" fontId="14" fillId="0" borderId="0" xfId="9" applyFont="1" applyAlignment="1" applyProtection="1">
      <alignment horizontal="center" vertical="center"/>
    </xf>
    <xf numFmtId="43" fontId="14" fillId="0" borderId="0" xfId="9" applyFont="1" applyProtection="1"/>
    <xf numFmtId="43" fontId="15" fillId="0" borderId="24" xfId="9" applyFont="1" applyBorder="1" applyAlignment="1" applyProtection="1"/>
    <xf numFmtId="43" fontId="15" fillId="0" borderId="24" xfId="9" applyFont="1" applyBorder="1" applyAlignment="1" applyProtection="1">
      <alignment horizontal="center"/>
    </xf>
    <xf numFmtId="9" fontId="15" fillId="0" borderId="24" xfId="8" applyFont="1" applyBorder="1" applyAlignment="1" applyProtection="1"/>
    <xf numFmtId="0" fontId="15" fillId="0" borderId="25" xfId="9" applyNumberFormat="1" applyFont="1" applyBorder="1" applyAlignment="1" applyProtection="1"/>
    <xf numFmtId="9" fontId="17" fillId="2" borderId="26" xfId="8" applyFont="1" applyFill="1" applyBorder="1" applyAlignment="1" applyProtection="1">
      <alignment horizontal="center" vertical="center"/>
    </xf>
    <xf numFmtId="0" fontId="17" fillId="2" borderId="26" xfId="7" applyFont="1" applyFill="1" applyBorder="1" applyAlignment="1">
      <alignment vertical="center"/>
    </xf>
    <xf numFmtId="0" fontId="17" fillId="2" borderId="13" xfId="7" applyFont="1" applyFill="1" applyBorder="1" applyAlignment="1">
      <alignment horizontal="center" vertical="center"/>
    </xf>
    <xf numFmtId="0" fontId="17" fillId="2" borderId="22" xfId="7" applyFont="1" applyFill="1" applyBorder="1" applyAlignment="1">
      <alignment horizontal="center" vertical="center"/>
    </xf>
    <xf numFmtId="0" fontId="17" fillId="2" borderId="26" xfId="7" applyFont="1" applyFill="1" applyBorder="1" applyAlignment="1">
      <alignment horizontal="center" vertical="center" wrapText="1"/>
    </xf>
    <xf numFmtId="0" fontId="17" fillId="2" borderId="13" xfId="7" applyFont="1" applyFill="1" applyBorder="1" applyAlignment="1">
      <alignment horizontal="center" vertical="center" wrapText="1"/>
    </xf>
    <xf numFmtId="0" fontId="14" fillId="0" borderId="27" xfId="7" applyFont="1" applyBorder="1" applyAlignment="1">
      <alignment vertical="top" wrapText="1"/>
    </xf>
    <xf numFmtId="0" fontId="14" fillId="0" borderId="28" xfId="7" applyFont="1" applyBorder="1" applyAlignment="1">
      <alignment vertical="top" wrapText="1"/>
    </xf>
    <xf numFmtId="9" fontId="14" fillId="0" borderId="28" xfId="8" applyFont="1" applyBorder="1" applyAlignment="1" applyProtection="1">
      <alignment horizontal="left" vertical="top"/>
    </xf>
    <xf numFmtId="2" fontId="14" fillId="0" borderId="28" xfId="7" applyNumberFormat="1" applyFont="1" applyBorder="1" applyAlignment="1">
      <alignment horizontal="center" vertical="top"/>
    </xf>
    <xf numFmtId="9" fontId="14" fillId="3" borderId="28" xfId="7" applyNumberFormat="1" applyFont="1" applyFill="1" applyBorder="1" applyAlignment="1">
      <alignment horizontal="center" vertical="top"/>
    </xf>
    <xf numFmtId="9" fontId="15" fillId="0" borderId="28" xfId="8" applyFont="1" applyBorder="1" applyAlignment="1" applyProtection="1">
      <alignment horizontal="center" vertical="center"/>
    </xf>
    <xf numFmtId="165" fontId="14" fillId="13" borderId="29" xfId="8" applyNumberFormat="1" applyFont="1" applyFill="1" applyBorder="1" applyAlignment="1" applyProtection="1">
      <alignment horizontal="center" vertical="center"/>
    </xf>
    <xf numFmtId="0" fontId="14" fillId="0" borderId="30" xfId="7" applyFont="1" applyBorder="1" applyAlignment="1">
      <alignment vertical="top" wrapText="1"/>
    </xf>
    <xf numFmtId="0" fontId="14" fillId="0" borderId="31" xfId="7" applyFont="1" applyBorder="1" applyAlignment="1">
      <alignment vertical="top" wrapText="1"/>
    </xf>
    <xf numFmtId="9" fontId="14" fillId="0" borderId="31" xfId="8" applyFont="1" applyBorder="1" applyAlignment="1" applyProtection="1">
      <alignment horizontal="left" vertical="top"/>
    </xf>
    <xf numFmtId="9" fontId="14" fillId="0" borderId="31" xfId="7" applyNumberFormat="1" applyFont="1" applyBorder="1" applyAlignment="1">
      <alignment horizontal="center" vertical="top"/>
    </xf>
    <xf numFmtId="9" fontId="14" fillId="3" borderId="31" xfId="7" applyNumberFormat="1" applyFont="1" applyFill="1" applyBorder="1" applyAlignment="1">
      <alignment horizontal="center" vertical="top"/>
    </xf>
    <xf numFmtId="9" fontId="15" fillId="0" borderId="31" xfId="8" applyFont="1" applyBorder="1" applyAlignment="1" applyProtection="1">
      <alignment horizontal="center" vertical="center"/>
    </xf>
    <xf numFmtId="165" fontId="14" fillId="13" borderId="32" xfId="8" applyNumberFormat="1" applyFont="1" applyFill="1" applyBorder="1" applyAlignment="1" applyProtection="1">
      <alignment horizontal="center" vertical="center"/>
    </xf>
    <xf numFmtId="0" fontId="14" fillId="0" borderId="33" xfId="7" applyFont="1" applyBorder="1" applyAlignment="1">
      <alignment vertical="top" wrapText="1"/>
    </xf>
    <xf numFmtId="0" fontId="14" fillId="0" borderId="34" xfId="7" applyFont="1" applyBorder="1" applyAlignment="1">
      <alignment vertical="top" wrapText="1"/>
    </xf>
    <xf numFmtId="9" fontId="14" fillId="0" borderId="34" xfId="8" applyFont="1" applyBorder="1" applyAlignment="1" applyProtection="1">
      <alignment horizontal="left" vertical="top" wrapText="1"/>
    </xf>
    <xf numFmtId="9" fontId="14" fillId="0" borderId="34" xfId="9" applyNumberFormat="1" applyFont="1" applyBorder="1" applyAlignment="1" applyProtection="1">
      <alignment horizontal="center" vertical="top"/>
    </xf>
    <xf numFmtId="9" fontId="14" fillId="3" borderId="34" xfId="7" applyNumberFormat="1" applyFont="1" applyFill="1" applyBorder="1" applyAlignment="1">
      <alignment horizontal="center" vertical="top"/>
    </xf>
    <xf numFmtId="9" fontId="15" fillId="0" borderId="34" xfId="8" applyFont="1" applyBorder="1" applyAlignment="1" applyProtection="1">
      <alignment horizontal="center" vertical="center"/>
    </xf>
    <xf numFmtId="165" fontId="14" fillId="13" borderId="35" xfId="8" applyNumberFormat="1" applyFont="1" applyFill="1" applyBorder="1" applyAlignment="1" applyProtection="1">
      <alignment horizontal="center" vertical="center"/>
    </xf>
    <xf numFmtId="9" fontId="18" fillId="2" borderId="14" xfId="8" applyFont="1" applyFill="1" applyBorder="1" applyAlignment="1" applyProtection="1">
      <alignment horizontal="center"/>
    </xf>
    <xf numFmtId="9" fontId="18" fillId="2" borderId="24" xfId="8" applyFont="1" applyFill="1" applyBorder="1" applyAlignment="1" applyProtection="1">
      <alignment horizontal="center"/>
    </xf>
    <xf numFmtId="9" fontId="18" fillId="2" borderId="25" xfId="8" applyFont="1" applyFill="1" applyBorder="1" applyAlignment="1" applyProtection="1">
      <alignment horizontal="center"/>
    </xf>
    <xf numFmtId="9" fontId="18" fillId="2" borderId="18" xfId="8" applyFont="1" applyFill="1" applyBorder="1" applyAlignment="1" applyProtection="1">
      <alignment horizontal="center"/>
    </xf>
    <xf numFmtId="9" fontId="18" fillId="2" borderId="36" xfId="8" applyFont="1" applyFill="1" applyBorder="1" applyAlignment="1" applyProtection="1">
      <alignment horizontal="center"/>
    </xf>
    <xf numFmtId="9" fontId="18" fillId="2" borderId="37" xfId="8" applyFont="1" applyFill="1" applyBorder="1" applyAlignment="1" applyProtection="1">
      <alignment horizontal="center"/>
    </xf>
    <xf numFmtId="0" fontId="15" fillId="0" borderId="0" xfId="7" applyFont="1" applyAlignment="1">
      <alignment horizontal="left" vertical="center"/>
    </xf>
    <xf numFmtId="0" fontId="22" fillId="0" borderId="0" xfId="7" applyFont="1" applyAlignment="1">
      <alignment horizontal="justify" vertical="center" wrapText="1"/>
    </xf>
    <xf numFmtId="165" fontId="22" fillId="0" borderId="0" xfId="8" applyNumberFormat="1" applyFont="1" applyAlignment="1" applyProtection="1">
      <alignment horizontal="justify" vertical="center" wrapText="1"/>
    </xf>
    <xf numFmtId="165" fontId="14" fillId="0" borderId="0" xfId="8" applyNumberFormat="1" applyFont="1" applyProtection="1"/>
    <xf numFmtId="0" fontId="15" fillId="0" borderId="16" xfId="7" applyFont="1" applyBorder="1" applyAlignment="1">
      <alignment horizontal="center" vertical="center"/>
    </xf>
    <xf numFmtId="4" fontId="23" fillId="0" borderId="1" xfId="7" applyNumberFormat="1" applyFont="1" applyBorder="1" applyAlignment="1">
      <alignment horizontal="center" vertical="center"/>
    </xf>
    <xf numFmtId="0" fontId="15" fillId="0" borderId="40" xfId="7" applyFont="1" applyBorder="1" applyAlignment="1">
      <alignment horizontal="center" vertical="center"/>
    </xf>
    <xf numFmtId="4" fontId="22" fillId="14" borderId="26" xfId="7" applyNumberFormat="1" applyFont="1" applyFill="1" applyBorder="1" applyAlignment="1">
      <alignment horizontal="center" vertical="top"/>
    </xf>
    <xf numFmtId="0" fontId="15" fillId="0" borderId="18" xfId="7" applyFont="1" applyBorder="1" applyAlignment="1">
      <alignment vertical="center" wrapText="1"/>
    </xf>
    <xf numFmtId="0" fontId="15" fillId="0" borderId="36" xfId="7" applyFont="1" applyBorder="1" applyAlignment="1">
      <alignment vertical="center" wrapText="1"/>
    </xf>
    <xf numFmtId="0" fontId="22" fillId="0" borderId="36" xfId="7" applyFont="1" applyBorder="1"/>
    <xf numFmtId="0" fontId="15" fillId="0" borderId="22" xfId="7" applyFont="1" applyBorder="1" applyAlignment="1">
      <alignment horizontal="right" vertical="center" wrapText="1"/>
    </xf>
    <xf numFmtId="4" fontId="15" fillId="0" borderId="17" xfId="7" applyNumberFormat="1" applyFont="1" applyBorder="1" applyAlignment="1">
      <alignment horizontal="center" vertical="center"/>
    </xf>
    <xf numFmtId="0" fontId="22" fillId="0" borderId="0" xfId="7" applyFont="1"/>
    <xf numFmtId="0" fontId="15" fillId="0" borderId="0" xfId="7" applyFont="1" applyAlignment="1">
      <alignment horizontal="center" vertical="center" wrapText="1"/>
    </xf>
    <xf numFmtId="4" fontId="15" fillId="0" borderId="0" xfId="7" applyNumberFormat="1" applyFont="1" applyAlignment="1">
      <alignment horizontal="center" vertical="center" wrapText="1"/>
    </xf>
    <xf numFmtId="165" fontId="22" fillId="0" borderId="0" xfId="8" applyNumberFormat="1" applyFont="1" applyAlignment="1" applyProtection="1">
      <alignment vertical="top"/>
    </xf>
    <xf numFmtId="0" fontId="22" fillId="0" borderId="0" xfId="7" applyFont="1" applyAlignment="1">
      <alignment horizontal="center"/>
    </xf>
    <xf numFmtId="165" fontId="22" fillId="0" borderId="0" xfId="8" applyNumberFormat="1" applyFont="1" applyProtection="1"/>
    <xf numFmtId="0" fontId="22" fillId="0" borderId="18" xfId="7" applyFont="1" applyBorder="1" applyAlignment="1">
      <alignment vertical="center"/>
    </xf>
    <xf numFmtId="0" fontId="16" fillId="0" borderId="0" xfId="7" applyFont="1" applyAlignment="1">
      <alignment vertical="center" wrapText="1"/>
    </xf>
    <xf numFmtId="0" fontId="16" fillId="0" borderId="0" xfId="7" applyFont="1" applyAlignment="1">
      <alignment horizontal="center" vertical="center" wrapText="1"/>
    </xf>
    <xf numFmtId="9" fontId="19" fillId="0" borderId="0" xfId="7" applyNumberFormat="1" applyFont="1" applyAlignment="1">
      <alignment horizontal="center" vertical="center" wrapText="1"/>
    </xf>
    <xf numFmtId="165" fontId="14" fillId="0" borderId="0" xfId="8" applyNumberFormat="1" applyFont="1" applyBorder="1" applyAlignment="1" applyProtection="1">
      <alignment horizontal="center" vertical="center"/>
    </xf>
    <xf numFmtId="0" fontId="19" fillId="0" borderId="0" xfId="7" applyFont="1" applyAlignment="1">
      <alignment horizontal="center" vertical="center" wrapText="1"/>
    </xf>
    <xf numFmtId="0" fontId="17" fillId="0" borderId="0" xfId="7" applyFont="1" applyAlignment="1">
      <alignment vertical="center" wrapText="1"/>
    </xf>
    <xf numFmtId="0" fontId="18" fillId="0" borderId="0" xfId="7" applyFont="1" applyAlignment="1">
      <alignment vertical="center" wrapText="1"/>
    </xf>
    <xf numFmtId="171" fontId="17" fillId="0" borderId="0" xfId="8" applyNumberFormat="1" applyFont="1" applyFill="1" applyBorder="1" applyAlignment="1" applyProtection="1">
      <alignment horizontal="center" vertical="center"/>
    </xf>
    <xf numFmtId="172" fontId="17" fillId="0" borderId="0" xfId="8" applyNumberFormat="1" applyFont="1" applyFill="1" applyBorder="1" applyAlignment="1" applyProtection="1">
      <alignment horizontal="center" vertical="center"/>
    </xf>
    <xf numFmtId="9" fontId="14" fillId="0" borderId="19" xfId="2" applyFont="1" applyBorder="1" applyAlignment="1">
      <alignment horizontal="center" vertical="center"/>
    </xf>
    <xf numFmtId="0" fontId="17" fillId="2" borderId="0" xfId="7" applyFont="1" applyFill="1" applyAlignment="1">
      <alignment horizontal="center" vertical="center" wrapText="1"/>
    </xf>
    <xf numFmtId="0" fontId="17" fillId="0" borderId="0" xfId="7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9" fontId="14" fillId="0" borderId="20" xfId="2" applyFont="1" applyBorder="1" applyAlignment="1">
      <alignment horizontal="center" vertical="center"/>
    </xf>
    <xf numFmtId="2" fontId="14" fillId="0" borderId="20" xfId="7" applyNumberFormat="1" applyFont="1" applyBorder="1" applyAlignment="1">
      <alignment horizontal="center" vertical="center"/>
    </xf>
    <xf numFmtId="43" fontId="0" fillId="0" borderId="1" xfId="1" applyFont="1" applyBorder="1"/>
    <xf numFmtId="0" fontId="2" fillId="2" borderId="8" xfId="0" applyFont="1" applyFill="1" applyBorder="1"/>
    <xf numFmtId="0" fontId="2" fillId="0" borderId="0" xfId="0" applyFont="1"/>
    <xf numFmtId="9" fontId="0" fillId="0" borderId="0" xfId="2" applyFont="1" applyFill="1" applyBorder="1" applyAlignment="1">
      <alignment horizontal="right"/>
    </xf>
    <xf numFmtId="9" fontId="0" fillId="0" borderId="0" xfId="2" applyFont="1" applyFill="1" applyBorder="1"/>
    <xf numFmtId="0" fontId="0" fillId="0" borderId="0" xfId="0" applyAlignment="1">
      <alignment vertical="center"/>
    </xf>
    <xf numFmtId="9" fontId="0" fillId="0" borderId="1" xfId="1" applyNumberFormat="1" applyFont="1" applyBorder="1"/>
    <xf numFmtId="0" fontId="16" fillId="0" borderId="1" xfId="0" applyFont="1" applyBorder="1" applyAlignment="1">
      <alignment vertical="center" wrapText="1"/>
    </xf>
    <xf numFmtId="0" fontId="14" fillId="0" borderId="0" xfId="0" applyFont="1"/>
    <xf numFmtId="0" fontId="14" fillId="0" borderId="21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/>
    </xf>
    <xf numFmtId="9" fontId="0" fillId="0" borderId="8" xfId="2" applyFont="1" applyFill="1" applyBorder="1" applyAlignment="1">
      <alignment horizontal="right"/>
    </xf>
    <xf numFmtId="9" fontId="0" fillId="0" borderId="8" xfId="2" applyFont="1" applyFill="1" applyBorder="1"/>
    <xf numFmtId="0" fontId="2" fillId="2" borderId="1" xfId="0" applyFont="1" applyFill="1" applyBorder="1" applyAlignment="1">
      <alignment wrapText="1"/>
    </xf>
    <xf numFmtId="0" fontId="15" fillId="3" borderId="40" xfId="7" applyFont="1" applyFill="1" applyBorder="1" applyAlignment="1">
      <alignment horizontal="center" vertical="center"/>
    </xf>
    <xf numFmtId="0" fontId="22" fillId="0" borderId="17" xfId="7" applyFont="1" applyBorder="1" applyAlignment="1">
      <alignment horizontal="left" vertical="center"/>
    </xf>
    <xf numFmtId="0" fontId="15" fillId="3" borderId="49" xfId="7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14" fillId="0" borderId="1" xfId="7" applyFont="1" applyBorder="1"/>
    <xf numFmtId="43" fontId="0" fillId="0" borderId="0" xfId="1" applyFont="1"/>
    <xf numFmtId="177" fontId="0" fillId="0" borderId="0" xfId="1" applyNumberFormat="1" applyFont="1"/>
    <xf numFmtId="1" fontId="14" fillId="0" borderId="21" xfId="2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4" fillId="0" borderId="51" xfId="7" applyFont="1" applyBorder="1" applyAlignment="1">
      <alignment horizontal="left" vertical="center" wrapText="1"/>
    </xf>
    <xf numFmtId="0" fontId="14" fillId="0" borderId="51" xfId="7" applyFont="1" applyBorder="1" applyAlignment="1">
      <alignment horizontal="center" vertical="center" wrapText="1"/>
    </xf>
    <xf numFmtId="173" fontId="14" fillId="0" borderId="51" xfId="7" applyNumberFormat="1" applyFont="1" applyBorder="1" applyAlignment="1">
      <alignment horizontal="center" vertical="center"/>
    </xf>
    <xf numFmtId="9" fontId="14" fillId="0" borderId="51" xfId="8" applyFont="1" applyBorder="1" applyAlignment="1" applyProtection="1">
      <alignment horizontal="center" vertical="center"/>
    </xf>
    <xf numFmtId="9" fontId="14" fillId="0" borderId="51" xfId="2" applyFont="1" applyBorder="1" applyAlignment="1">
      <alignment horizontal="center" vertical="center"/>
    </xf>
    <xf numFmtId="9" fontId="14" fillId="0" borderId="51" xfId="8" applyFont="1" applyBorder="1" applyAlignment="1">
      <alignment horizontal="center" vertical="center"/>
    </xf>
    <xf numFmtId="9" fontId="15" fillId="10" borderId="51" xfId="8" applyFont="1" applyFill="1" applyBorder="1" applyAlignment="1" applyProtection="1">
      <alignment horizontal="center" vertical="center"/>
    </xf>
    <xf numFmtId="9" fontId="17" fillId="2" borderId="22" xfId="2" applyFont="1" applyFill="1" applyBorder="1" applyAlignment="1" applyProtection="1">
      <alignment horizontal="center" vertical="center"/>
    </xf>
    <xf numFmtId="9" fontId="14" fillId="0" borderId="19" xfId="8" applyFont="1" applyFill="1" applyBorder="1" applyAlignment="1" applyProtection="1">
      <alignment horizontal="center" vertical="center"/>
    </xf>
    <xf numFmtId="9" fontId="14" fillId="0" borderId="21" xfId="8" applyFont="1" applyFill="1" applyBorder="1" applyAlignment="1" applyProtection="1">
      <alignment horizontal="center" vertical="center"/>
    </xf>
    <xf numFmtId="9" fontId="14" fillId="0" borderId="20" xfId="8" applyFont="1" applyFill="1" applyBorder="1" applyAlignment="1" applyProtection="1">
      <alignment horizontal="center" vertical="center"/>
    </xf>
    <xf numFmtId="9" fontId="0" fillId="0" borderId="0" xfId="2" applyFont="1"/>
    <xf numFmtId="9" fontId="14" fillId="0" borderId="21" xfId="2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7" fillId="0" borderId="0" xfId="0" applyFont="1" applyAlignment="1">
      <alignment horizontal="left" vertical="center"/>
    </xf>
    <xf numFmtId="0" fontId="27" fillId="0" borderId="0" xfId="0" applyFont="1"/>
    <xf numFmtId="0" fontId="27" fillId="0" borderId="0" xfId="0" applyFont="1" applyAlignment="1">
      <alignment wrapText="1"/>
    </xf>
    <xf numFmtId="37" fontId="14" fillId="0" borderId="21" xfId="7" applyNumberFormat="1" applyFont="1" applyBorder="1" applyAlignment="1">
      <alignment horizontal="center" vertical="center"/>
    </xf>
    <xf numFmtId="1" fontId="14" fillId="0" borderId="21" xfId="1" applyNumberFormat="1" applyFont="1" applyFill="1" applyBorder="1" applyAlignment="1">
      <alignment horizontal="center" vertical="center"/>
    </xf>
    <xf numFmtId="9" fontId="14" fillId="0" borderId="19" xfId="2" applyFont="1" applyFill="1" applyBorder="1" applyAlignment="1">
      <alignment horizontal="center" vertical="center"/>
    </xf>
    <xf numFmtId="9" fontId="14" fillId="0" borderId="19" xfId="8" applyFont="1" applyFill="1" applyBorder="1" applyAlignment="1" applyProtection="1">
      <alignment horizontal="center" vertical="center" wrapText="1"/>
    </xf>
    <xf numFmtId="37" fontId="14" fillId="0" borderId="20" xfId="7" applyNumberFormat="1" applyFont="1" applyBorder="1" applyAlignment="1">
      <alignment horizontal="center" vertical="center"/>
    </xf>
    <xf numFmtId="9" fontId="14" fillId="0" borderId="20" xfId="8" applyFont="1" applyBorder="1" applyAlignment="1" applyProtection="1">
      <alignment horizontal="center" vertical="center" wrapText="1"/>
    </xf>
    <xf numFmtId="43" fontId="27" fillId="0" borderId="1" xfId="1" applyFont="1" applyBorder="1"/>
    <xf numFmtId="0" fontId="2" fillId="0" borderId="8" xfId="0" applyFont="1" applyBorder="1"/>
    <xf numFmtId="1" fontId="14" fillId="0" borderId="19" xfId="2" applyNumberFormat="1" applyFont="1" applyBorder="1" applyAlignment="1">
      <alignment horizontal="center" vertical="center"/>
    </xf>
    <xf numFmtId="9" fontId="0" fillId="7" borderId="1" xfId="2" applyFont="1" applyFill="1" applyBorder="1"/>
    <xf numFmtId="9" fontId="0" fillId="7" borderId="1" xfId="1" applyNumberFormat="1" applyFont="1" applyFill="1" applyBorder="1"/>
    <xf numFmtId="43" fontId="0" fillId="7" borderId="1" xfId="1" applyFont="1" applyFill="1" applyBorder="1"/>
    <xf numFmtId="164" fontId="0" fillId="7" borderId="1" xfId="1" applyNumberFormat="1" applyFont="1" applyFill="1" applyBorder="1"/>
    <xf numFmtId="9" fontId="1" fillId="0" borderId="1" xfId="2" applyFont="1" applyFill="1" applyBorder="1"/>
    <xf numFmtId="177" fontId="0" fillId="0" borderId="1" xfId="1" applyNumberFormat="1" applyFont="1" applyBorder="1"/>
    <xf numFmtId="2" fontId="0" fillId="0" borderId="0" xfId="2" applyNumberFormat="1" applyFont="1" applyFill="1" applyBorder="1" applyAlignment="1">
      <alignment horizontal="right"/>
    </xf>
    <xf numFmtId="2" fontId="0" fillId="0" borderId="0" xfId="2" applyNumberFormat="1" applyFont="1" applyFill="1" applyBorder="1"/>
    <xf numFmtId="2" fontId="2" fillId="2" borderId="1" xfId="0" applyNumberFormat="1" applyFont="1" applyFill="1" applyBorder="1" applyAlignment="1">
      <alignment horizontal="center" vertical="center"/>
    </xf>
    <xf numFmtId="2" fontId="0" fillId="7" borderId="1" xfId="1" applyNumberFormat="1" applyFont="1" applyFill="1" applyBorder="1"/>
    <xf numFmtId="165" fontId="14" fillId="0" borderId="21" xfId="8" applyNumberFormat="1" applyFont="1" applyBorder="1" applyAlignment="1" applyProtection="1">
      <alignment horizontal="center" vertical="center"/>
    </xf>
    <xf numFmtId="165" fontId="15" fillId="9" borderId="11" xfId="8" applyNumberFormat="1" applyFont="1" applyFill="1" applyBorder="1" applyAlignment="1" applyProtection="1">
      <alignment horizontal="center"/>
    </xf>
    <xf numFmtId="165" fontId="14" fillId="0" borderId="51" xfId="8" applyNumberFormat="1" applyFont="1" applyBorder="1" applyAlignment="1" applyProtection="1">
      <alignment horizontal="center" vertical="center"/>
    </xf>
    <xf numFmtId="165" fontId="15" fillId="10" borderId="11" xfId="8" applyNumberFormat="1" applyFont="1" applyFill="1" applyBorder="1" applyAlignment="1" applyProtection="1">
      <alignment horizontal="center" vertical="center"/>
    </xf>
    <xf numFmtId="165" fontId="14" fillId="0" borderId="19" xfId="8" applyNumberFormat="1" applyFont="1" applyBorder="1" applyAlignment="1" applyProtection="1">
      <alignment horizontal="center" vertical="center"/>
    </xf>
    <xf numFmtId="165" fontId="14" fillId="0" borderId="20" xfId="8" applyNumberFormat="1" applyFont="1" applyBorder="1" applyAlignment="1" applyProtection="1">
      <alignment horizontal="center" vertical="center"/>
    </xf>
    <xf numFmtId="165" fontId="15" fillId="12" borderId="54" xfId="8" applyNumberFormat="1" applyFont="1" applyFill="1" applyBorder="1" applyAlignment="1" applyProtection="1">
      <alignment horizontal="center" vertical="center"/>
    </xf>
    <xf numFmtId="10" fontId="0" fillId="7" borderId="1" xfId="2" applyNumberFormat="1" applyFont="1" applyFill="1" applyBorder="1"/>
    <xf numFmtId="1" fontId="0" fillId="7" borderId="1" xfId="1" applyNumberFormat="1" applyFont="1" applyFill="1" applyBorder="1"/>
    <xf numFmtId="0" fontId="14" fillId="7" borderId="20" xfId="7" applyFont="1" applyFill="1" applyBorder="1" applyAlignment="1">
      <alignment horizontal="left" vertical="center"/>
    </xf>
    <xf numFmtId="1" fontId="0" fillId="0" borderId="1" xfId="1" applyNumberFormat="1" applyFont="1" applyBorder="1"/>
    <xf numFmtId="1" fontId="0" fillId="0" borderId="1" xfId="0" applyNumberFormat="1" applyBorder="1"/>
    <xf numFmtId="0" fontId="14" fillId="0" borderId="0" xfId="7" applyFont="1" applyAlignment="1">
      <alignment horizontal="center" vertical="center" wrapText="1"/>
    </xf>
    <xf numFmtId="173" fontId="14" fillId="0" borderId="0" xfId="7" applyNumberFormat="1" applyFont="1" applyAlignment="1">
      <alignment horizontal="center" vertical="center"/>
    </xf>
    <xf numFmtId="9" fontId="14" fillId="0" borderId="0" xfId="8" applyFont="1" applyFill="1" applyBorder="1" applyAlignment="1" applyProtection="1">
      <alignment horizontal="center" vertical="center"/>
    </xf>
    <xf numFmtId="1" fontId="14" fillId="0" borderId="0" xfId="7" applyNumberFormat="1" applyFont="1" applyAlignment="1">
      <alignment horizontal="center" vertical="center"/>
    </xf>
    <xf numFmtId="9" fontId="15" fillId="11" borderId="11" xfId="8" applyFont="1" applyFill="1" applyBorder="1" applyAlignment="1" applyProtection="1">
      <alignment horizontal="center"/>
    </xf>
    <xf numFmtId="165" fontId="15" fillId="11" borderId="12" xfId="8" applyNumberFormat="1" applyFont="1" applyFill="1" applyBorder="1" applyAlignment="1" applyProtection="1">
      <alignment horizontal="center" vertical="center"/>
    </xf>
    <xf numFmtId="0" fontId="0" fillId="0" borderId="0" xfId="0" applyAlignment="1">
      <alignment wrapText="1"/>
    </xf>
    <xf numFmtId="1" fontId="0" fillId="7" borderId="1" xfId="2" applyNumberFormat="1" applyFont="1" applyFill="1" applyBorder="1"/>
    <xf numFmtId="9" fontId="0" fillId="0" borderId="1" xfId="2" applyFont="1" applyFill="1" applyBorder="1"/>
    <xf numFmtId="177" fontId="0" fillId="0" borderId="1" xfId="1" applyNumberFormat="1" applyFont="1" applyFill="1" applyBorder="1"/>
    <xf numFmtId="0" fontId="0" fillId="0" borderId="0" xfId="0" applyAlignment="1">
      <alignment horizontal="center"/>
    </xf>
    <xf numFmtId="165" fontId="14" fillId="15" borderId="72" xfId="8" applyNumberFormat="1" applyFont="1" applyFill="1" applyBorder="1" applyAlignment="1" applyProtection="1">
      <alignment horizontal="left" vertical="center" wrapText="1"/>
    </xf>
    <xf numFmtId="165" fontId="14" fillId="15" borderId="73" xfId="8" applyNumberFormat="1" applyFont="1" applyFill="1" applyBorder="1" applyAlignment="1" applyProtection="1">
      <alignment horizontal="left" vertical="center" wrapText="1"/>
    </xf>
    <xf numFmtId="165" fontId="14" fillId="15" borderId="74" xfId="8" applyNumberFormat="1" applyFont="1" applyFill="1" applyBorder="1" applyAlignment="1" applyProtection="1">
      <alignment horizontal="left" vertical="center" wrapText="1"/>
    </xf>
    <xf numFmtId="165" fontId="14" fillId="15" borderId="67" xfId="8" applyNumberFormat="1" applyFont="1" applyFill="1" applyBorder="1" applyAlignment="1" applyProtection="1">
      <alignment horizontal="left" vertical="center" wrapText="1"/>
    </xf>
    <xf numFmtId="165" fontId="14" fillId="15" borderId="68" xfId="8" applyNumberFormat="1" applyFont="1" applyFill="1" applyBorder="1" applyAlignment="1" applyProtection="1">
      <alignment horizontal="left" vertical="center" wrapText="1"/>
    </xf>
    <xf numFmtId="165" fontId="14" fillId="15" borderId="69" xfId="8" applyNumberFormat="1" applyFont="1" applyFill="1" applyBorder="1" applyAlignment="1" applyProtection="1">
      <alignment horizontal="left" vertical="center" wrapText="1"/>
    </xf>
    <xf numFmtId="165" fontId="14" fillId="15" borderId="70" xfId="8" applyNumberFormat="1" applyFont="1" applyFill="1" applyBorder="1" applyAlignment="1" applyProtection="1">
      <alignment horizontal="left" vertical="center" wrapText="1"/>
    </xf>
    <xf numFmtId="165" fontId="14" fillId="15" borderId="57" xfId="8" applyNumberFormat="1" applyFont="1" applyFill="1" applyBorder="1" applyAlignment="1" applyProtection="1">
      <alignment horizontal="left" vertical="center" wrapText="1"/>
    </xf>
    <xf numFmtId="165" fontId="14" fillId="15" borderId="71" xfId="8" applyNumberFormat="1" applyFont="1" applyFill="1" applyBorder="1" applyAlignment="1" applyProtection="1">
      <alignment horizontal="left" vertical="center" wrapText="1"/>
    </xf>
    <xf numFmtId="165" fontId="14" fillId="15" borderId="65" xfId="8" applyNumberFormat="1" applyFont="1" applyFill="1" applyBorder="1" applyAlignment="1" applyProtection="1">
      <alignment horizontal="left" vertical="center" wrapText="1"/>
    </xf>
    <xf numFmtId="165" fontId="14" fillId="15" borderId="55" xfId="8" applyNumberFormat="1" applyFont="1" applyFill="1" applyBorder="1" applyAlignment="1" applyProtection="1">
      <alignment horizontal="left" vertical="center" wrapText="1"/>
    </xf>
    <xf numFmtId="165" fontId="14" fillId="15" borderId="66" xfId="8" applyNumberFormat="1" applyFont="1" applyFill="1" applyBorder="1" applyAlignment="1" applyProtection="1">
      <alignment horizontal="left" vertical="center" wrapText="1"/>
    </xf>
    <xf numFmtId="165" fontId="14" fillId="9" borderId="65" xfId="8" applyNumberFormat="1" applyFont="1" applyFill="1" applyBorder="1" applyAlignment="1" applyProtection="1">
      <alignment horizontal="left" vertical="center" wrapText="1"/>
    </xf>
    <xf numFmtId="165" fontId="14" fillId="9" borderId="55" xfId="8" applyNumberFormat="1" applyFont="1" applyFill="1" applyBorder="1" applyAlignment="1" applyProtection="1">
      <alignment horizontal="left" vertical="center" wrapText="1"/>
    </xf>
    <xf numFmtId="165" fontId="14" fillId="9" borderId="66" xfId="8" applyNumberFormat="1" applyFont="1" applyFill="1" applyBorder="1" applyAlignment="1" applyProtection="1">
      <alignment horizontal="left" vertical="center" wrapText="1"/>
    </xf>
    <xf numFmtId="165" fontId="14" fillId="9" borderId="67" xfId="8" applyNumberFormat="1" applyFont="1" applyFill="1" applyBorder="1" applyAlignment="1" applyProtection="1">
      <alignment horizontal="left" vertical="center" wrapText="1"/>
    </xf>
    <xf numFmtId="165" fontId="14" fillId="9" borderId="68" xfId="8" applyNumberFormat="1" applyFont="1" applyFill="1" applyBorder="1" applyAlignment="1" applyProtection="1">
      <alignment horizontal="left" vertical="center" wrapText="1"/>
    </xf>
    <xf numFmtId="165" fontId="14" fillId="9" borderId="69" xfId="8" applyNumberFormat="1" applyFont="1" applyFill="1" applyBorder="1" applyAlignment="1" applyProtection="1">
      <alignment horizontal="left" vertical="center" wrapText="1"/>
    </xf>
    <xf numFmtId="165" fontId="14" fillId="9" borderId="72" xfId="8" applyNumberFormat="1" applyFont="1" applyFill="1" applyBorder="1" applyAlignment="1" applyProtection="1">
      <alignment horizontal="left" vertical="center" wrapText="1"/>
    </xf>
    <xf numFmtId="165" fontId="14" fillId="9" borderId="73" xfId="8" applyNumberFormat="1" applyFont="1" applyFill="1" applyBorder="1" applyAlignment="1" applyProtection="1">
      <alignment horizontal="left" vertical="center" wrapText="1"/>
    </xf>
    <xf numFmtId="165" fontId="14" fillId="9" borderId="74" xfId="8" applyNumberFormat="1" applyFont="1" applyFill="1" applyBorder="1" applyAlignment="1" applyProtection="1">
      <alignment horizontal="left" vertical="center" wrapText="1"/>
    </xf>
    <xf numFmtId="165" fontId="14" fillId="10" borderId="65" xfId="8" applyNumberFormat="1" applyFont="1" applyFill="1" applyBorder="1" applyAlignment="1" applyProtection="1">
      <alignment horizontal="left" vertical="center" wrapText="1"/>
    </xf>
    <xf numFmtId="165" fontId="14" fillId="10" borderId="55" xfId="8" applyNumberFormat="1" applyFont="1" applyFill="1" applyBorder="1" applyAlignment="1" applyProtection="1">
      <alignment horizontal="left" vertical="center" wrapText="1"/>
    </xf>
    <xf numFmtId="165" fontId="14" fillId="10" borderId="66" xfId="8" applyNumberFormat="1" applyFont="1" applyFill="1" applyBorder="1" applyAlignment="1" applyProtection="1">
      <alignment horizontal="left" vertical="center" wrapText="1"/>
    </xf>
    <xf numFmtId="165" fontId="14" fillId="10" borderId="72" xfId="8" applyNumberFormat="1" applyFont="1" applyFill="1" applyBorder="1" applyAlignment="1" applyProtection="1">
      <alignment horizontal="left" vertical="center" wrapText="1"/>
    </xf>
    <xf numFmtId="165" fontId="14" fillId="10" borderId="73" xfId="8" applyNumberFormat="1" applyFont="1" applyFill="1" applyBorder="1" applyAlignment="1" applyProtection="1">
      <alignment horizontal="left" vertical="center" wrapText="1"/>
    </xf>
    <xf numFmtId="165" fontId="14" fillId="10" borderId="74" xfId="8" applyNumberFormat="1" applyFont="1" applyFill="1" applyBorder="1" applyAlignment="1" applyProtection="1">
      <alignment horizontal="left" vertical="center" wrapText="1"/>
    </xf>
    <xf numFmtId="165" fontId="14" fillId="11" borderId="65" xfId="8" applyNumberFormat="1" applyFont="1" applyFill="1" applyBorder="1" applyAlignment="1" applyProtection="1">
      <alignment horizontal="left" vertical="center" wrapText="1"/>
    </xf>
    <xf numFmtId="165" fontId="14" fillId="11" borderId="55" xfId="8" applyNumberFormat="1" applyFont="1" applyFill="1" applyBorder="1" applyAlignment="1" applyProtection="1">
      <alignment horizontal="left" vertical="center" wrapText="1"/>
    </xf>
    <xf numFmtId="165" fontId="14" fillId="11" borderId="66" xfId="8" applyNumberFormat="1" applyFont="1" applyFill="1" applyBorder="1" applyAlignment="1" applyProtection="1">
      <alignment horizontal="left" vertical="center" wrapText="1"/>
    </xf>
    <xf numFmtId="165" fontId="14" fillId="11" borderId="72" xfId="8" applyNumberFormat="1" applyFont="1" applyFill="1" applyBorder="1" applyAlignment="1" applyProtection="1">
      <alignment horizontal="left" vertical="center" wrapText="1"/>
    </xf>
    <xf numFmtId="165" fontId="14" fillId="11" borderId="73" xfId="8" applyNumberFormat="1" applyFont="1" applyFill="1" applyBorder="1" applyAlignment="1" applyProtection="1">
      <alignment horizontal="left" vertical="center" wrapText="1"/>
    </xf>
    <xf numFmtId="165" fontId="14" fillId="11" borderId="74" xfId="8" applyNumberFormat="1" applyFont="1" applyFill="1" applyBorder="1" applyAlignment="1" applyProtection="1">
      <alignment horizontal="left" vertical="center" wrapText="1"/>
    </xf>
    <xf numFmtId="165" fontId="14" fillId="11" borderId="67" xfId="8" applyNumberFormat="1" applyFont="1" applyFill="1" applyBorder="1" applyAlignment="1" applyProtection="1">
      <alignment horizontal="left" vertical="center" wrapText="1"/>
    </xf>
    <xf numFmtId="165" fontId="14" fillId="11" borderId="68" xfId="8" applyNumberFormat="1" applyFont="1" applyFill="1" applyBorder="1" applyAlignment="1" applyProtection="1">
      <alignment horizontal="left" vertical="center" wrapText="1"/>
    </xf>
    <xf numFmtId="165" fontId="14" fillId="11" borderId="69" xfId="8" applyNumberFormat="1" applyFont="1" applyFill="1" applyBorder="1" applyAlignment="1" applyProtection="1">
      <alignment horizontal="left" vertical="center" wrapText="1"/>
    </xf>
    <xf numFmtId="165" fontId="14" fillId="10" borderId="70" xfId="8" applyNumberFormat="1" applyFont="1" applyFill="1" applyBorder="1" applyAlignment="1" applyProtection="1">
      <alignment horizontal="left" vertical="center" wrapText="1"/>
    </xf>
    <xf numFmtId="165" fontId="14" fillId="10" borderId="57" xfId="8" applyNumberFormat="1" applyFont="1" applyFill="1" applyBorder="1" applyAlignment="1" applyProtection="1">
      <alignment horizontal="left" vertical="center" wrapText="1"/>
    </xf>
    <xf numFmtId="165" fontId="14" fillId="10" borderId="71" xfId="8" applyNumberFormat="1" applyFont="1" applyFill="1" applyBorder="1" applyAlignment="1" applyProtection="1">
      <alignment horizontal="left" vertical="center" wrapText="1"/>
    </xf>
    <xf numFmtId="165" fontId="14" fillId="10" borderId="67" xfId="8" applyNumberFormat="1" applyFont="1" applyFill="1" applyBorder="1" applyAlignment="1" applyProtection="1">
      <alignment horizontal="left" vertical="center" wrapText="1"/>
    </xf>
    <xf numFmtId="165" fontId="14" fillId="10" borderId="68" xfId="8" applyNumberFormat="1" applyFont="1" applyFill="1" applyBorder="1" applyAlignment="1" applyProtection="1">
      <alignment horizontal="left" vertical="center" wrapText="1"/>
    </xf>
    <xf numFmtId="165" fontId="14" fillId="10" borderId="69" xfId="8" applyNumberFormat="1" applyFont="1" applyFill="1" applyBorder="1" applyAlignment="1" applyProtection="1">
      <alignment horizontal="left" vertical="center" wrapText="1"/>
    </xf>
    <xf numFmtId="165" fontId="14" fillId="11" borderId="70" xfId="8" applyNumberFormat="1" applyFont="1" applyFill="1" applyBorder="1" applyAlignment="1" applyProtection="1">
      <alignment horizontal="left" vertical="center" wrapText="1"/>
    </xf>
    <xf numFmtId="165" fontId="14" fillId="11" borderId="57" xfId="8" applyNumberFormat="1" applyFont="1" applyFill="1" applyBorder="1" applyAlignment="1" applyProtection="1">
      <alignment horizontal="left" vertical="center" wrapText="1"/>
    </xf>
    <xf numFmtId="165" fontId="14" fillId="11" borderId="71" xfId="8" applyNumberFormat="1" applyFont="1" applyFill="1" applyBorder="1" applyAlignment="1" applyProtection="1">
      <alignment horizontal="left" vertical="center" wrapText="1"/>
    </xf>
    <xf numFmtId="165" fontId="14" fillId="9" borderId="62" xfId="8" applyNumberFormat="1" applyFont="1" applyFill="1" applyBorder="1" applyAlignment="1" applyProtection="1">
      <alignment horizontal="left" vertical="center" wrapText="1"/>
    </xf>
    <xf numFmtId="165" fontId="14" fillId="9" borderId="63" xfId="8" applyNumberFormat="1" applyFont="1" applyFill="1" applyBorder="1" applyAlignment="1" applyProtection="1">
      <alignment horizontal="left" vertical="center" wrapText="1"/>
    </xf>
    <xf numFmtId="165" fontId="14" fillId="9" borderId="64" xfId="8" applyNumberFormat="1" applyFont="1" applyFill="1" applyBorder="1" applyAlignment="1" applyProtection="1">
      <alignment horizontal="left" vertical="center" wrapText="1"/>
    </xf>
    <xf numFmtId="0" fontId="16" fillId="7" borderId="1" xfId="7" applyFont="1" applyFill="1" applyBorder="1" applyAlignment="1">
      <alignment vertical="center" wrapText="1"/>
    </xf>
    <xf numFmtId="0" fontId="20" fillId="0" borderId="1" xfId="7" applyFont="1" applyBorder="1" applyAlignment="1">
      <alignment vertical="center" wrapText="1"/>
    </xf>
    <xf numFmtId="0" fontId="17" fillId="2" borderId="58" xfId="7" applyFont="1" applyFill="1" applyBorder="1" applyAlignment="1">
      <alignment horizontal="center" vertical="center"/>
    </xf>
    <xf numFmtId="0" fontId="17" fillId="2" borderId="59" xfId="7" applyFont="1" applyFill="1" applyBorder="1" applyAlignment="1">
      <alignment horizontal="center" vertical="center"/>
    </xf>
    <xf numFmtId="0" fontId="17" fillId="2" borderId="60" xfId="7" applyFont="1" applyFill="1" applyBorder="1" applyAlignment="1">
      <alignment horizontal="center" vertical="center"/>
    </xf>
    <xf numFmtId="0" fontId="17" fillId="2" borderId="43" xfId="7" applyFont="1" applyFill="1" applyBorder="1" applyAlignment="1">
      <alignment horizontal="center" vertical="center"/>
    </xf>
    <xf numFmtId="0" fontId="17" fillId="2" borderId="56" xfId="7" applyFont="1" applyFill="1" applyBorder="1" applyAlignment="1">
      <alignment horizontal="center" vertical="center"/>
    </xf>
    <xf numFmtId="0" fontId="17" fillId="2" borderId="61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 wrapText="1"/>
    </xf>
    <xf numFmtId="0" fontId="17" fillId="2" borderId="17" xfId="7" applyFont="1" applyFill="1" applyBorder="1" applyAlignment="1">
      <alignment horizontal="center" vertical="center" wrapText="1"/>
    </xf>
    <xf numFmtId="0" fontId="17" fillId="8" borderId="1" xfId="7" applyFont="1" applyFill="1" applyBorder="1" applyAlignment="1">
      <alignment vertical="center" wrapText="1"/>
    </xf>
    <xf numFmtId="0" fontId="18" fillId="0" borderId="1" xfId="7" applyFont="1" applyBorder="1" applyAlignment="1">
      <alignment vertical="center" wrapText="1"/>
    </xf>
    <xf numFmtId="0" fontId="16" fillId="15" borderId="1" xfId="0" applyFont="1" applyFill="1" applyBorder="1" applyAlignment="1">
      <alignment horizontal="center" vertical="center" wrapText="1"/>
    </xf>
    <xf numFmtId="0" fontId="19" fillId="15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9" fontId="19" fillId="0" borderId="1" xfId="8" applyFont="1" applyFill="1" applyBorder="1" applyAlignment="1" applyProtection="1">
      <alignment horizontal="center" vertical="center"/>
    </xf>
    <xf numFmtId="9" fontId="19" fillId="0" borderId="1" xfId="0" applyNumberFormat="1" applyFont="1" applyBorder="1" applyAlignment="1">
      <alignment horizontal="center" vertical="center" wrapText="1"/>
    </xf>
    <xf numFmtId="175" fontId="15" fillId="9" borderId="11" xfId="8" applyNumberFormat="1" applyFont="1" applyFill="1" applyBorder="1" applyAlignment="1" applyProtection="1">
      <alignment horizontal="center"/>
    </xf>
    <xf numFmtId="173" fontId="15" fillId="10" borderId="45" xfId="7" applyNumberFormat="1" applyFont="1" applyFill="1" applyBorder="1" applyAlignment="1">
      <alignment horizontal="center" vertical="center" wrapText="1"/>
    </xf>
    <xf numFmtId="0" fontId="14" fillId="0" borderId="2" xfId="7" applyFont="1" applyBorder="1" applyAlignment="1">
      <alignment horizontal="left" vertical="center"/>
    </xf>
    <xf numFmtId="0" fontId="14" fillId="0" borderId="5" xfId="7" applyFont="1" applyBorder="1" applyAlignment="1">
      <alignment horizontal="left" vertical="center"/>
    </xf>
    <xf numFmtId="175" fontId="15" fillId="10" borderId="10" xfId="8" applyNumberFormat="1" applyFont="1" applyFill="1" applyBorder="1" applyAlignment="1" applyProtection="1">
      <alignment horizontal="center"/>
    </xf>
    <xf numFmtId="175" fontId="15" fillId="10" borderId="11" xfId="8" applyNumberFormat="1" applyFont="1" applyFill="1" applyBorder="1" applyAlignment="1" applyProtection="1">
      <alignment horizontal="center"/>
    </xf>
    <xf numFmtId="0" fontId="17" fillId="2" borderId="14" xfId="7" applyFont="1" applyFill="1" applyBorder="1" applyAlignment="1">
      <alignment horizontal="center" vertical="center"/>
    </xf>
    <xf numFmtId="0" fontId="17" fillId="2" borderId="16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6" fillId="9" borderId="45" xfId="7" applyFont="1" applyFill="1" applyBorder="1" applyAlignment="1">
      <alignment horizontal="center" vertical="center"/>
    </xf>
    <xf numFmtId="0" fontId="14" fillId="0" borderId="50" xfId="7" applyFont="1" applyBorder="1" applyAlignment="1">
      <alignment horizontal="left" vertical="center"/>
    </xf>
    <xf numFmtId="0" fontId="14" fillId="0" borderId="7" xfId="7" applyFont="1" applyBorder="1" applyAlignment="1">
      <alignment horizontal="left" vertical="center"/>
    </xf>
    <xf numFmtId="0" fontId="14" fillId="0" borderId="0" xfId="7" applyFont="1" applyAlignment="1">
      <alignment horizontal="left" vertical="center" wrapText="1"/>
    </xf>
    <xf numFmtId="173" fontId="15" fillId="11" borderId="43" xfId="7" applyNumberFormat="1" applyFont="1" applyFill="1" applyBorder="1" applyAlignment="1">
      <alignment horizontal="center" vertical="center" wrapText="1"/>
    </xf>
    <xf numFmtId="173" fontId="15" fillId="11" borderId="52" xfId="7" applyNumberFormat="1" applyFont="1" applyFill="1" applyBorder="1" applyAlignment="1">
      <alignment horizontal="center" vertical="center" wrapText="1"/>
    </xf>
    <xf numFmtId="173" fontId="15" fillId="11" borderId="53" xfId="7" applyNumberFormat="1" applyFont="1" applyFill="1" applyBorder="1" applyAlignment="1">
      <alignment horizontal="center" vertical="center" wrapText="1"/>
    </xf>
    <xf numFmtId="0" fontId="14" fillId="0" borderId="2" xfId="7" applyFont="1" applyBorder="1" applyAlignment="1">
      <alignment horizontal="left" vertical="center" wrapText="1"/>
    </xf>
    <xf numFmtId="0" fontId="14" fillId="0" borderId="5" xfId="7" applyFont="1" applyBorder="1" applyAlignment="1">
      <alignment horizontal="left" vertical="center" wrapText="1"/>
    </xf>
    <xf numFmtId="0" fontId="14" fillId="0" borderId="46" xfId="7" applyFont="1" applyBorder="1" applyAlignment="1">
      <alignment horizontal="left" vertical="center" wrapText="1"/>
    </xf>
    <xf numFmtId="0" fontId="15" fillId="14" borderId="13" xfId="7" applyFont="1" applyFill="1" applyBorder="1" applyAlignment="1">
      <alignment horizontal="center" vertical="center"/>
    </xf>
    <xf numFmtId="0" fontId="15" fillId="14" borderId="22" xfId="7" applyFont="1" applyFill="1" applyBorder="1" applyAlignment="1">
      <alignment horizontal="center" vertical="center"/>
    </xf>
    <xf numFmtId="0" fontId="15" fillId="14" borderId="23" xfId="7" applyFont="1" applyFill="1" applyBorder="1" applyAlignment="1">
      <alignment horizontal="center" vertical="center"/>
    </xf>
    <xf numFmtId="0" fontId="17" fillId="2" borderId="41" xfId="7" applyFont="1" applyFill="1" applyBorder="1" applyAlignment="1">
      <alignment horizontal="center" vertical="center"/>
    </xf>
    <xf numFmtId="0" fontId="17" fillId="2" borderId="42" xfId="7" applyFont="1" applyFill="1" applyBorder="1" applyAlignment="1">
      <alignment horizontal="center" vertical="center"/>
    </xf>
    <xf numFmtId="176" fontId="17" fillId="2" borderId="22" xfId="8" applyNumberFormat="1" applyFont="1" applyFill="1" applyBorder="1" applyAlignment="1" applyProtection="1">
      <alignment horizontal="center" vertical="center"/>
    </xf>
    <xf numFmtId="43" fontId="17" fillId="2" borderId="13" xfId="9" applyFont="1" applyFill="1" applyBorder="1" applyAlignment="1" applyProtection="1">
      <alignment horizontal="right" vertical="center"/>
    </xf>
    <xf numFmtId="43" fontId="17" fillId="2" borderId="22" xfId="9" applyFont="1" applyFill="1" applyBorder="1" applyAlignment="1" applyProtection="1">
      <alignment horizontal="right" vertical="center"/>
    </xf>
    <xf numFmtId="43" fontId="17" fillId="2" borderId="23" xfId="9" applyFont="1" applyFill="1" applyBorder="1" applyAlignment="1" applyProtection="1">
      <alignment horizontal="right" vertical="center"/>
    </xf>
    <xf numFmtId="0" fontId="15" fillId="0" borderId="13" xfId="7" applyFont="1" applyBorder="1" applyAlignment="1">
      <alignment vertical="center"/>
    </xf>
    <xf numFmtId="0" fontId="15" fillId="0" borderId="22" xfId="7" applyFont="1" applyBorder="1" applyAlignment="1">
      <alignment vertical="center"/>
    </xf>
    <xf numFmtId="0" fontId="15" fillId="0" borderId="23" xfId="7" applyFont="1" applyBorder="1" applyAlignment="1">
      <alignment vertical="center"/>
    </xf>
    <xf numFmtId="0" fontId="17" fillId="2" borderId="13" xfId="7" applyFont="1" applyFill="1" applyBorder="1" applyAlignment="1">
      <alignment horizontal="right" vertical="center"/>
    </xf>
    <xf numFmtId="0" fontId="17" fillId="2" borderId="23" xfId="7" applyFont="1" applyFill="1" applyBorder="1" applyAlignment="1">
      <alignment horizontal="right" vertical="center"/>
    </xf>
    <xf numFmtId="0" fontId="17" fillId="2" borderId="22" xfId="7" applyFont="1" applyFill="1" applyBorder="1" applyAlignment="1">
      <alignment horizontal="right" vertical="center"/>
    </xf>
    <xf numFmtId="173" fontId="15" fillId="12" borderId="45" xfId="7" applyNumberFormat="1" applyFont="1" applyFill="1" applyBorder="1" applyAlignment="1">
      <alignment horizontal="center" vertical="center" wrapText="1"/>
    </xf>
    <xf numFmtId="173" fontId="15" fillId="12" borderId="43" xfId="7" applyNumberFormat="1" applyFont="1" applyFill="1" applyBorder="1" applyAlignment="1">
      <alignment horizontal="center" vertical="center" wrapText="1"/>
    </xf>
    <xf numFmtId="0" fontId="14" fillId="0" borderId="0" xfId="7" applyFont="1" applyAlignment="1">
      <alignment horizontal="left" vertical="center"/>
    </xf>
    <xf numFmtId="0" fontId="14" fillId="0" borderId="20" xfId="7" applyFont="1" applyBorder="1" applyAlignment="1">
      <alignment horizontal="left" vertical="center"/>
    </xf>
    <xf numFmtId="0" fontId="14" fillId="0" borderId="19" xfId="7" applyFont="1" applyBorder="1" applyAlignment="1">
      <alignment horizontal="left" vertical="center"/>
    </xf>
    <xf numFmtId="175" fontId="15" fillId="12" borderId="3" xfId="8" applyNumberFormat="1" applyFont="1" applyFill="1" applyBorder="1" applyAlignment="1" applyProtection="1">
      <alignment horizontal="center"/>
    </xf>
    <xf numFmtId="175" fontId="15" fillId="11" borderId="10" xfId="8" applyNumberFormat="1" applyFont="1" applyFill="1" applyBorder="1" applyAlignment="1" applyProtection="1">
      <alignment horizontal="center"/>
    </xf>
    <xf numFmtId="175" fontId="15" fillId="11" borderId="11" xfId="8" applyNumberFormat="1" applyFont="1" applyFill="1" applyBorder="1" applyAlignment="1" applyProtection="1">
      <alignment horizontal="center"/>
    </xf>
    <xf numFmtId="0" fontId="15" fillId="0" borderId="38" xfId="7" applyFont="1" applyBorder="1" applyAlignment="1">
      <alignment vertical="center"/>
    </xf>
    <xf numFmtId="0" fontId="15" fillId="0" borderId="39" xfId="7" applyFont="1" applyBorder="1" applyAlignment="1">
      <alignment vertical="center"/>
    </xf>
    <xf numFmtId="0" fontId="15" fillId="0" borderId="11" xfId="7" applyFont="1" applyBorder="1" applyAlignment="1">
      <alignment vertical="center"/>
    </xf>
    <xf numFmtId="0" fontId="22" fillId="0" borderId="11" xfId="7" applyFont="1" applyBorder="1" applyAlignment="1">
      <alignment vertical="center"/>
    </xf>
    <xf numFmtId="0" fontId="22" fillId="0" borderId="12" xfId="7" applyFont="1" applyBorder="1" applyAlignment="1">
      <alignment vertical="center"/>
    </xf>
    <xf numFmtId="0" fontId="24" fillId="0" borderId="44" xfId="7" applyFont="1" applyBorder="1" applyAlignment="1">
      <alignment horizontal="center"/>
    </xf>
    <xf numFmtId="0" fontId="24" fillId="0" borderId="16" xfId="7" applyFont="1" applyBorder="1" applyAlignment="1">
      <alignment horizontal="center"/>
    </xf>
    <xf numFmtId="0" fontId="24" fillId="0" borderId="18" xfId="7" applyFont="1" applyBorder="1" applyAlignment="1">
      <alignment horizontal="center"/>
    </xf>
    <xf numFmtId="15" fontId="24" fillId="0" borderId="47" xfId="7" applyNumberFormat="1" applyFont="1" applyBorder="1" applyAlignment="1">
      <alignment horizontal="center"/>
    </xf>
    <xf numFmtId="0" fontId="24" fillId="0" borderId="48" xfId="7" applyFont="1" applyBorder="1" applyAlignment="1">
      <alignment horizontal="center"/>
    </xf>
    <xf numFmtId="0" fontId="24" fillId="0" borderId="17" xfId="7" applyFont="1" applyBorder="1" applyAlignment="1">
      <alignment horizontal="center"/>
    </xf>
    <xf numFmtId="0" fontId="21" fillId="2" borderId="22" xfId="7" applyFont="1" applyFill="1" applyBorder="1" applyAlignment="1">
      <alignment horizontal="right" vertical="center"/>
    </xf>
    <xf numFmtId="0" fontId="21" fillId="2" borderId="23" xfId="7" applyFont="1" applyFill="1" applyBorder="1" applyAlignment="1">
      <alignment horizontal="right" vertical="center"/>
    </xf>
    <xf numFmtId="0" fontId="17" fillId="2" borderId="18" xfId="7" applyFont="1" applyFill="1" applyBorder="1" applyAlignment="1">
      <alignment horizontal="center" vertical="center"/>
    </xf>
    <xf numFmtId="0" fontId="17" fillId="2" borderId="24" xfId="7" applyFont="1" applyFill="1" applyBorder="1" applyAlignment="1">
      <alignment horizontal="center" vertical="center" wrapText="1"/>
    </xf>
    <xf numFmtId="0" fontId="17" fillId="2" borderId="25" xfId="7" applyFont="1" applyFill="1" applyBorder="1" applyAlignment="1">
      <alignment horizontal="center" vertical="center" wrapText="1"/>
    </xf>
    <xf numFmtId="0" fontId="17" fillId="2" borderId="36" xfId="7" applyFont="1" applyFill="1" applyBorder="1" applyAlignment="1">
      <alignment horizontal="center" vertical="center" wrapText="1"/>
    </xf>
    <xf numFmtId="0" fontId="17" fillId="2" borderId="37" xfId="7" applyFont="1" applyFill="1" applyBorder="1" applyAlignment="1">
      <alignment horizontal="center" vertical="center" wrapText="1"/>
    </xf>
    <xf numFmtId="0" fontId="14" fillId="0" borderId="1" xfId="7" applyFont="1" applyBorder="1" applyAlignment="1">
      <alignment horizontal="left"/>
    </xf>
    <xf numFmtId="0" fontId="13" fillId="0" borderId="0" xfId="7" applyFont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0" fontId="15" fillId="0" borderId="0" xfId="7" applyFont="1"/>
    <xf numFmtId="0" fontId="17" fillId="4" borderId="1" xfId="7" applyFont="1" applyFill="1" applyBorder="1" applyAlignment="1">
      <alignment vertical="center" wrapText="1"/>
    </xf>
    <xf numFmtId="0" fontId="17" fillId="5" borderId="1" xfId="7" applyFont="1" applyFill="1" applyBorder="1" applyAlignment="1">
      <alignment vertical="center" wrapText="1"/>
    </xf>
    <xf numFmtId="0" fontId="18" fillId="5" borderId="1" xfId="7" applyFont="1" applyFill="1" applyBorder="1" applyAlignment="1">
      <alignment vertical="center" wrapText="1"/>
    </xf>
    <xf numFmtId="0" fontId="17" fillId="6" borderId="1" xfId="7" applyFont="1" applyFill="1" applyBorder="1" applyAlignment="1">
      <alignment vertical="center" wrapText="1"/>
    </xf>
    <xf numFmtId="0" fontId="18" fillId="6" borderId="1" xfId="7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 readingOrder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0" fontId="9" fillId="2" borderId="2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/>
    </xf>
  </cellXfs>
  <cellStyles count="10">
    <cellStyle name="Comma" xfId="1" builtinId="3"/>
    <cellStyle name="Comma 2" xfId="9" xr:uid="{A1769939-ABC6-474E-81CA-A8446512A350}"/>
    <cellStyle name="Comma 6" xfId="5" xr:uid="{44161295-FFBD-4192-A555-55692817E676}"/>
    <cellStyle name="Excel Built-in Normal" xfId="3" xr:uid="{D26CDEF1-38E9-439B-A2AC-3A27333A3911}"/>
    <cellStyle name="Normal" xfId="0" builtinId="0"/>
    <cellStyle name="Normal 2" xfId="7" xr:uid="{1F381C10-EBA4-4586-9F7F-21157D37BEB9}"/>
    <cellStyle name="Normal 4" xfId="4" xr:uid="{8005245A-6A04-4EF1-A80A-17836E2CB608}"/>
    <cellStyle name="Percent" xfId="2" builtinId="5"/>
    <cellStyle name="Percent 2" xfId="8" xr:uid="{FC4C9D47-126B-45CA-8A98-D214EB04C1EE}"/>
    <cellStyle name="Percent 3" xfId="6" xr:uid="{6E389FD2-C333-4361-982F-16AEC89DC974}"/>
  </cellStyles>
  <dxfs count="1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F0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5</xdr:row>
      <xdr:rowOff>133350</xdr:rowOff>
    </xdr:from>
    <xdr:to>
      <xdr:col>1</xdr:col>
      <xdr:colOff>3305175</xdr:colOff>
      <xdr:row>5</xdr:row>
      <xdr:rowOff>328701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D3AD54-E861-C379-EE4C-FE9E0DCC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895CB-AED6-4398-8FA3-C01EB6A83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56F0716-5097-4FE1-9635-3926B7DC6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7</xdr:row>
      <xdr:rowOff>295276</xdr:rowOff>
    </xdr:from>
    <xdr:to>
      <xdr:col>1</xdr:col>
      <xdr:colOff>4267200</xdr:colOff>
      <xdr:row>7</xdr:row>
      <xdr:rowOff>1038225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6820A57-CC5E-4CB5-8E6B-749334BFF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476501"/>
          <a:ext cx="4162425" cy="742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</xdr:row>
      <xdr:rowOff>127001</xdr:rowOff>
    </xdr:from>
    <xdr:to>
      <xdr:col>1</xdr:col>
      <xdr:colOff>2054893</xdr:colOff>
      <xdr:row>3</xdr:row>
      <xdr:rowOff>290877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2CAF12-A441-406C-B7FA-C11AD085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857" y="331108"/>
          <a:ext cx="2046275" cy="7353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95250</xdr:rowOff>
    </xdr:from>
    <xdr:to>
      <xdr:col>1</xdr:col>
      <xdr:colOff>0</xdr:colOff>
      <xdr:row>1</xdr:row>
      <xdr:rowOff>219310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D81549-F332-A8FF-9D3C-2A4317E4B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95250"/>
          <a:ext cx="1076325" cy="381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CD20C-DA99-46B3-AA96-F28E4B7CB89A}">
  <dimension ref="A1:B8"/>
  <sheetViews>
    <sheetView workbookViewId="0">
      <selection activeCell="B8" sqref="B8"/>
    </sheetView>
  </sheetViews>
  <sheetFormatPr defaultRowHeight="15" x14ac:dyDescent="0.25"/>
  <cols>
    <col min="1" max="1" width="6.5703125" style="250" customWidth="1"/>
    <col min="2" max="2" width="107.85546875" customWidth="1"/>
  </cols>
  <sheetData>
    <row r="1" spans="1:2" s="250" customFormat="1" x14ac:dyDescent="0.25">
      <c r="A1" s="252" t="s">
        <v>207</v>
      </c>
      <c r="B1" s="252" t="s">
        <v>208</v>
      </c>
    </row>
    <row r="2" spans="1:2" s="250" customFormat="1" x14ac:dyDescent="0.25">
      <c r="A2" s="250">
        <v>1</v>
      </c>
      <c r="B2" s="272" t="s">
        <v>290</v>
      </c>
    </row>
    <row r="3" spans="1:2" x14ac:dyDescent="0.25">
      <c r="A3" s="250">
        <v>2</v>
      </c>
      <c r="B3" s="273" t="s">
        <v>230</v>
      </c>
    </row>
    <row r="4" spans="1:2" ht="30" x14ac:dyDescent="0.25">
      <c r="A4" s="250">
        <v>3</v>
      </c>
      <c r="B4" s="274" t="s">
        <v>291</v>
      </c>
    </row>
    <row r="5" spans="1:2" x14ac:dyDescent="0.25">
      <c r="A5" s="250">
        <v>4</v>
      </c>
      <c r="B5" s="273" t="s">
        <v>209</v>
      </c>
    </row>
    <row r="6" spans="1:2" ht="51.75" customHeight="1" x14ac:dyDescent="0.25">
      <c r="A6" s="250">
        <v>5</v>
      </c>
      <c r="B6" s="274" t="s">
        <v>292</v>
      </c>
    </row>
    <row r="7" spans="1:2" ht="30" x14ac:dyDescent="0.25">
      <c r="A7" s="250">
        <v>6</v>
      </c>
      <c r="B7" s="274" t="s">
        <v>231</v>
      </c>
    </row>
    <row r="8" spans="1:2" ht="90" x14ac:dyDescent="0.25">
      <c r="A8" s="250">
        <v>7</v>
      </c>
      <c r="B8" s="312" t="s">
        <v>293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49211-9E48-42AC-AB60-9E19751CCB67}">
  <sheetPr>
    <pageSetUpPr fitToPage="1"/>
  </sheetPr>
  <dimension ref="A1:W78"/>
  <sheetViews>
    <sheetView showGridLines="0" tabSelected="1" zoomScale="70" zoomScaleNormal="70" zoomScaleSheetLayoutView="85" workbookViewId="0">
      <selection activeCell="I12" sqref="I12"/>
    </sheetView>
  </sheetViews>
  <sheetFormatPr defaultColWidth="7.85546875" defaultRowHeight="15.75" x14ac:dyDescent="0.25"/>
  <cols>
    <col min="1" max="1" width="1.7109375" style="94" customWidth="1"/>
    <col min="2" max="2" width="32.140625" style="98" customWidth="1"/>
    <col min="3" max="3" width="29.140625" style="94" customWidth="1"/>
    <col min="4" max="4" width="45.140625" style="94" customWidth="1"/>
    <col min="5" max="5" width="19.140625" style="94" bestFit="1" customWidth="1"/>
    <col min="6" max="6" width="13.5703125" style="110" customWidth="1"/>
    <col min="7" max="7" width="10.5703125" style="110" customWidth="1"/>
    <col min="8" max="8" width="12.7109375" style="94" customWidth="1"/>
    <col min="9" max="9" width="15" style="94" customWidth="1"/>
    <col min="10" max="10" width="16" style="94" customWidth="1"/>
    <col min="11" max="11" width="16.140625" style="94" customWidth="1"/>
    <col min="12" max="12" width="20" style="94" bestFit="1" customWidth="1"/>
    <col min="13" max="14" width="15.42578125" style="94" customWidth="1"/>
    <col min="15" max="15" width="15.7109375" style="94" customWidth="1"/>
    <col min="16" max="16" width="21" style="94" customWidth="1"/>
    <col min="17" max="17" width="18.7109375" style="94" customWidth="1"/>
    <col min="18" max="18" width="18.7109375" style="95" customWidth="1"/>
    <col min="19" max="19" width="17.42578125" style="95" customWidth="1"/>
    <col min="20" max="20" width="18.140625" style="96" hidden="1" customWidth="1"/>
    <col min="21" max="21" width="18.28515625" style="95" hidden="1" customWidth="1"/>
    <col min="22" max="22" width="7.85546875" style="94" hidden="1" customWidth="1"/>
    <col min="23" max="16384" width="7.85546875" style="94"/>
  </cols>
  <sheetData>
    <row r="1" spans="1:23" x14ac:dyDescent="0.25">
      <c r="P1" s="253" t="s">
        <v>204</v>
      </c>
      <c r="Q1" s="443" t="s">
        <v>205</v>
      </c>
      <c r="R1" s="443"/>
    </row>
    <row r="2" spans="1:23" x14ac:dyDescent="0.25">
      <c r="P2" s="253" t="s">
        <v>206</v>
      </c>
      <c r="Q2" s="443">
        <v>0</v>
      </c>
      <c r="R2" s="443"/>
    </row>
    <row r="3" spans="1:23" ht="28.5" x14ac:dyDescent="0.45">
      <c r="A3" s="444" t="s">
        <v>201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</row>
    <row r="4" spans="1:23" ht="28.5" x14ac:dyDescent="0.45">
      <c r="A4" s="444" t="s">
        <v>202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</row>
    <row r="5" spans="1:23" x14ac:dyDescent="0.25">
      <c r="B5" s="97"/>
      <c r="C5" s="97"/>
      <c r="D5" s="97"/>
      <c r="E5" s="97"/>
      <c r="F5" s="97"/>
      <c r="G5" s="97"/>
      <c r="H5" s="97"/>
      <c r="I5" s="97"/>
      <c r="J5" s="97"/>
      <c r="O5" s="446" t="s">
        <v>107</v>
      </c>
      <c r="P5" s="446"/>
      <c r="Q5" s="446"/>
      <c r="R5" s="446"/>
    </row>
    <row r="6" spans="1:23" ht="33.6" customHeight="1" x14ac:dyDescent="0.25">
      <c r="B6" s="251" t="s">
        <v>108</v>
      </c>
      <c r="C6" s="445" t="s">
        <v>109</v>
      </c>
      <c r="D6" s="445"/>
      <c r="E6" s="379" t="s">
        <v>110</v>
      </c>
      <c r="F6" s="379"/>
      <c r="G6" s="379"/>
      <c r="H6" s="379" t="s">
        <v>111</v>
      </c>
      <c r="I6" s="379"/>
      <c r="J6" s="379"/>
      <c r="K6" s="379"/>
      <c r="L6" s="377" t="s">
        <v>112</v>
      </c>
      <c r="M6" s="377"/>
      <c r="N6" s="377"/>
      <c r="O6" s="447" t="s">
        <v>175</v>
      </c>
      <c r="P6" s="447"/>
      <c r="Q6" s="99">
        <v>1.25</v>
      </c>
      <c r="R6" s="100">
        <v>1.5</v>
      </c>
      <c r="T6" s="216" t="s">
        <v>111</v>
      </c>
      <c r="U6" s="216"/>
      <c r="V6" s="216"/>
      <c r="W6" s="216"/>
    </row>
    <row r="7" spans="1:23" ht="33.6" customHeight="1" x14ac:dyDescent="0.25">
      <c r="B7" s="251" t="s">
        <v>113</v>
      </c>
      <c r="C7" s="445" t="s">
        <v>114</v>
      </c>
      <c r="D7" s="445"/>
      <c r="E7" s="379"/>
      <c r="F7" s="379"/>
      <c r="G7" s="379"/>
      <c r="H7" s="379"/>
      <c r="I7" s="379"/>
      <c r="J7" s="379"/>
      <c r="K7" s="379"/>
      <c r="L7" s="377"/>
      <c r="M7" s="377"/>
      <c r="N7" s="377"/>
      <c r="O7" s="448" t="s">
        <v>176</v>
      </c>
      <c r="P7" s="449"/>
      <c r="Q7" s="101">
        <v>1.05</v>
      </c>
      <c r="R7" s="102">
        <v>1.25</v>
      </c>
      <c r="S7" s="103"/>
      <c r="T7" s="216" t="s">
        <v>173</v>
      </c>
      <c r="U7" s="216"/>
      <c r="V7" s="216"/>
      <c r="W7" s="216"/>
    </row>
    <row r="8" spans="1:23" ht="33.6" customHeight="1" x14ac:dyDescent="0.25">
      <c r="B8" s="239" t="s">
        <v>193</v>
      </c>
      <c r="C8" s="445" t="s">
        <v>229</v>
      </c>
      <c r="D8" s="445"/>
      <c r="E8" s="379" t="s">
        <v>115</v>
      </c>
      <c r="F8" s="379"/>
      <c r="G8" s="379"/>
      <c r="H8" s="380">
        <f>N44</f>
        <v>0.78422758436708029</v>
      </c>
      <c r="I8" s="380"/>
      <c r="J8" s="380"/>
      <c r="K8" s="380"/>
      <c r="L8" s="378">
        <f>COUNTA(F16:F42)</f>
        <v>24</v>
      </c>
      <c r="M8" s="378"/>
      <c r="N8" s="378"/>
      <c r="O8" s="450" t="s">
        <v>177</v>
      </c>
      <c r="P8" s="451"/>
      <c r="Q8" s="104">
        <v>0.95</v>
      </c>
      <c r="R8" s="105">
        <v>1.05</v>
      </c>
      <c r="S8" s="103"/>
      <c r="T8" s="219" t="s">
        <v>28</v>
      </c>
    </row>
    <row r="9" spans="1:23" ht="33.6" customHeight="1" x14ac:dyDescent="0.25">
      <c r="B9" s="239" t="s">
        <v>88</v>
      </c>
      <c r="C9" s="445" t="s">
        <v>219</v>
      </c>
      <c r="D9" s="445"/>
      <c r="E9" s="379"/>
      <c r="F9" s="379"/>
      <c r="G9" s="379"/>
      <c r="H9" s="380"/>
      <c r="I9" s="380"/>
      <c r="J9" s="380"/>
      <c r="K9" s="380"/>
      <c r="L9" s="378"/>
      <c r="M9" s="378"/>
      <c r="N9" s="378"/>
      <c r="O9" s="365" t="s">
        <v>178</v>
      </c>
      <c r="P9" s="366"/>
      <c r="Q9" s="106">
        <v>0.8</v>
      </c>
      <c r="R9" s="107">
        <v>0.95</v>
      </c>
      <c r="T9" s="96" t="s">
        <v>29</v>
      </c>
    </row>
    <row r="10" spans="1:23" ht="33.6" customHeight="1" x14ac:dyDescent="0.25">
      <c r="B10" s="239" t="s">
        <v>86</v>
      </c>
      <c r="C10" s="445" t="s">
        <v>116</v>
      </c>
      <c r="D10" s="445"/>
      <c r="E10" s="379" t="s">
        <v>117</v>
      </c>
      <c r="F10" s="379"/>
      <c r="G10" s="379"/>
      <c r="H10" s="381" t="str">
        <f>N45</f>
        <v>U</v>
      </c>
      <c r="I10" s="381"/>
      <c r="J10" s="381"/>
      <c r="K10" s="381"/>
      <c r="L10" s="378"/>
      <c r="M10" s="378"/>
      <c r="N10" s="378"/>
      <c r="O10" s="375" t="s">
        <v>179</v>
      </c>
      <c r="P10" s="376"/>
      <c r="Q10" s="108">
        <v>0</v>
      </c>
      <c r="R10" s="109">
        <v>0.8</v>
      </c>
      <c r="T10" s="96" t="s">
        <v>30</v>
      </c>
      <c r="U10" s="95" t="s">
        <v>134</v>
      </c>
      <c r="V10" s="94" t="s">
        <v>135</v>
      </c>
    </row>
    <row r="11" spans="1:23" ht="33" customHeight="1" x14ac:dyDescent="0.25">
      <c r="B11" s="216"/>
      <c r="C11" s="216"/>
      <c r="D11" s="217"/>
      <c r="E11" s="218"/>
      <c r="F11" s="218"/>
      <c r="G11" s="218"/>
      <c r="H11" s="218"/>
      <c r="I11" s="218"/>
      <c r="J11" s="220"/>
      <c r="K11" s="221"/>
      <c r="L11" s="222"/>
      <c r="M11" s="223"/>
      <c r="N11" s="224"/>
      <c r="T11" s="96" t="s">
        <v>31</v>
      </c>
      <c r="U11" s="95" t="s">
        <v>139</v>
      </c>
      <c r="V11" s="94" t="s">
        <v>182</v>
      </c>
    </row>
    <row r="12" spans="1:23" ht="21" customHeight="1" x14ac:dyDescent="0.25">
      <c r="B12" s="226" t="s">
        <v>28</v>
      </c>
      <c r="C12" s="216" t="s">
        <v>174</v>
      </c>
      <c r="D12" s="217"/>
      <c r="E12" s="218"/>
      <c r="F12" s="218"/>
      <c r="G12" s="218"/>
      <c r="H12" s="218"/>
      <c r="I12" s="218"/>
      <c r="J12" s="220"/>
      <c r="K12" s="221"/>
      <c r="L12" s="222"/>
      <c r="M12" s="223"/>
      <c r="N12" s="224"/>
      <c r="T12" s="96" t="s">
        <v>32</v>
      </c>
      <c r="U12" s="95" t="s">
        <v>142</v>
      </c>
    </row>
    <row r="13" spans="1:23" ht="21" customHeight="1" thickBot="1" x14ac:dyDescent="0.3">
      <c r="B13" s="227"/>
      <c r="C13" s="216"/>
      <c r="D13" s="217"/>
      <c r="E13" s="218"/>
      <c r="F13" s="218"/>
      <c r="G13" s="218"/>
      <c r="H13" s="218"/>
      <c r="I13" s="218"/>
      <c r="J13" s="220"/>
      <c r="K13" s="221"/>
      <c r="L13" s="222"/>
      <c r="M13" s="223"/>
      <c r="N13" s="224"/>
      <c r="T13" s="96" t="s">
        <v>33</v>
      </c>
      <c r="U13" s="95" t="s">
        <v>180</v>
      </c>
    </row>
    <row r="14" spans="1:23" s="95" customFormat="1" x14ac:dyDescent="0.25">
      <c r="B14" s="388" t="s">
        <v>118</v>
      </c>
      <c r="C14" s="390" t="s">
        <v>119</v>
      </c>
      <c r="D14" s="390" t="s">
        <v>120</v>
      </c>
      <c r="E14" s="390" t="s">
        <v>121</v>
      </c>
      <c r="F14" s="390" t="s">
        <v>122</v>
      </c>
      <c r="G14" s="390" t="s">
        <v>123</v>
      </c>
      <c r="H14" s="112" t="s">
        <v>124</v>
      </c>
      <c r="I14" s="373" t="s">
        <v>233</v>
      </c>
      <c r="J14" s="111" t="s">
        <v>40</v>
      </c>
      <c r="K14" s="112" t="s">
        <v>41</v>
      </c>
      <c r="L14" s="112" t="s">
        <v>125</v>
      </c>
      <c r="M14" s="112" t="s">
        <v>126</v>
      </c>
      <c r="N14" s="111" t="s">
        <v>127</v>
      </c>
      <c r="O14" s="367" t="s">
        <v>259</v>
      </c>
      <c r="P14" s="368"/>
      <c r="Q14" s="368"/>
      <c r="R14" s="369"/>
      <c r="T14" s="96" t="s">
        <v>34</v>
      </c>
      <c r="U14" s="95" t="s">
        <v>181</v>
      </c>
    </row>
    <row r="15" spans="1:23" s="95" customFormat="1" ht="31.5" customHeight="1" thickBot="1" x14ac:dyDescent="0.3">
      <c r="B15" s="389"/>
      <c r="C15" s="391"/>
      <c r="D15" s="391"/>
      <c r="E15" s="391"/>
      <c r="F15" s="391"/>
      <c r="G15" s="391"/>
      <c r="H15" s="113" t="s">
        <v>128</v>
      </c>
      <c r="I15" s="374"/>
      <c r="J15" s="114" t="s">
        <v>129</v>
      </c>
      <c r="K15" s="113" t="s">
        <v>130</v>
      </c>
      <c r="L15" s="113" t="s">
        <v>131</v>
      </c>
      <c r="M15" s="113" t="s">
        <v>132</v>
      </c>
      <c r="N15" s="114" t="s">
        <v>133</v>
      </c>
      <c r="O15" s="370"/>
      <c r="P15" s="371"/>
      <c r="Q15" s="371"/>
      <c r="R15" s="372"/>
      <c r="S15" s="115"/>
      <c r="T15" s="116" t="s">
        <v>35</v>
      </c>
    </row>
    <row r="16" spans="1:23" s="240" customFormat="1" ht="39" customHeight="1" x14ac:dyDescent="0.25">
      <c r="B16" s="392" t="s">
        <v>210</v>
      </c>
      <c r="C16" s="243" t="s">
        <v>136</v>
      </c>
      <c r="D16" s="241" t="s">
        <v>212</v>
      </c>
      <c r="E16" s="242" t="s">
        <v>219</v>
      </c>
      <c r="F16" s="120" t="s">
        <v>139</v>
      </c>
      <c r="G16" s="120" t="s">
        <v>135</v>
      </c>
      <c r="H16" s="128">
        <v>0.04</v>
      </c>
      <c r="I16" s="128" t="s">
        <v>235</v>
      </c>
      <c r="J16" s="270">
        <f>HLOOKUP(B12,'Update KPI'!B2:N3,2,0)</f>
        <v>0.98</v>
      </c>
      <c r="K16" s="270">
        <f>HLOOKUP(B12,'Update KPI'!B2:N4,3,0)</f>
        <v>1.0532999999999999</v>
      </c>
      <c r="L16" s="270">
        <f t="shared" ref="L16:L19" si="0">IF(F16="Maximize",K16-J16,IF(F16="Minimize",J16-K16,K16-J16))</f>
        <v>-7.3299999999999921E-2</v>
      </c>
      <c r="M16" s="122">
        <f>IFERROR(IF(AND(F16="Maximize",G16="Unlock"),IF(((K16-J16)/ABS(J16))+1&lt;0,0,((K16-J16)/ABS(J16))+1),IF(AND(F16="Maximize",G16="Lock"),IF(((K16-J16)/ABS(J16))+1&lt;0,0,IF(((K16-J16)/ABS(J16))+1&gt;$R$6,$R$6,((K16-J16)/ABS(J16))+1)),IF(AND(F16="Minimize",G16="Unlock"),IF(((J16-K16)/ABS(J16))+1&lt;0,0,((J16-K16)/ABS(J16))+1),IF(AND(F16="Minimize",G16="Lock"),IF(((J16-K16)/ABS(J16))+1&lt;0,0,IF(((J16-K16)/ABS(J16))+1&gt;$R$6,$R$6,((J16-K16)/ABS(J16))+1)),IF(F16="Min to Zero",IF(K16&gt;J16,0,IF(K16&lt;J16,0,100%)),IF(F16="Stabilize to Target",IF(K16-J16=0,100%,IF(ABS(K16-J16)&gt;=ABS(J16),0,ABS(IF(K16&gt;J16,1-((K16-J16)/J16),IF(K16&lt;J16,1-((J16-ABS(K16))/J16),0))))),IF(F16="Stabilize to Zero",IF(AND(K16&lt;=J16,K16&gt;=-J16),ABS(IF(K16&gt;J16,K16-J16,IF(K16&lt;J16,J16-ABS(K16),0)))/ABS(J16),0)))))))),0)</f>
        <v>0.92520408163265311</v>
      </c>
      <c r="N16" s="294">
        <f t="shared" ref="N16:N19" si="1">M16*H16</f>
        <v>3.7008163265306128E-2</v>
      </c>
      <c r="O16" s="362" t="s">
        <v>260</v>
      </c>
      <c r="P16" s="363"/>
      <c r="Q16" s="363"/>
      <c r="R16" s="364"/>
      <c r="S16" s="96"/>
      <c r="T16" s="125" t="s">
        <v>36</v>
      </c>
      <c r="U16" s="125"/>
    </row>
    <row r="17" spans="1:21" ht="39.75" customHeight="1" x14ac:dyDescent="0.25">
      <c r="B17" s="392"/>
      <c r="C17" s="393" t="s">
        <v>138</v>
      </c>
      <c r="D17" s="127" t="s">
        <v>213</v>
      </c>
      <c r="E17" s="119" t="s">
        <v>137</v>
      </c>
      <c r="F17" s="120" t="s">
        <v>139</v>
      </c>
      <c r="G17" s="120" t="s">
        <v>135</v>
      </c>
      <c r="H17" s="128">
        <v>0.05</v>
      </c>
      <c r="I17" s="128" t="s">
        <v>235</v>
      </c>
      <c r="J17" s="270">
        <f>HLOOKUP(B12,'Update KPI'!B10:N11,2,0)</f>
        <v>0.9</v>
      </c>
      <c r="K17" s="270">
        <f>HLOOKUP(B12,'Update KPI'!B10:N12,3,0)</f>
        <v>0.86270000000000002</v>
      </c>
      <c r="L17" s="270">
        <f t="shared" si="0"/>
        <v>3.73E-2</v>
      </c>
      <c r="M17" s="122">
        <f>IFERROR(IF(AND(F17="Maximize",G17="Unlock"),IF(((K17-J17)/ABS(J17))+1&lt;0,0,((K17-J17)/ABS(J17))+1),IF(AND(F17="Maximize",G17="Lock"),IF(((K17-J17)/ABS(J17))+1&lt;0,0,IF(((K17-J17)/ABS(J17))+1&gt;$R$6,$R$6,((K17-J17)/ABS(J17))+1)),IF(AND(F17="Minimize",G17="Unlock"),IF(((J17-K17)/ABS(J17))+1&lt;0,0,((J17-K17)/ABS(J17))+1),IF(AND(F17="Minimize",G17="Lock"),IF(((J17-K17)/ABS(J17))+1&lt;0,0,IF(((J17-K17)/ABS(J17))+1&gt;$R$6,$R$6,((J17-K17)/ABS(J17))+1)),IF(F17="Min to Zero",IF(K17&gt;J17,0,IF(K17&lt;J17,0,100%)),IF(F17="Stabilize to Target",IF(K17-J17=0,100%,IF(ABS(K17-J17)&gt;=ABS(J17),0,ABS(IF(K17&gt;J17,1-((K17-J17)/J17),IF(K17&lt;J17,1-((J17-ABS(K17))/J17),0))))),IF(F17="Stabilize to Zero",IF(AND(K17&lt;=J17,K17&gt;=-J17),ABS(IF(K17&gt;J17,K17-J17,IF(K17&lt;J17,J17-ABS(K17),0)))/ABS(J17),0)))))))),0)</f>
        <v>1.0414444444444444</v>
      </c>
      <c r="N17" s="294">
        <f t="shared" si="1"/>
        <v>5.2072222222222221E-2</v>
      </c>
      <c r="O17" s="329" t="s">
        <v>264</v>
      </c>
      <c r="P17" s="330"/>
      <c r="Q17" s="330"/>
      <c r="R17" s="331"/>
      <c r="S17" s="96"/>
      <c r="T17" s="125" t="s">
        <v>37</v>
      </c>
      <c r="U17" s="125"/>
    </row>
    <row r="18" spans="1:21" ht="30" customHeight="1" x14ac:dyDescent="0.25">
      <c r="B18" s="392"/>
      <c r="C18" s="385"/>
      <c r="D18" s="127" t="s">
        <v>214</v>
      </c>
      <c r="E18" s="119" t="s">
        <v>137</v>
      </c>
      <c r="F18" s="120" t="s">
        <v>139</v>
      </c>
      <c r="G18" s="120" t="s">
        <v>135</v>
      </c>
      <c r="H18" s="128">
        <v>0.05</v>
      </c>
      <c r="I18" s="128" t="s">
        <v>235</v>
      </c>
      <c r="J18" s="270">
        <f>HLOOKUP(B12,'Update KPI'!B18:N19,2,0)</f>
        <v>0.97</v>
      </c>
      <c r="K18" s="270">
        <f>HLOOKUP(B12,'Update KPI'!B18:N20,3,0)</f>
        <v>0.37690000000000001</v>
      </c>
      <c r="L18" s="270">
        <f t="shared" ref="L18" si="2">IF(F18="Maximize",K18-J18,IF(F18="Minimize",J18-K18,K18-J18))</f>
        <v>0.59309999999999996</v>
      </c>
      <c r="M18" s="122">
        <f>IFERROR(IF(AND(F18="Maximize",G18="Unlock"),IF(((K18-J18)/ABS(J18))+1&lt;0,0,((K18-J18)/ABS(J18))+1),IF(AND(F18="Maximize",G18="Lock"),IF(((K18-J18)/ABS(J18))+1&lt;0,0,IF(((K18-J18)/ABS(J18))+1&gt;$R$6,$R$6,((K18-J18)/ABS(J18))+1)),IF(AND(F18="Minimize",G18="Unlock"),IF(((J18-K18)/ABS(J18))+1&lt;0,0,((J18-K18)/ABS(J18))+1),IF(AND(F18="Minimize",G18="Lock"),IF(((J18-K18)/ABS(J18))+1&lt;0,0,IF(((J18-K18)/ABS(J18))+1&gt;$R$6,$R$6,((J18-K18)/ABS(J18))+1)),IF(F18="Min to Zero",IF(K18&gt;J18,0,IF(K18&lt;J18,0,100%)),IF(F18="Stabilize to Target",IF(K18-J18=0,100%,IF(ABS(K18-J18)&gt;=ABS(J18),0,ABS(IF(K18&gt;J18,1-((K18-J18)/J18),IF(K18&lt;J18,1-((J18-ABS(K18))/J18),0))))),IF(F18="Stabilize to Zero",IF(AND(K18&lt;=J18,K18&gt;=-J18),ABS(IF(K18&gt;J18,K18-J18,IF(K18&lt;J18,J18-ABS(K18),0)))/ABS(J18),0)))))))),0)</f>
        <v>1.5</v>
      </c>
      <c r="N18" s="294">
        <f t="shared" ref="N18" si="3">M18*H18</f>
        <v>7.5000000000000011E-2</v>
      </c>
      <c r="O18" s="329" t="s">
        <v>261</v>
      </c>
      <c r="P18" s="330"/>
      <c r="Q18" s="330"/>
      <c r="R18" s="331"/>
      <c r="S18" s="96"/>
      <c r="T18" s="125" t="s">
        <v>38</v>
      </c>
      <c r="U18" s="125"/>
    </row>
    <row r="19" spans="1:21" ht="30" customHeight="1" x14ac:dyDescent="0.25">
      <c r="B19" s="392"/>
      <c r="C19" s="385"/>
      <c r="D19" s="127" t="s">
        <v>215</v>
      </c>
      <c r="E19" s="119" t="s">
        <v>137</v>
      </c>
      <c r="F19" s="120" t="s">
        <v>142</v>
      </c>
      <c r="G19" s="120" t="s">
        <v>135</v>
      </c>
      <c r="H19" s="128">
        <v>0.03</v>
      </c>
      <c r="I19" s="128" t="s">
        <v>234</v>
      </c>
      <c r="J19" s="256">
        <f>HLOOKUP(B12,'Update KPI'!B26:N27,2,0)</f>
        <v>0</v>
      </c>
      <c r="K19" s="256">
        <f>HLOOKUP(B12,'Update KPI'!B26:N28,3,0)</f>
        <v>0</v>
      </c>
      <c r="L19" s="131">
        <f t="shared" si="0"/>
        <v>0</v>
      </c>
      <c r="M19" s="122">
        <f>IFERROR(IF(AND(F19="Maximize",G19="Unlock"),IF(((K19-J19)/ABS(J19))+1&lt;0,0,((K19-J19)/ABS(J19))+1),IF(AND(F19="Maximize",G19="Lock"),IF(((K19-J19)/ABS(J19))+1&lt;0,0,IF(((K19-J19)/ABS(J19))+1&gt;$R$6,$R$6,((K19-J19)/ABS(J19))+1)),IF(AND(F19="Minimize",G19="Unlock"),IF(((J19-K19)/ABS(J19))+1&lt;0,0,((J19-K19)/ABS(J19))+1),IF(AND(F19="Minimize",G19="Lock"),IF(((J19-K19)/ABS(J19))+1&lt;0,0,IF(((J19-K19)/ABS(J19))+1&gt;$R$6,$R$6,((J19-K19)/ABS(J19))+1)),IF(F19="Min to Zero",IF(K19&gt;J19,0,IF(K19&lt;J19,0,100%)),IF(F19="Stabilize to Target",IF(K19-J19=0,100%,IF(ABS(K19-J19)&gt;=ABS(J19),0,ABS(IF(K19&gt;J19,1-((K19-J19)/J19),IF(K19&lt;J19,1-((J19-ABS(K19))/J19),0))))),IF(F19="Stabilize to Zero",IF(AND(K19&lt;=J19,K19&gt;=-J19),ABS(IF(K19&gt;J19,K19-J19,IF(K19&lt;J19,J19-ABS(K19),0)))/ABS(J19),0)))))))),0)</f>
        <v>1</v>
      </c>
      <c r="N19" s="294">
        <f t="shared" si="1"/>
        <v>0.03</v>
      </c>
      <c r="O19" s="329" t="s">
        <v>262</v>
      </c>
      <c r="P19" s="330"/>
      <c r="Q19" s="330"/>
      <c r="R19" s="331"/>
      <c r="S19" s="96"/>
      <c r="T19" s="125" t="s">
        <v>39</v>
      </c>
      <c r="U19" s="125"/>
    </row>
    <row r="20" spans="1:21" ht="30" customHeight="1" x14ac:dyDescent="0.25">
      <c r="B20" s="392"/>
      <c r="C20" s="394"/>
      <c r="D20" s="127" t="s">
        <v>216</v>
      </c>
      <c r="E20" s="119" t="s">
        <v>137</v>
      </c>
      <c r="F20" s="120" t="s">
        <v>142</v>
      </c>
      <c r="G20" s="120" t="s">
        <v>135</v>
      </c>
      <c r="H20" s="128">
        <v>7.0000000000000007E-2</v>
      </c>
      <c r="I20" s="128" t="s">
        <v>234</v>
      </c>
      <c r="J20" s="256">
        <f>HLOOKUP(B12,'Update KPI'!B34:N35,2,0)</f>
        <v>0</v>
      </c>
      <c r="K20" s="256">
        <f>HLOOKUP(B12,'Update KPI'!B34:N36,3,0)</f>
        <v>0</v>
      </c>
      <c r="L20" s="131">
        <f t="shared" ref="L20" si="4">IF(F20="Maximize",K20-J20,IF(F20="Minimize",J20-K20,K20-J20))</f>
        <v>0</v>
      </c>
      <c r="M20" s="122">
        <f>IFERROR(IF(AND(F20="Maximize",G20="Unlock"),IF(((K20-J20)/ABS(J20))+1&lt;0,0,((K20-J20)/ABS(J20))+1),IF(AND(F20="Maximize",G20="Lock"),IF(((K20-J20)/ABS(J20))+1&lt;0,0,IF(((K20-J20)/ABS(J20))+1&gt;$R$6,$R$6,((K20-J20)/ABS(J20))+1)),IF(AND(F20="Minimize",G20="Unlock"),IF(((J20-K20)/ABS(J20))+1&lt;0,0,((J20-K20)/ABS(J20))+1),IF(AND(F20="Minimize",G20="Lock"),IF(((J20-K20)/ABS(J20))+1&lt;0,0,IF(((J20-K20)/ABS(J20))+1&gt;$R$6,$R$6,((J20-K20)/ABS(J20))+1)),IF(F20="Min to Zero",IF(K20&gt;J20,0,IF(K20&lt;J20,0,100%)),IF(F20="Stabilize to Target",IF(K20-J20=0,100%,IF(ABS(K20-J20)&gt;=ABS(J20),0,ABS(IF(K20&gt;J20,1-((K20-J20)/J20),IF(K20&lt;J20,1-((J20-ABS(K20))/J20),0))))),IF(F20="Stabilize to Zero",IF(AND(K20&lt;=J20,K20&gt;=-J20),ABS(IF(K20&gt;J20,K20-J20,IF(K20&lt;J20,J20-ABS(K20),0)))/ABS(J20),0)))))))),0)</f>
        <v>1</v>
      </c>
      <c r="N20" s="294">
        <f t="shared" ref="N20" si="5">M20*H20</f>
        <v>7.0000000000000007E-2</v>
      </c>
      <c r="O20" s="332" t="s">
        <v>263</v>
      </c>
      <c r="P20" s="333"/>
      <c r="Q20" s="333"/>
      <c r="R20" s="334"/>
      <c r="S20" s="96"/>
      <c r="T20" s="125" t="s">
        <v>82</v>
      </c>
      <c r="U20" s="125"/>
    </row>
    <row r="21" spans="1:21" x14ac:dyDescent="0.25">
      <c r="B21" s="392"/>
      <c r="C21" s="382" t="s">
        <v>140</v>
      </c>
      <c r="D21" s="382"/>
      <c r="E21" s="382"/>
      <c r="F21" s="382"/>
      <c r="G21" s="382"/>
      <c r="H21" s="135">
        <f>SUM(H16:H20)</f>
        <v>0.24000000000000002</v>
      </c>
      <c r="I21" s="135"/>
      <c r="J21" s="136"/>
      <c r="K21" s="136"/>
      <c r="L21" s="136"/>
      <c r="M21" s="136"/>
      <c r="N21" s="295">
        <f>SUM(N16:N20)</f>
        <v>0.26408038548752832</v>
      </c>
      <c r="O21" s="335"/>
      <c r="P21" s="336"/>
      <c r="Q21" s="336"/>
      <c r="R21" s="337"/>
      <c r="S21" s="124"/>
      <c r="T21" s="125"/>
    </row>
    <row r="22" spans="1:21" ht="42" customHeight="1" x14ac:dyDescent="0.25">
      <c r="B22" s="383" t="s">
        <v>188</v>
      </c>
      <c r="C22" s="384" t="s">
        <v>141</v>
      </c>
      <c r="D22" s="258" t="s">
        <v>217</v>
      </c>
      <c r="E22" s="259" t="s">
        <v>219</v>
      </c>
      <c r="F22" s="260" t="s">
        <v>134</v>
      </c>
      <c r="G22" s="260" t="s">
        <v>135</v>
      </c>
      <c r="H22" s="261">
        <v>0.05</v>
      </c>
      <c r="I22" s="261" t="s">
        <v>245</v>
      </c>
      <c r="J22" s="262">
        <v>0.85</v>
      </c>
      <c r="K22" s="262">
        <v>0.82</v>
      </c>
      <c r="L22" s="263">
        <f t="shared" ref="L22:L24" si="6">IF(F22="Maximize",K22-J22,IF(F22="Minimize",J22-K22,K22-J22))</f>
        <v>-3.0000000000000027E-2</v>
      </c>
      <c r="M22" s="264">
        <f>IFERROR(IF(AND(F22="Maximize",G22="Unlock"),IF(((K22-J22)/ABS(J22))+1&lt;0,0,((K22-J22)/ABS(J22))+1),IF(AND(F22="Maximize",G22="Lock"),IF(((K22-J22)/ABS(J22))+1&lt;0,0,IF(((K22-J22)/ABS(J22))+1&gt;$R$6,$R$6,((K22-J22)/ABS(J22))+1)),IF(AND(F22="Minimize",G22="Unlock"),IF(((J22-K22)/ABS(J22))+1&lt;0,0,((J22-K22)/ABS(J22))+1),IF(AND(F22="Minimize",G22="Lock"),IF(((J22-K22)/ABS(J22))+1&lt;0,0,IF(((J22-K22)/ABS(J22))+1&gt;$R$6,$R$6,((J22-K22)/ABS(J22))+1)),IF(F22="Min to Zero",IF(K22&gt;J22,0,IF(K22&lt;J22,0,100%)),IF(F22="Stabilize to Target",IF(K22-J22=0,100%,IF(ABS(K22-J22)&gt;=ABS(J22),0,ABS(IF(K22&gt;J22,1-((K22-J22)/J22),IF(K22&lt;J22,1-((J22-ABS(K22))/J22),0))))),IF(F22="Stabilize to Zero",IF(AND(K22&lt;=J22,K22&gt;=-J22),ABS(IF(K22&gt;J22,K22-J22,IF(K22&lt;J22,J22-ABS(K22),0)))/ABS(J22),0)))))))),0)</f>
        <v>0.96470588235294119</v>
      </c>
      <c r="N22" s="296">
        <f t="shared" ref="N22:N24" si="7">M22*H22</f>
        <v>4.8235294117647064E-2</v>
      </c>
      <c r="O22" s="353" t="s">
        <v>265</v>
      </c>
      <c r="P22" s="354"/>
      <c r="Q22" s="354"/>
      <c r="R22" s="355"/>
      <c r="T22" s="125"/>
    </row>
    <row r="23" spans="1:21" ht="24.75" customHeight="1" x14ac:dyDescent="0.25">
      <c r="B23" s="383"/>
      <c r="C23" s="385"/>
      <c r="D23" s="127" t="s">
        <v>218</v>
      </c>
      <c r="E23" s="119" t="s">
        <v>219</v>
      </c>
      <c r="F23" s="120" t="s">
        <v>142</v>
      </c>
      <c r="G23" s="120" t="s">
        <v>135</v>
      </c>
      <c r="H23" s="128">
        <v>0.05</v>
      </c>
      <c r="I23" s="121" t="s">
        <v>237</v>
      </c>
      <c r="J23" s="225">
        <v>0</v>
      </c>
      <c r="K23" s="140">
        <v>0</v>
      </c>
      <c r="L23" s="141">
        <f t="shared" ref="L23" si="8">IF(F23="Maximize",K23-J23,IF(F23="Minimize",J23-K23,K23-J23))</f>
        <v>0</v>
      </c>
      <c r="M23" s="138">
        <f>IFERROR(IF(AND(F23="Maximize",G23="Unlock"),IF(((K23-J23)/ABS(J23))+1&lt;0,0,((K23-J23)/ABS(J23))+1),IF(AND(F23="Maximize",G23="Lock"),IF(((K23-J23)/ABS(J23))+1&lt;0,0,IF(((K23-J23)/ABS(J23))+1&gt;$R$6,$R$6,((K23-J23)/ABS(J23))+1)),IF(AND(F23="Minimize",G23="Unlock"),IF(((J23-K23)/ABS(J23))+1&lt;0,0,((J23-K23)/ABS(J23))+1),IF(AND(F23="Minimize",G23="Lock"),IF(((J23-K23)/ABS(J23))+1&lt;0,0,IF(((J23-K23)/ABS(J23))+1&gt;$R$6,$R$6,((J23-K23)/ABS(J23))+1)),IF(F23="Min to Zero",IF(K23&gt;J23,0,IF(K23&lt;J23,0,100%)),IF(F23="Stabilize to Target",IF(K23-J23=0,100%,IF(ABS(K23-J23)&gt;=ABS(J23),0,ABS(IF(K23&gt;J23,1-((K23-J23)/J23),IF(K23&lt;J23,1-((J23-ABS(K23))/J23),0))))),IF(F23="Stabilize to Zero",IF(AND(K23&lt;=J23,K23&gt;=-J23),ABS(IF(K23&gt;J23,K23-J23,IF(K23&lt;J23,J23-ABS(K23),0)))/ABS(J23),0)))))))),0)</f>
        <v>1</v>
      </c>
      <c r="N23" s="294">
        <f t="shared" ref="N23" si="9">M23*H23</f>
        <v>0.05</v>
      </c>
      <c r="O23" s="338" t="s">
        <v>266</v>
      </c>
      <c r="P23" s="339"/>
      <c r="Q23" s="339"/>
      <c r="R23" s="340"/>
    </row>
    <row r="24" spans="1:21" ht="57" customHeight="1" x14ac:dyDescent="0.25">
      <c r="B24" s="383"/>
      <c r="C24" s="385"/>
      <c r="D24" s="127" t="s">
        <v>183</v>
      </c>
      <c r="E24" s="119" t="s">
        <v>219</v>
      </c>
      <c r="F24" s="120" t="s">
        <v>142</v>
      </c>
      <c r="G24" s="120" t="s">
        <v>135</v>
      </c>
      <c r="H24" s="128">
        <v>0.05</v>
      </c>
      <c r="I24" s="121" t="s">
        <v>236</v>
      </c>
      <c r="J24" s="139">
        <f>HLOOKUP(B12,'Update KPI'!B42:N43,2,0)</f>
        <v>0</v>
      </c>
      <c r="K24" s="140">
        <f>HLOOKUP(B12,'Update KPI'!B42:N44,3,0)</f>
        <v>0</v>
      </c>
      <c r="L24" s="141">
        <f t="shared" si="6"/>
        <v>0</v>
      </c>
      <c r="M24" s="138">
        <f>IFERROR(IF(AND(F24="Maximize",G24="Unlock"),IF(((K24-J24)/ABS(J24))+1&lt;0,0,((K24-J24)/ABS(J24))+1),IF(AND(F24="Maximize",G24="Lock"),IF(((K24-J24)/ABS(J24))+1&lt;0,0,IF(((K24-J24)/ABS(J24))+1&gt;$R$6,$R$6,((K24-J24)/ABS(J24))+1)),IF(AND(F24="Minimize",G24="Unlock"),IF(((J24-K24)/ABS(J24))+1&lt;0,0,((J24-K24)/ABS(J24))+1),IF(AND(F24="Minimize",G24="Lock"),IF(((J24-K24)/ABS(J24))+1&lt;0,0,IF(((J24-K24)/ABS(J24))+1&gt;$R$6,$R$6,((J24-K24)/ABS(J24))+1)),IF(F24="Min to Zero",IF(K24&gt;J24,0,IF(K24&lt;J24,0,100%)),IF(F24="Stabilize to Target",IF(K24-J24=0,100%,IF(ABS(K24-J24)&gt;=ABS(J24),0,ABS(IF(K24&gt;J24,1-((K24-J24)/J24),IF(K24&lt;J24,1-((J24-ABS(K24))/J24),0))))),IF(F24="Stabilize to Zero",IF(AND(K24&lt;=J24,K24&gt;=-J24),ABS(IF(K24&gt;J24,K24-J24,IF(K24&lt;J24,J24-ABS(K24),0)))/ABS(J24),0)))))))),0)</f>
        <v>1</v>
      </c>
      <c r="N24" s="294">
        <f t="shared" si="7"/>
        <v>0.05</v>
      </c>
      <c r="O24" s="338" t="s">
        <v>267</v>
      </c>
      <c r="P24" s="339"/>
      <c r="Q24" s="339"/>
      <c r="R24" s="340"/>
    </row>
    <row r="25" spans="1:21" ht="56.25" customHeight="1" x14ac:dyDescent="0.25">
      <c r="B25" s="383"/>
      <c r="C25" s="385"/>
      <c r="D25" s="127" t="s">
        <v>238</v>
      </c>
      <c r="E25" s="119" t="s">
        <v>219</v>
      </c>
      <c r="F25" s="120" t="s">
        <v>142</v>
      </c>
      <c r="G25" s="120" t="s">
        <v>135</v>
      </c>
      <c r="H25" s="128">
        <v>0.05</v>
      </c>
      <c r="I25" s="121" t="s">
        <v>236</v>
      </c>
      <c r="J25" s="139">
        <f>HLOOKUP(B12,'Update KPI'!B51:N52,2,0)</f>
        <v>0</v>
      </c>
      <c r="K25" s="140">
        <f>HLOOKUP(B12,'Update KPI'!B51:N53,3,0)</f>
        <v>0</v>
      </c>
      <c r="L25" s="141">
        <f t="shared" ref="L25" si="10">IF(F25="Maximize",K25-J25,IF(F25="Minimize",J25-K25,K25-J25))</f>
        <v>0</v>
      </c>
      <c r="M25" s="138">
        <f>IFERROR(IF(AND(F25="Maximize",G25="Unlock"),IF(((K25-J25)/ABS(J25))+1&lt;0,0,((K25-J25)/ABS(J25))+1),IF(AND(F25="Maximize",G25="Lock"),IF(((K25-J25)/ABS(J25))+1&lt;0,0,IF(((K25-J25)/ABS(J25))+1&gt;$R$6,$R$6,((K25-J25)/ABS(J25))+1)),IF(AND(F25="Minimize",G25="Unlock"),IF(((J25-K25)/ABS(J25))+1&lt;0,0,((J25-K25)/ABS(J25))+1),IF(AND(F25="Minimize",G25="Lock"),IF(((J25-K25)/ABS(J25))+1&lt;0,0,IF(((J25-K25)/ABS(J25))+1&gt;$R$6,$R$6,((J25-K25)/ABS(J25))+1)),IF(F25="Min to Zero",IF(K25&gt;J25,0,IF(K25&lt;J25,0,100%)),IF(F25="Stabilize to Target",IF(K25-J25=0,100%,IF(ABS(K25-J25)&gt;=ABS(J25),0,ABS(IF(K25&gt;J25,1-((K25-J25)/J25),IF(K25&lt;J25,1-((J25-ABS(K25))/J25),0))))),IF(F25="Stabilize to Zero",IF(AND(K25&lt;=J25,K25&gt;=-J25),ABS(IF(K25&gt;J25,K25-J25,IF(K25&lt;J25,J25-ABS(K25),0)))/ABS(J25),0)))))))),0)</f>
        <v>1</v>
      </c>
      <c r="N25" s="294">
        <f t="shared" ref="N25" si="11">M25*H25</f>
        <v>0.05</v>
      </c>
      <c r="O25" s="356" t="s">
        <v>268</v>
      </c>
      <c r="P25" s="357"/>
      <c r="Q25" s="357"/>
      <c r="R25" s="358"/>
    </row>
    <row r="26" spans="1:21" x14ac:dyDescent="0.25">
      <c r="B26" s="383"/>
      <c r="C26" s="386" t="s">
        <v>187</v>
      </c>
      <c r="D26" s="387"/>
      <c r="E26" s="387"/>
      <c r="F26" s="387"/>
      <c r="G26" s="387"/>
      <c r="H26" s="142">
        <f>SUM(H22:H25)</f>
        <v>0.2</v>
      </c>
      <c r="I26" s="142"/>
      <c r="J26" s="143"/>
      <c r="K26" s="143"/>
      <c r="L26" s="143"/>
      <c r="M26" s="143"/>
      <c r="N26" s="297">
        <f>SUM(N22:N25)</f>
        <v>0.19823529411764707</v>
      </c>
      <c r="O26" s="341"/>
      <c r="P26" s="342"/>
      <c r="Q26" s="342"/>
      <c r="R26" s="343"/>
    </row>
    <row r="27" spans="1:21" s="123" customFormat="1" ht="59.25" customHeight="1" x14ac:dyDescent="0.25">
      <c r="B27" s="396" t="s">
        <v>211</v>
      </c>
      <c r="C27" s="399" t="s">
        <v>223</v>
      </c>
      <c r="D27" s="118" t="s">
        <v>220</v>
      </c>
      <c r="E27" s="119" t="s">
        <v>137</v>
      </c>
      <c r="F27" s="120" t="s">
        <v>134</v>
      </c>
      <c r="G27" s="120" t="s">
        <v>135</v>
      </c>
      <c r="H27" s="266">
        <v>0.05</v>
      </c>
      <c r="I27" s="266" t="s">
        <v>240</v>
      </c>
      <c r="J27" s="225">
        <v>1</v>
      </c>
      <c r="K27" s="225">
        <f>HLOOKUP(B12,'Update KPI'!B60:N64,5,0)</f>
        <v>1</v>
      </c>
      <c r="L27" s="277">
        <f t="shared" ref="L27:L30" si="12">IF(F27="Maximize",K27-J27,IF(F27="Minimize",J27-K27,K27-J27))</f>
        <v>0</v>
      </c>
      <c r="M27" s="122">
        <f t="shared" ref="M27:M35" si="13">IFERROR(IF(AND(F27="Maximize",G27="Unlock"),IF(((K27-J27)/ABS(J27))+1&lt;0,0,((K27-J27)/ABS(J27))+1),IF(AND(F27="Maximize",G27="Lock"),IF(((K27-J27)/ABS(J27))+1&lt;0,0,IF(((K27-J27)/ABS(J27))+1&gt;$R$6,$R$6,((K27-J27)/ABS(J27))+1)),IF(AND(F27="Minimize",G27="Unlock"),IF(((J27-K27)/ABS(J27))+1&lt;0,0,((J27-K27)/ABS(J27))+1),IF(AND(F27="Minimize",G27="Lock"),IF(((J27-K27)/ABS(J27))+1&lt;0,0,IF(((J27-K27)/ABS(J27))+1&gt;$R$6,$R$6,((J27-K27)/ABS(J27))+1)),IF(F27="Min to Zero",IF(K27&gt;J27,0,IF(K27&lt;J27,0,100%)),IF(F27="Stabilize to Target",IF(K27-J27=0,100%,IF(ABS(K27-J27)&gt;=ABS(J27),0,ABS(IF(K27&gt;J27,1-((K27-J27)/J27),IF(K27&lt;J27,1-((J27-ABS(K27))/J27),0))))),IF(F27="Stabilize to Zero",IF(AND(K27&lt;=J27,K27&gt;=-J27),ABS(IF(K27&gt;J27,K27-J27,IF(K27&lt;J27,J27-ABS(K27),0)))/ABS(J27),0)))))))),0)</f>
        <v>1</v>
      </c>
      <c r="N27" s="298">
        <f t="shared" ref="N27:N30" si="14">M27*H27</f>
        <v>0.05</v>
      </c>
      <c r="O27" s="359" t="s">
        <v>269</v>
      </c>
      <c r="P27" s="360"/>
      <c r="Q27" s="360"/>
      <c r="R27" s="361"/>
      <c r="S27" s="95"/>
      <c r="T27" s="96"/>
      <c r="U27" s="95"/>
    </row>
    <row r="28" spans="1:21" ht="45" customHeight="1" x14ac:dyDescent="0.25">
      <c r="B28" s="397"/>
      <c r="C28" s="400"/>
      <c r="D28" s="127" t="s">
        <v>221</v>
      </c>
      <c r="E28" s="119" t="s">
        <v>137</v>
      </c>
      <c r="F28" s="120" t="s">
        <v>134</v>
      </c>
      <c r="G28" s="120" t="s">
        <v>135</v>
      </c>
      <c r="H28" s="267">
        <v>0.03</v>
      </c>
      <c r="I28" s="266" t="s">
        <v>288</v>
      </c>
      <c r="J28" s="283">
        <v>1</v>
      </c>
      <c r="K28" s="130"/>
      <c r="L28" s="276">
        <f t="shared" ref="L28:L29" si="15">IF(F28="Maximize",K28-J28,IF(F28="Minimize",J28-K28,K28-J28))</f>
        <v>-1</v>
      </c>
      <c r="M28" s="122">
        <f t="shared" si="13"/>
        <v>0</v>
      </c>
      <c r="N28" s="294">
        <f t="shared" ref="N28:N29" si="16">M28*H28</f>
        <v>0</v>
      </c>
      <c r="O28" s="344" t="s">
        <v>270</v>
      </c>
      <c r="P28" s="345"/>
      <c r="Q28" s="345"/>
      <c r="R28" s="346"/>
    </row>
    <row r="29" spans="1:21" ht="34.5" customHeight="1" x14ac:dyDescent="0.25">
      <c r="B29" s="397"/>
      <c r="C29" s="400"/>
      <c r="D29" s="127" t="s">
        <v>224</v>
      </c>
      <c r="E29" s="119" t="s">
        <v>137</v>
      </c>
      <c r="F29" s="120" t="s">
        <v>139</v>
      </c>
      <c r="G29" s="120" t="s">
        <v>135</v>
      </c>
      <c r="H29" s="267">
        <v>0.02</v>
      </c>
      <c r="I29" s="266" t="s">
        <v>241</v>
      </c>
      <c r="J29" s="137">
        <v>1</v>
      </c>
      <c r="K29" s="275">
        <f>HLOOKUP(B12,'Update KPI'!B69:N71,3,0)</f>
        <v>0</v>
      </c>
      <c r="L29" s="276">
        <f t="shared" si="15"/>
        <v>1</v>
      </c>
      <c r="M29" s="122">
        <f t="shared" si="13"/>
        <v>1.5</v>
      </c>
      <c r="N29" s="294">
        <f t="shared" si="16"/>
        <v>0.03</v>
      </c>
      <c r="O29" s="344" t="s">
        <v>271</v>
      </c>
      <c r="P29" s="345"/>
      <c r="Q29" s="345"/>
      <c r="R29" s="346"/>
    </row>
    <row r="30" spans="1:21" ht="44.25" customHeight="1" x14ac:dyDescent="0.25">
      <c r="B30" s="397"/>
      <c r="C30" s="401"/>
      <c r="D30" s="127" t="s">
        <v>225</v>
      </c>
      <c r="E30" s="119" t="s">
        <v>137</v>
      </c>
      <c r="F30" s="120" t="s">
        <v>139</v>
      </c>
      <c r="G30" s="120" t="s">
        <v>135</v>
      </c>
      <c r="H30" s="267">
        <v>0.04</v>
      </c>
      <c r="I30" s="266" t="s">
        <v>241</v>
      </c>
      <c r="J30" s="137">
        <v>30</v>
      </c>
      <c r="K30" s="275">
        <f>HLOOKUP(B12,'Update KPI'!B77:N79,3,0)</f>
        <v>40</v>
      </c>
      <c r="L30" s="276">
        <f t="shared" si="12"/>
        <v>-10</v>
      </c>
      <c r="M30" s="122">
        <f t="shared" si="13"/>
        <v>0.66666666666666674</v>
      </c>
      <c r="N30" s="294">
        <f t="shared" si="14"/>
        <v>2.6666666666666672E-2</v>
      </c>
      <c r="O30" s="344" t="s">
        <v>272</v>
      </c>
      <c r="P30" s="345"/>
      <c r="Q30" s="345"/>
      <c r="R30" s="346"/>
    </row>
    <row r="31" spans="1:21" ht="76.5" customHeight="1" x14ac:dyDescent="0.25">
      <c r="B31" s="397"/>
      <c r="C31" s="395" t="s">
        <v>191</v>
      </c>
      <c r="D31" s="127" t="s">
        <v>246</v>
      </c>
      <c r="E31" s="119" t="s">
        <v>137</v>
      </c>
      <c r="F31" s="120" t="s">
        <v>134</v>
      </c>
      <c r="G31" s="120" t="s">
        <v>135</v>
      </c>
      <c r="H31" s="267">
        <v>0.02</v>
      </c>
      <c r="I31" s="266" t="s">
        <v>247</v>
      </c>
      <c r="J31" s="137">
        <v>1</v>
      </c>
      <c r="K31" s="140"/>
      <c r="L31" s="276">
        <f t="shared" ref="L31:L42" si="17">IF(F31="Maximize",K31-J31,IF(F31="Minimize",J31-K31,K31-J31))</f>
        <v>-1</v>
      </c>
      <c r="M31" s="122">
        <f t="shared" si="13"/>
        <v>0</v>
      </c>
      <c r="N31" s="294">
        <f t="shared" ref="N31:N34" si="18">M31*H31</f>
        <v>0</v>
      </c>
      <c r="O31" s="344" t="s">
        <v>273</v>
      </c>
      <c r="P31" s="345"/>
      <c r="Q31" s="345"/>
      <c r="R31" s="346"/>
    </row>
    <row r="32" spans="1:21" ht="58.5" customHeight="1" x14ac:dyDescent="0.25">
      <c r="A32" s="94" t="s">
        <v>144</v>
      </c>
      <c r="B32" s="397"/>
      <c r="C32" s="395"/>
      <c r="D32" s="132" t="s">
        <v>248</v>
      </c>
      <c r="E32" s="119" t="s">
        <v>137</v>
      </c>
      <c r="F32" s="120" t="s">
        <v>134</v>
      </c>
      <c r="G32" s="120" t="s">
        <v>135</v>
      </c>
      <c r="H32" s="268">
        <v>0.02</v>
      </c>
      <c r="I32" s="278" t="s">
        <v>249</v>
      </c>
      <c r="J32" s="137">
        <v>4</v>
      </c>
      <c r="K32" s="150">
        <f>HLOOKUP(B12,'Update KPI'!B85:N86,2,0)</f>
        <v>0</v>
      </c>
      <c r="L32" s="150">
        <f t="shared" si="17"/>
        <v>-4</v>
      </c>
      <c r="M32" s="122">
        <f t="shared" si="13"/>
        <v>0</v>
      </c>
      <c r="N32" s="299">
        <f t="shared" si="18"/>
        <v>0</v>
      </c>
      <c r="O32" s="344" t="s">
        <v>274</v>
      </c>
      <c r="P32" s="345"/>
      <c r="Q32" s="345"/>
      <c r="R32" s="346"/>
    </row>
    <row r="33" spans="1:22" ht="45" customHeight="1" x14ac:dyDescent="0.25">
      <c r="A33" s="94" t="s">
        <v>144</v>
      </c>
      <c r="B33" s="397"/>
      <c r="C33" s="395"/>
      <c r="D33" s="132" t="s">
        <v>184</v>
      </c>
      <c r="E33" s="119" t="s">
        <v>137</v>
      </c>
      <c r="F33" s="120" t="s">
        <v>134</v>
      </c>
      <c r="G33" s="120" t="s">
        <v>135</v>
      </c>
      <c r="H33" s="133">
        <v>0.04</v>
      </c>
      <c r="I33" s="266" t="s">
        <v>242</v>
      </c>
      <c r="J33" s="225">
        <f>HLOOKUP(B12,'Update KPI'!B91:M92,2,0)</f>
        <v>0.98</v>
      </c>
      <c r="K33" s="230">
        <f>HLOOKUP(B12,'Update KPI'!B91:M93,3,0)</f>
        <v>0.96599999999999997</v>
      </c>
      <c r="L33" s="230">
        <f t="shared" si="17"/>
        <v>-1.4000000000000012E-2</v>
      </c>
      <c r="M33" s="134">
        <f t="shared" si="13"/>
        <v>0.98571428571428565</v>
      </c>
      <c r="N33" s="299">
        <f t="shared" si="18"/>
        <v>3.9428571428571424E-2</v>
      </c>
      <c r="O33" s="344" t="s">
        <v>275</v>
      </c>
      <c r="P33" s="345"/>
      <c r="Q33" s="345"/>
      <c r="R33" s="346"/>
    </row>
    <row r="34" spans="1:22" ht="57.75" customHeight="1" x14ac:dyDescent="0.25">
      <c r="A34" s="94" t="s">
        <v>144</v>
      </c>
      <c r="B34" s="397"/>
      <c r="C34" s="395"/>
      <c r="D34" s="132" t="s">
        <v>228</v>
      </c>
      <c r="E34" s="119" t="s">
        <v>137</v>
      </c>
      <c r="F34" s="120" t="s">
        <v>142</v>
      </c>
      <c r="G34" s="120" t="s">
        <v>135</v>
      </c>
      <c r="H34" s="133">
        <v>0.05</v>
      </c>
      <c r="I34" s="266" t="s">
        <v>243</v>
      </c>
      <c r="J34" s="137">
        <f>HLOOKUP(B12,'Update KPI'!B98:M99,2,0)</f>
        <v>0</v>
      </c>
      <c r="K34" s="279">
        <f>HLOOKUP(B12,'Update KPI'!B98:M100,3,0)</f>
        <v>0</v>
      </c>
      <c r="L34" s="279">
        <f t="shared" si="17"/>
        <v>0</v>
      </c>
      <c r="M34" s="134">
        <f t="shared" si="13"/>
        <v>1</v>
      </c>
      <c r="N34" s="299">
        <f t="shared" si="18"/>
        <v>0.05</v>
      </c>
      <c r="O34" s="344" t="s">
        <v>276</v>
      </c>
      <c r="P34" s="345"/>
      <c r="Q34" s="345"/>
      <c r="R34" s="346"/>
    </row>
    <row r="35" spans="1:22" ht="48" customHeight="1" x14ac:dyDescent="0.25">
      <c r="A35" s="94" t="s">
        <v>144</v>
      </c>
      <c r="B35" s="397"/>
      <c r="C35" s="395"/>
      <c r="D35" s="132" t="s">
        <v>222</v>
      </c>
      <c r="E35" s="306" t="s">
        <v>137</v>
      </c>
      <c r="F35" s="307" t="s">
        <v>142</v>
      </c>
      <c r="G35" s="307" t="s">
        <v>135</v>
      </c>
      <c r="H35" s="133">
        <v>0.05</v>
      </c>
      <c r="I35" s="308" t="s">
        <v>244</v>
      </c>
      <c r="J35" s="309">
        <f>HLOOKUP(B12,'Update KPI'!B105:N106,2,0)</f>
        <v>0</v>
      </c>
      <c r="K35" s="279">
        <f>HLOOKUP(B12,'Update KPI'!B105:N107,3,0)</f>
        <v>0</v>
      </c>
      <c r="L35" s="279">
        <f t="shared" ref="L35" si="19">IF(F35="Maximize",K35-J35,IF(F35="Minimize",J35-K35,K35-J35))</f>
        <v>0</v>
      </c>
      <c r="M35" s="134">
        <f t="shared" si="13"/>
        <v>1</v>
      </c>
      <c r="N35" s="299">
        <f t="shared" ref="N35" si="20">M35*H35</f>
        <v>0.05</v>
      </c>
      <c r="O35" s="350" t="s">
        <v>277</v>
      </c>
      <c r="P35" s="351"/>
      <c r="Q35" s="351"/>
      <c r="R35" s="352"/>
    </row>
    <row r="36" spans="1:22" x14ac:dyDescent="0.25">
      <c r="B36" s="398"/>
      <c r="C36" s="423" t="s">
        <v>143</v>
      </c>
      <c r="D36" s="424"/>
      <c r="E36" s="424"/>
      <c r="F36" s="424"/>
      <c r="G36" s="424"/>
      <c r="H36" s="310">
        <f>SUM(H27:H35)</f>
        <v>0.32</v>
      </c>
      <c r="I36" s="310"/>
      <c r="J36" s="145"/>
      <c r="K36" s="145"/>
      <c r="L36" s="145"/>
      <c r="M36" s="145"/>
      <c r="N36" s="311">
        <f>SUM(N31:N35)</f>
        <v>0.13942857142857143</v>
      </c>
      <c r="O36" s="347"/>
      <c r="P36" s="348"/>
      <c r="Q36" s="348"/>
      <c r="R36" s="349"/>
    </row>
    <row r="37" spans="1:22" s="123" customFormat="1" ht="54.75" customHeight="1" x14ac:dyDescent="0.25">
      <c r="B37" s="417" t="s">
        <v>145</v>
      </c>
      <c r="C37" s="419" t="s">
        <v>146</v>
      </c>
      <c r="D37" s="117" t="s">
        <v>20</v>
      </c>
      <c r="E37" s="146" t="s">
        <v>137</v>
      </c>
      <c r="F37" s="120" t="s">
        <v>134</v>
      </c>
      <c r="G37" s="120" t="s">
        <v>135</v>
      </c>
      <c r="H37" s="121">
        <v>0.03</v>
      </c>
      <c r="I37" s="121" t="s">
        <v>250</v>
      </c>
      <c r="J37" s="137">
        <v>1</v>
      </c>
      <c r="K37" s="137"/>
      <c r="L37" s="144">
        <f t="shared" ref="L37:L40" si="21">IF(F37="Maximize",K37-J37,IF(F37="Minimize",J37-K37,K37-J37))</f>
        <v>-1</v>
      </c>
      <c r="M37" s="122">
        <f t="shared" ref="M37:M42" si="22">IFERROR(IF(AND(F37="Maximize",G37="Unlock"),IF(((K37-J37)/ABS(J37))+1&lt;0,0,((K37-J37)/ABS(J37))+1),IF(AND(F37="Maximize",G37="Lock"),IF(((K37-J37)/ABS(J37))+1&lt;0,0,IF(((K37-J37)/ABS(J37))+1&gt;$R$6,$R$6,((K37-J37)/ABS(J37))+1)),IF(AND(F37="Minimize",G37="Unlock"),IF(((J37-K37)/ABS(J37))+1&lt;0,0,((J37-K37)/ABS(J37))+1),IF(AND(F37="Minimize",G37="Lock"),IF(((J37-K37)/ABS(J37))+1&lt;0,0,IF(((J37-K37)/ABS(J37))+1&gt;$R$6,$R$6,((J37-K37)/ABS(J37))+1)),IF(F37="Min to Zero",IF(K37&gt;J37,0,IF(K37&lt;J37,0,100%)),IF(F37="Stabilize to Target",IF(K37-J37=0,100%,IF(ABS(K37-J37)&gt;=ABS(J37),0,ABS(IF(K37&gt;J37,1-((K37-J37)/J37),IF(K37&lt;J37,1-((J37-ABS(K37))/J37),0))))),IF(F37="Stabilize to Zero",IF(AND(K37&lt;=J37,K37&gt;=-J37),ABS(IF(K37&gt;J37,K37-J37,IF(K37&lt;J37,J37-ABS(K37),0)))/ABS(J37),0)))))))),0)</f>
        <v>0</v>
      </c>
      <c r="N37" s="298">
        <f>M37*H37</f>
        <v>0</v>
      </c>
      <c r="O37" s="323" t="s">
        <v>278</v>
      </c>
      <c r="P37" s="324"/>
      <c r="Q37" s="324"/>
      <c r="R37" s="325"/>
      <c r="S37" s="95"/>
      <c r="T37" s="96"/>
      <c r="U37" s="95"/>
    </row>
    <row r="38" spans="1:22" s="123" customFormat="1" ht="39.75" customHeight="1" x14ac:dyDescent="0.25">
      <c r="B38" s="417"/>
      <c r="C38" s="419"/>
      <c r="D38" s="126" t="s">
        <v>21</v>
      </c>
      <c r="E38" s="146" t="s">
        <v>137</v>
      </c>
      <c r="F38" s="120" t="s">
        <v>134</v>
      </c>
      <c r="G38" s="120" t="s">
        <v>135</v>
      </c>
      <c r="H38" s="133">
        <v>0.05</v>
      </c>
      <c r="I38" s="133" t="s">
        <v>251</v>
      </c>
      <c r="J38" s="141">
        <f>HLOOKUP(B12,'Update KPI'!B113:M114,2,0)</f>
        <v>0.75</v>
      </c>
      <c r="K38" s="147">
        <f>HLOOKUP(B12,'Update KPI'!B113:M115,3,0)</f>
        <v>0.1429</v>
      </c>
      <c r="L38" s="148">
        <f t="shared" si="21"/>
        <v>-0.60709999999999997</v>
      </c>
      <c r="M38" s="122">
        <f t="shared" si="22"/>
        <v>0.19053333333333333</v>
      </c>
      <c r="N38" s="294">
        <f t="shared" ref="N38:N39" si="23">M38*H38</f>
        <v>9.5266666666666677E-3</v>
      </c>
      <c r="O38" s="326" t="s">
        <v>279</v>
      </c>
      <c r="P38" s="327"/>
      <c r="Q38" s="327"/>
      <c r="R38" s="328"/>
      <c r="S38" s="95"/>
      <c r="T38" s="96"/>
      <c r="U38" s="95"/>
    </row>
    <row r="39" spans="1:22" s="123" customFormat="1" ht="92.25" customHeight="1" x14ac:dyDescent="0.25">
      <c r="B39" s="417"/>
      <c r="C39" s="419"/>
      <c r="D39" s="303" t="s">
        <v>185</v>
      </c>
      <c r="E39" s="146" t="s">
        <v>137</v>
      </c>
      <c r="F39" s="120" t="s">
        <v>142</v>
      </c>
      <c r="G39" s="120" t="s">
        <v>135</v>
      </c>
      <c r="H39" s="133">
        <v>0.03</v>
      </c>
      <c r="I39" s="133" t="s">
        <v>252</v>
      </c>
      <c r="J39" s="149">
        <f>HLOOKUP(B12,'Update KPI'!B121:N122,2,0)</f>
        <v>0</v>
      </c>
      <c r="K39" s="150">
        <f>HLOOKUP(B12,'Update KPI'!B121:N123,3,0)</f>
        <v>0</v>
      </c>
      <c r="L39" s="148">
        <f t="shared" si="21"/>
        <v>0</v>
      </c>
      <c r="M39" s="122">
        <f t="shared" si="22"/>
        <v>1</v>
      </c>
      <c r="N39" s="294">
        <f t="shared" si="23"/>
        <v>0.03</v>
      </c>
      <c r="O39" s="326" t="s">
        <v>280</v>
      </c>
      <c r="P39" s="327"/>
      <c r="Q39" s="327"/>
      <c r="R39" s="328"/>
      <c r="S39" s="95"/>
      <c r="T39" s="96"/>
      <c r="U39" s="95"/>
    </row>
    <row r="40" spans="1:22" s="123" customFormat="1" ht="39.75" customHeight="1" x14ac:dyDescent="0.25">
      <c r="B40" s="417"/>
      <c r="C40" s="419"/>
      <c r="D40" s="126" t="s">
        <v>226</v>
      </c>
      <c r="E40" s="146" t="s">
        <v>137</v>
      </c>
      <c r="F40" s="120" t="s">
        <v>134</v>
      </c>
      <c r="G40" s="120" t="s">
        <v>135</v>
      </c>
      <c r="H40" s="133">
        <v>0.05</v>
      </c>
      <c r="I40" s="133" t="s">
        <v>253</v>
      </c>
      <c r="J40" s="141">
        <f>HLOOKUP(B12,'Update KPI'!B130:N131,2,0)</f>
        <v>1</v>
      </c>
      <c r="K40" s="147">
        <f>HLOOKUP(B12,'Update KPI'!B130:N132,3,0)</f>
        <v>0.1258</v>
      </c>
      <c r="L40" s="148">
        <f t="shared" si="21"/>
        <v>-0.87419999999999998</v>
      </c>
      <c r="M40" s="122">
        <f t="shared" si="22"/>
        <v>0.12580000000000002</v>
      </c>
      <c r="N40" s="294">
        <f>M40*H40</f>
        <v>6.2900000000000013E-3</v>
      </c>
      <c r="O40" s="326" t="s">
        <v>283</v>
      </c>
      <c r="P40" s="327"/>
      <c r="Q40" s="327"/>
      <c r="R40" s="328"/>
      <c r="S40" s="95"/>
      <c r="T40" s="96"/>
      <c r="U40" s="95"/>
    </row>
    <row r="41" spans="1:22" s="123" customFormat="1" ht="42" customHeight="1" x14ac:dyDescent="0.25">
      <c r="B41" s="417"/>
      <c r="C41" s="420" t="s">
        <v>147</v>
      </c>
      <c r="D41" s="303" t="s">
        <v>186</v>
      </c>
      <c r="E41" s="119" t="s">
        <v>137</v>
      </c>
      <c r="F41" s="120" t="s">
        <v>134</v>
      </c>
      <c r="G41" s="120" t="s">
        <v>135</v>
      </c>
      <c r="H41" s="133">
        <v>0.05</v>
      </c>
      <c r="I41" s="280" t="s">
        <v>254</v>
      </c>
      <c r="J41" s="141">
        <f>HLOOKUP(B12,'Update KPI'!B137:N138,2,0)</f>
        <v>0</v>
      </c>
      <c r="K41" s="147">
        <f>HLOOKUP(B12,'Update KPI'!B137:N147,11,0)</f>
        <v>0</v>
      </c>
      <c r="L41" s="148">
        <f t="shared" si="17"/>
        <v>0</v>
      </c>
      <c r="M41" s="122">
        <f t="shared" si="22"/>
        <v>0</v>
      </c>
      <c r="N41" s="294">
        <f>M41*H41</f>
        <v>0</v>
      </c>
      <c r="O41" s="326" t="s">
        <v>281</v>
      </c>
      <c r="P41" s="327"/>
      <c r="Q41" s="327"/>
      <c r="R41" s="328"/>
      <c r="S41" s="95"/>
      <c r="T41" s="96"/>
      <c r="U41" s="95"/>
    </row>
    <row r="42" spans="1:22" s="123" customFormat="1" ht="36" customHeight="1" x14ac:dyDescent="0.25">
      <c r="B42" s="417"/>
      <c r="C42" s="421"/>
      <c r="D42" s="132" t="s">
        <v>227</v>
      </c>
      <c r="E42" s="119" t="s">
        <v>137</v>
      </c>
      <c r="F42" s="120" t="s">
        <v>142</v>
      </c>
      <c r="G42" s="120" t="s">
        <v>135</v>
      </c>
      <c r="H42" s="133">
        <v>0.03</v>
      </c>
      <c r="I42" s="133" t="s">
        <v>256</v>
      </c>
      <c r="J42" s="129">
        <f>HLOOKUP(B12,'Update KPI'!B152:N153,2,0)</f>
        <v>0</v>
      </c>
      <c r="K42" s="231">
        <f>HLOOKUP(B12,'Update KPI'!B152:N154,3,0)</f>
        <v>0</v>
      </c>
      <c r="L42" s="149">
        <f t="shared" si="17"/>
        <v>0</v>
      </c>
      <c r="M42" s="122">
        <f t="shared" si="22"/>
        <v>1</v>
      </c>
      <c r="N42" s="294">
        <f t="shared" ref="N42" si="24">M42*H42</f>
        <v>0.03</v>
      </c>
      <c r="O42" s="320" t="s">
        <v>282</v>
      </c>
      <c r="P42" s="321"/>
      <c r="Q42" s="321"/>
      <c r="R42" s="322"/>
      <c r="S42" s="95"/>
      <c r="T42" s="96"/>
      <c r="U42" s="95"/>
    </row>
    <row r="43" spans="1:22" ht="16.5" thickBot="1" x14ac:dyDescent="0.3">
      <c r="B43" s="418"/>
      <c r="C43" s="422" t="s">
        <v>148</v>
      </c>
      <c r="D43" s="422"/>
      <c r="E43" s="422"/>
      <c r="F43" s="422"/>
      <c r="G43" s="422"/>
      <c r="H43" s="151">
        <f>SUM(H37:H42)</f>
        <v>0.24000000000000002</v>
      </c>
      <c r="I43" s="151"/>
      <c r="J43" s="152"/>
      <c r="K43" s="152"/>
      <c r="L43" s="152"/>
      <c r="M43" s="152"/>
      <c r="N43" s="300">
        <f>SUM(N37:N42)</f>
        <v>7.5816666666666671E-2</v>
      </c>
      <c r="O43" s="317"/>
      <c r="P43" s="318"/>
      <c r="Q43" s="318"/>
      <c r="R43" s="319"/>
    </row>
    <row r="44" spans="1:22" s="153" customFormat="1" ht="16.5" thickBot="1" x14ac:dyDescent="0.3">
      <c r="B44" s="154"/>
      <c r="C44" s="407" t="s">
        <v>149</v>
      </c>
      <c r="D44" s="407"/>
      <c r="E44" s="407"/>
      <c r="F44" s="407"/>
      <c r="G44" s="407"/>
      <c r="H44" s="265">
        <f>SUM(H21,H26,H36,H43)</f>
        <v>1</v>
      </c>
      <c r="I44" s="265"/>
      <c r="J44" s="155"/>
      <c r="K44" s="408" t="s">
        <v>150</v>
      </c>
      <c r="L44" s="409"/>
      <c r="M44" s="410"/>
      <c r="N44" s="156">
        <f>SUM(N16:N20,N27:N35,N37:N42,N22:N25)</f>
        <v>0.78422758436708029</v>
      </c>
      <c r="R44" s="157"/>
      <c r="S44" s="157"/>
      <c r="T44" s="96"/>
      <c r="U44" s="157"/>
    </row>
    <row r="45" spans="1:22" s="158" customFormat="1" ht="16.5" thickBot="1" x14ac:dyDescent="0.3">
      <c r="B45" s="159"/>
      <c r="C45" s="159"/>
      <c r="D45" s="159"/>
      <c r="E45" s="159"/>
      <c r="F45" s="160"/>
      <c r="G45" s="160"/>
      <c r="H45" s="161"/>
      <c r="I45" s="161"/>
      <c r="J45" s="162"/>
      <c r="K45" s="408" t="s">
        <v>151</v>
      </c>
      <c r="L45" s="409"/>
      <c r="M45" s="409"/>
      <c r="N45" s="163" t="str">
        <f>IF(AND(H44&gt;100%,H44,100%),"Error",IF(N44&gt;=$R$6,"HP",IF(AND(N44&lt;$R$7,N44&gt;=$Q$7),"P",IF(AND(N44&lt;$R$8,N44&gt;=$Q$8),"T",IF(AND(N44&lt;$R$9,N44&gt;=$Q$9),"C",IF(N44&lt;$R$10,"U"))))))</f>
        <v>U</v>
      </c>
      <c r="R45" s="157"/>
      <c r="S45" s="157"/>
      <c r="T45" s="96"/>
      <c r="U45" s="157"/>
    </row>
    <row r="47" spans="1:22" ht="16.5" thickBot="1" x14ac:dyDescent="0.3"/>
    <row r="48" spans="1:22" ht="32.25" thickBot="1" x14ac:dyDescent="0.3">
      <c r="B48" s="164" t="s">
        <v>118</v>
      </c>
      <c r="C48" s="165" t="s">
        <v>119</v>
      </c>
      <c r="D48" s="165" t="s">
        <v>120</v>
      </c>
      <c r="E48" s="166"/>
      <c r="F48" s="166" t="s">
        <v>122</v>
      </c>
      <c r="G48" s="166" t="s">
        <v>123</v>
      </c>
      <c r="H48" s="167" t="s">
        <v>152</v>
      </c>
      <c r="I48" s="168"/>
      <c r="J48" s="168" t="s">
        <v>153</v>
      </c>
      <c r="K48" s="167" t="s">
        <v>154</v>
      </c>
      <c r="L48" s="167" t="s">
        <v>125</v>
      </c>
      <c r="M48" s="167" t="s">
        <v>155</v>
      </c>
      <c r="N48" s="167" t="s">
        <v>156</v>
      </c>
      <c r="R48" s="94"/>
      <c r="S48" s="94"/>
      <c r="V48" s="95"/>
    </row>
    <row r="49" spans="2:22" ht="16.5" thickBot="1" x14ac:dyDescent="0.3">
      <c r="B49" s="411" t="s">
        <v>157</v>
      </c>
      <c r="C49" s="412"/>
      <c r="D49" s="412"/>
      <c r="E49" s="412"/>
      <c r="F49" s="412"/>
      <c r="G49" s="412"/>
      <c r="H49" s="412"/>
      <c r="I49" s="412"/>
      <c r="J49" s="412"/>
      <c r="K49" s="412"/>
      <c r="L49" s="412"/>
      <c r="M49" s="412"/>
      <c r="N49" s="413"/>
      <c r="R49" s="94"/>
      <c r="S49" s="94"/>
      <c r="V49" s="95"/>
    </row>
    <row r="50" spans="2:22" x14ac:dyDescent="0.25">
      <c r="B50" s="169"/>
      <c r="C50" s="170"/>
      <c r="D50" s="171"/>
      <c r="E50" s="171"/>
      <c r="F50" s="120" t="s">
        <v>134</v>
      </c>
      <c r="G50" s="120" t="s">
        <v>135</v>
      </c>
      <c r="H50" s="171"/>
      <c r="I50" s="171"/>
      <c r="J50" s="172"/>
      <c r="K50" s="173"/>
      <c r="L50" s="173"/>
      <c r="M50" s="174">
        <f>IFERROR(IF(AND(F50="Maximize",G50="Unlock"),IF(((K50-J50)/ABS(J50))+1&lt;0,0,((K50-J50)/ABS(J50))+1),IF(AND(F50="Maximize",G50="Lock"),IF(((K50-J50)/ABS(J50))+1&lt;0,0,IF(((K50-J50)/ABS(J50))+1&gt;$R$6,$R$6,((K50-J50)/ABS(J50))+1)),IF(AND(F50="Minimize",G50="Unlock"),IF(((J50-K50)/ABS(J50))+1&lt;0,0,((J50-K50)/ABS(J50))+1),IF(AND(F50="Minimize",G50="Lock"),IF(((J50-K50)/ABS(J50))+1&lt;0,0,IF(((J50-K50)/ABS(J50))+1&gt;$R$6,$R$6,((J50-K50)/ABS(J50))+1)),IF(F50="Min To Zero",IF(K50&gt;J50,0,IF(K50&lt;J50,0,100%))))))),0)</f>
        <v>0</v>
      </c>
      <c r="N50" s="175">
        <f>M50*H50</f>
        <v>0</v>
      </c>
      <c r="R50" s="94"/>
      <c r="S50" s="94"/>
      <c r="V50" s="95"/>
    </row>
    <row r="51" spans="2:22" x14ac:dyDescent="0.25">
      <c r="B51" s="176"/>
      <c r="C51" s="177"/>
      <c r="D51" s="178"/>
      <c r="E51" s="178"/>
      <c r="F51" s="120" t="s">
        <v>134</v>
      </c>
      <c r="G51" s="120" t="s">
        <v>135</v>
      </c>
      <c r="H51" s="178"/>
      <c r="I51" s="178"/>
      <c r="J51" s="179"/>
      <c r="K51" s="180"/>
      <c r="L51" s="180"/>
      <c r="M51" s="181">
        <f>IFERROR(IF(AND(F51="Maximize",G51="Unlock"),IF(((K51-J51)/ABS(J51))+1&lt;0,0,((K51-J51)/ABS(J51))+1),IF(AND(F51="Maximize",G51="Lock"),IF(((K51-J51)/ABS(J51))+1&lt;0,0,IF(((K51-J51)/ABS(J51))+1&gt;$R$6,$R$6,((K51-J51)/ABS(J51))+1)),IF(AND(F51="Minimize",G51="Unlock"),IF(((J51-K51)/ABS(J51))+1&lt;0,0,((J51-K51)/ABS(J51))+1),IF(AND(F51="Minimize",G51="Lock"),IF(((J51-K51)/ABS(J51))+1&lt;0,0,IF(((J51-K51)/ABS(J51))+1&gt;$R$6,$R$6,((J51-K51)/ABS(J51))+1)),IF(F51="Min To Zero",IF(K51&gt;J51,0,IF(K51&lt;J51,0,100%))))))),0)</f>
        <v>0</v>
      </c>
      <c r="N51" s="182">
        <f>M51*H51</f>
        <v>0</v>
      </c>
      <c r="R51" s="94"/>
      <c r="S51" s="94"/>
      <c r="V51" s="95"/>
    </row>
    <row r="52" spans="2:22" ht="16.5" thickBot="1" x14ac:dyDescent="0.3">
      <c r="B52" s="183"/>
      <c r="C52" s="184"/>
      <c r="D52" s="185"/>
      <c r="E52" s="185"/>
      <c r="F52" s="120" t="s">
        <v>134</v>
      </c>
      <c r="G52" s="120" t="s">
        <v>135</v>
      </c>
      <c r="H52" s="185"/>
      <c r="I52" s="185"/>
      <c r="J52" s="186"/>
      <c r="K52" s="187"/>
      <c r="L52" s="187"/>
      <c r="M52" s="188">
        <f>IFERROR(IF(AND(F52="Maximize",G52="Unlock"),IF(((K52-J52)/ABS(J52))+1&lt;0,0,((K52-J52)/ABS(J52))+1),IF(AND(F52="Maximize",G52="Lock"),IF(((K52-J52)/ABS(J52))+1&lt;0,0,IF(((K52-J52)/ABS(J52))+1&gt;$R$6,$R$6,((K52-J52)/ABS(J52))+1)),IF(AND(F52="Minimize",G52="Unlock"),IF(((J52-K52)/ABS(J52))+1&lt;0,0,((J52-K52)/ABS(J52))+1),IF(AND(F52="Minimize",G52="Lock"),IF(((J52-K52)/ABS(J52))+1&lt;0,0,IF(((J52-K52)/ABS(J52))+1&gt;$R$6,$R$6,((J52-K52)/ABS(J52))+1)),IF(F52="Min To Zero",IF(K52&gt;J52,0,IF(K52&lt;J52,0,100%))))))),0)</f>
        <v>0</v>
      </c>
      <c r="N52" s="189">
        <f>M52*H52</f>
        <v>0</v>
      </c>
      <c r="R52" s="94"/>
      <c r="S52" s="94"/>
      <c r="V52" s="95"/>
    </row>
    <row r="53" spans="2:22" ht="16.5" thickBot="1" x14ac:dyDescent="0.3">
      <c r="B53" s="414" t="s">
        <v>158</v>
      </c>
      <c r="C53" s="415"/>
      <c r="D53" s="190"/>
      <c r="E53" s="191"/>
      <c r="F53" s="191"/>
      <c r="G53" s="191"/>
      <c r="H53" s="191"/>
      <c r="I53" s="191"/>
      <c r="J53" s="192"/>
      <c r="K53" s="414" t="s">
        <v>126</v>
      </c>
      <c r="L53" s="416"/>
      <c r="M53" s="415"/>
      <c r="N53" s="163">
        <f>SUM(N50:N52)+N44</f>
        <v>0.78422758436708029</v>
      </c>
      <c r="R53" s="94"/>
      <c r="S53" s="94"/>
      <c r="V53" s="95"/>
    </row>
    <row r="54" spans="2:22" ht="16.5" thickBot="1" x14ac:dyDescent="0.3">
      <c r="B54" s="414" t="s">
        <v>159</v>
      </c>
      <c r="C54" s="415"/>
      <c r="D54" s="193"/>
      <c r="E54" s="194"/>
      <c r="F54" s="194"/>
      <c r="G54" s="194"/>
      <c r="H54" s="194"/>
      <c r="I54" s="194"/>
      <c r="J54" s="195"/>
      <c r="K54" s="414" t="s">
        <v>151</v>
      </c>
      <c r="L54" s="436"/>
      <c r="M54" s="437"/>
      <c r="N54" s="163" t="str">
        <f>IF(N53&gt;=R6,"HP",IF(AND(N53&lt;R7,N53&gt;=Q7),"P",IF(AND(N53&lt;R8,N53&gt;=Q8),"T",IF(AND(N53&lt;R9,N53&gt;=Q9),"C",IF(N53&lt;R10,"U")))))</f>
        <v>U</v>
      </c>
      <c r="R54" s="94"/>
      <c r="S54" s="94"/>
      <c r="V54" s="95"/>
    </row>
    <row r="56" spans="2:22" hidden="1" x14ac:dyDescent="0.25">
      <c r="B56" s="196" t="s">
        <v>160</v>
      </c>
      <c r="C56" s="196"/>
      <c r="D56" s="196"/>
      <c r="E56" s="196"/>
      <c r="F56" s="196"/>
      <c r="G56" s="196"/>
      <c r="H56" s="196"/>
      <c r="I56" s="196"/>
      <c r="J56" s="196"/>
      <c r="K56" s="196"/>
      <c r="L56" s="197"/>
      <c r="M56" s="197"/>
      <c r="N56" s="197"/>
      <c r="O56" s="197"/>
      <c r="P56" s="197"/>
      <c r="Q56" s="197"/>
      <c r="R56" s="197"/>
      <c r="S56" s="197"/>
      <c r="T56" s="198"/>
    </row>
    <row r="57" spans="2:22" hidden="1" x14ac:dyDescent="0.25">
      <c r="B57" s="388" t="s">
        <v>161</v>
      </c>
      <c r="C57" s="439" t="str">
        <f>B56</f>
        <v>KEY BEHAVIOR INDICATOR (BASED CHITOSE CORE VALUE)</v>
      </c>
      <c r="D57" s="439"/>
      <c r="E57" s="439"/>
      <c r="F57" s="439"/>
      <c r="G57" s="439"/>
      <c r="H57" s="439"/>
      <c r="I57" s="439"/>
      <c r="J57" s="439"/>
      <c r="K57" s="439"/>
      <c r="L57" s="439"/>
      <c r="M57" s="440"/>
      <c r="N57" s="373" t="s">
        <v>162</v>
      </c>
      <c r="O57" s="95"/>
      <c r="R57" s="94"/>
      <c r="S57" s="94"/>
      <c r="T57" s="199"/>
      <c r="U57" s="94"/>
    </row>
    <row r="58" spans="2:22" ht="16.5" hidden="1" thickBot="1" x14ac:dyDescent="0.3">
      <c r="B58" s="438"/>
      <c r="C58" s="441"/>
      <c r="D58" s="441"/>
      <c r="E58" s="441"/>
      <c r="F58" s="441"/>
      <c r="G58" s="441"/>
      <c r="H58" s="441"/>
      <c r="I58" s="441"/>
      <c r="J58" s="441"/>
      <c r="K58" s="441"/>
      <c r="L58" s="441"/>
      <c r="M58" s="442"/>
      <c r="N58" s="374"/>
      <c r="O58" s="95"/>
      <c r="R58" s="94"/>
      <c r="S58" s="94"/>
      <c r="T58" s="199"/>
      <c r="U58" s="94"/>
    </row>
    <row r="59" spans="2:22" hidden="1" x14ac:dyDescent="0.25">
      <c r="B59" s="200">
        <v>1</v>
      </c>
      <c r="C59" s="425" t="s">
        <v>163</v>
      </c>
      <c r="D59" s="425"/>
      <c r="E59" s="425"/>
      <c r="F59" s="425"/>
      <c r="G59" s="425"/>
      <c r="H59" s="425"/>
      <c r="I59" s="425"/>
      <c r="J59" s="425"/>
      <c r="K59" s="425"/>
      <c r="L59" s="425"/>
      <c r="M59" s="426"/>
      <c r="N59" s="201">
        <v>0</v>
      </c>
      <c r="O59" s="95"/>
      <c r="R59" s="94"/>
      <c r="S59" s="94"/>
      <c r="T59" s="199"/>
      <c r="U59" s="94"/>
    </row>
    <row r="60" spans="2:22" hidden="1" x14ac:dyDescent="0.25">
      <c r="B60" s="202">
        <v>2</v>
      </c>
      <c r="C60" s="427" t="s">
        <v>164</v>
      </c>
      <c r="D60" s="428"/>
      <c r="E60" s="428"/>
      <c r="F60" s="428"/>
      <c r="G60" s="428"/>
      <c r="H60" s="428"/>
      <c r="I60" s="428"/>
      <c r="J60" s="428"/>
      <c r="K60" s="428"/>
      <c r="L60" s="428"/>
      <c r="M60" s="429"/>
      <c r="N60" s="201">
        <v>0</v>
      </c>
      <c r="O60" s="95"/>
      <c r="R60" s="94"/>
      <c r="S60" s="94"/>
      <c r="T60" s="199"/>
      <c r="U60" s="94"/>
    </row>
    <row r="61" spans="2:22" hidden="1" x14ac:dyDescent="0.25">
      <c r="B61" s="200">
        <v>3</v>
      </c>
      <c r="C61" s="425" t="s">
        <v>165</v>
      </c>
      <c r="D61" s="425"/>
      <c r="E61" s="425"/>
      <c r="F61" s="425"/>
      <c r="G61" s="425"/>
      <c r="H61" s="425"/>
      <c r="I61" s="425"/>
      <c r="J61" s="425"/>
      <c r="K61" s="425"/>
      <c r="L61" s="425"/>
      <c r="M61" s="426"/>
      <c r="N61" s="201">
        <v>0</v>
      </c>
      <c r="O61" s="95"/>
      <c r="R61" s="94"/>
      <c r="S61" s="94"/>
      <c r="T61" s="199"/>
      <c r="U61" s="94"/>
    </row>
    <row r="62" spans="2:22" hidden="1" x14ac:dyDescent="0.25">
      <c r="B62" s="202">
        <v>4</v>
      </c>
      <c r="C62" s="427" t="s">
        <v>166</v>
      </c>
      <c r="D62" s="428"/>
      <c r="E62" s="428"/>
      <c r="F62" s="428"/>
      <c r="G62" s="428"/>
      <c r="H62" s="428"/>
      <c r="I62" s="428"/>
      <c r="J62" s="428"/>
      <c r="K62" s="428"/>
      <c r="L62" s="428"/>
      <c r="M62" s="429"/>
      <c r="N62" s="201">
        <v>0</v>
      </c>
      <c r="O62" s="95"/>
      <c r="R62" s="94"/>
      <c r="S62" s="94"/>
      <c r="T62" s="199"/>
      <c r="U62" s="94"/>
    </row>
    <row r="63" spans="2:22" hidden="1" x14ac:dyDescent="0.25">
      <c r="B63" s="200">
        <v>5</v>
      </c>
      <c r="C63" s="427" t="s">
        <v>167</v>
      </c>
      <c r="D63" s="428"/>
      <c r="E63" s="428"/>
      <c r="F63" s="428"/>
      <c r="G63" s="428"/>
      <c r="H63" s="428"/>
      <c r="I63" s="428"/>
      <c r="J63" s="428"/>
      <c r="K63" s="428"/>
      <c r="L63" s="428"/>
      <c r="M63" s="429"/>
      <c r="N63" s="201">
        <v>0</v>
      </c>
      <c r="O63" s="95"/>
      <c r="R63" s="94"/>
      <c r="S63" s="94"/>
      <c r="T63" s="199"/>
      <c r="U63" s="94"/>
    </row>
    <row r="64" spans="2:22" ht="16.5" hidden="1" thickBot="1" x14ac:dyDescent="0.3">
      <c r="B64" s="402" t="s">
        <v>168</v>
      </c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4"/>
      <c r="N64" s="203"/>
      <c r="O64" s="95"/>
      <c r="P64" s="95"/>
      <c r="R64" s="94"/>
      <c r="S64" s="94"/>
      <c r="T64" s="199"/>
      <c r="U64" s="94"/>
    </row>
    <row r="65" spans="2:21" ht="16.5" hidden="1" thickBot="1" x14ac:dyDescent="0.3">
      <c r="B65" s="204"/>
      <c r="C65" s="205"/>
      <c r="D65" s="206"/>
      <c r="E65" s="206"/>
      <c r="F65" s="207"/>
      <c r="G65" s="207"/>
      <c r="H65" s="207"/>
      <c r="I65" s="207"/>
      <c r="J65" s="207"/>
      <c r="K65" s="207"/>
      <c r="L65" s="207"/>
      <c r="M65" s="207" t="s">
        <v>169</v>
      </c>
      <c r="N65" s="208">
        <f>AVERAGE(N59:N64)</f>
        <v>0</v>
      </c>
      <c r="O65" s="95"/>
      <c r="P65" s="95"/>
      <c r="R65" s="94"/>
      <c r="S65" s="94"/>
      <c r="T65" s="199"/>
      <c r="U65" s="94"/>
    </row>
    <row r="66" spans="2:21" x14ac:dyDescent="0.25">
      <c r="B66" s="103"/>
      <c r="C66" s="103"/>
      <c r="D66" s="209"/>
      <c r="E66" s="209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1"/>
      <c r="R66" s="211"/>
      <c r="S66" s="211"/>
      <c r="T66" s="212"/>
    </row>
    <row r="67" spans="2:21" x14ac:dyDescent="0.25">
      <c r="B67" s="210"/>
      <c r="C67" s="115"/>
      <c r="D67" s="115"/>
      <c r="E67" s="115"/>
      <c r="F67" s="210"/>
      <c r="G67" s="210"/>
      <c r="H67" s="210"/>
      <c r="I67" s="210"/>
      <c r="J67" s="210"/>
      <c r="K67" s="210"/>
      <c r="L67" s="210"/>
      <c r="M67" s="210"/>
      <c r="N67" s="97"/>
      <c r="O67" s="97"/>
      <c r="P67" s="95"/>
      <c r="R67" s="94"/>
      <c r="S67" s="94"/>
      <c r="T67" s="199"/>
      <c r="U67" s="94"/>
    </row>
    <row r="68" spans="2:21" x14ac:dyDescent="0.25">
      <c r="B68" s="115"/>
      <c r="C68" s="115"/>
      <c r="D68" s="210"/>
      <c r="E68" s="210"/>
      <c r="F68" s="197"/>
      <c r="G68" s="197"/>
      <c r="H68" s="197"/>
      <c r="I68" s="197"/>
      <c r="J68" s="197"/>
      <c r="K68" s="197"/>
      <c r="L68" s="197"/>
      <c r="M68" s="197"/>
      <c r="N68" s="197"/>
      <c r="O68" s="197"/>
      <c r="P68" s="95"/>
      <c r="R68" s="94"/>
      <c r="S68" s="94"/>
      <c r="T68" s="199"/>
      <c r="U68" s="94"/>
    </row>
    <row r="69" spans="2:21" ht="16.5" thickBot="1" x14ac:dyDescent="0.3">
      <c r="B69" s="209"/>
      <c r="C69" s="209"/>
      <c r="D69" s="213"/>
      <c r="E69" s="213"/>
      <c r="F69" s="209"/>
      <c r="G69" s="209"/>
      <c r="H69" s="209"/>
      <c r="I69" s="209"/>
      <c r="J69" s="209"/>
      <c r="K69" s="209"/>
      <c r="L69" s="209"/>
      <c r="M69" s="209"/>
      <c r="N69" s="209"/>
      <c r="O69" s="209"/>
      <c r="P69" s="213"/>
      <c r="Q69" s="209"/>
      <c r="R69" s="209"/>
      <c r="S69" s="209"/>
      <c r="T69" s="214"/>
    </row>
    <row r="70" spans="2:21" x14ac:dyDescent="0.25">
      <c r="B70" s="405" t="s">
        <v>170</v>
      </c>
      <c r="C70" s="406"/>
      <c r="D70" s="95"/>
      <c r="F70" s="94"/>
      <c r="G70" s="94"/>
      <c r="H70" s="199"/>
      <c r="I70" s="199"/>
      <c r="R70" s="94"/>
      <c r="S70" s="94"/>
      <c r="T70" s="199"/>
      <c r="U70" s="94"/>
    </row>
    <row r="71" spans="2:21" x14ac:dyDescent="0.25">
      <c r="B71" s="247" t="str">
        <f>B8</f>
        <v>Manager</v>
      </c>
      <c r="C71" s="249" t="s">
        <v>171</v>
      </c>
      <c r="D71" s="95"/>
      <c r="F71" s="94"/>
      <c r="G71" s="94"/>
      <c r="H71" s="199"/>
      <c r="I71" s="199"/>
      <c r="R71" s="94"/>
      <c r="S71" s="94"/>
      <c r="T71" s="199"/>
      <c r="U71" s="94"/>
    </row>
    <row r="72" spans="2:21" x14ac:dyDescent="0.25">
      <c r="B72" s="430" t="str">
        <f>C8</f>
        <v>Diah Nur Kusumawardhani</v>
      </c>
      <c r="C72" s="433" t="str">
        <f>C7</f>
        <v>R. Nurwulan Kusumawati</v>
      </c>
      <c r="D72" s="95"/>
      <c r="F72" s="94"/>
      <c r="G72" s="94"/>
      <c r="H72" s="199"/>
      <c r="I72" s="199"/>
      <c r="R72" s="94"/>
      <c r="S72" s="94"/>
      <c r="T72" s="94"/>
      <c r="U72" s="94"/>
    </row>
    <row r="73" spans="2:21" x14ac:dyDescent="0.25">
      <c r="B73" s="431"/>
      <c r="C73" s="434"/>
      <c r="D73" s="95"/>
      <c r="F73" s="94"/>
      <c r="G73" s="94"/>
      <c r="H73" s="199"/>
      <c r="I73" s="199"/>
      <c r="R73" s="94"/>
      <c r="S73" s="94"/>
      <c r="T73" s="94"/>
      <c r="U73" s="94"/>
    </row>
    <row r="74" spans="2:21" x14ac:dyDescent="0.25">
      <c r="B74" s="431"/>
      <c r="C74" s="434"/>
      <c r="D74" s="95"/>
      <c r="F74" s="94"/>
      <c r="G74" s="94"/>
      <c r="H74" s="199"/>
      <c r="I74" s="199"/>
      <c r="R74" s="94"/>
      <c r="S74" s="94"/>
      <c r="T74" s="94"/>
      <c r="U74" s="94"/>
    </row>
    <row r="75" spans="2:21" ht="16.5" thickBot="1" x14ac:dyDescent="0.3">
      <c r="B75" s="432"/>
      <c r="C75" s="435"/>
      <c r="D75" s="95"/>
      <c r="F75" s="94"/>
      <c r="G75" s="94"/>
      <c r="H75" s="96"/>
      <c r="I75" s="96"/>
      <c r="R75" s="94"/>
      <c r="S75" s="94"/>
      <c r="T75" s="94"/>
      <c r="U75" s="94"/>
    </row>
    <row r="76" spans="2:21" ht="16.5" thickBot="1" x14ac:dyDescent="0.3">
      <c r="B76" s="215" t="s">
        <v>172</v>
      </c>
      <c r="C76" s="248" t="s">
        <v>172</v>
      </c>
      <c r="D76" s="95"/>
      <c r="F76" s="94"/>
      <c r="G76" s="94"/>
      <c r="H76" s="96"/>
      <c r="I76" s="96"/>
      <c r="R76" s="94"/>
      <c r="S76" s="94"/>
      <c r="T76" s="94"/>
      <c r="U76" s="94"/>
    </row>
    <row r="77" spans="2:21" x14ac:dyDescent="0.25">
      <c r="T77" s="94"/>
    </row>
    <row r="78" spans="2:21" x14ac:dyDescent="0.25">
      <c r="T78" s="94"/>
    </row>
  </sheetData>
  <sheetProtection formatCells="0" formatColumns="0" insertRows="0" deleteRows="0"/>
  <mergeCells count="93">
    <mergeCell ref="E8:G9"/>
    <mergeCell ref="E10:G10"/>
    <mergeCell ref="Q1:R1"/>
    <mergeCell ref="Q2:R2"/>
    <mergeCell ref="A3:N3"/>
    <mergeCell ref="A4:N4"/>
    <mergeCell ref="C6:D6"/>
    <mergeCell ref="C7:D7"/>
    <mergeCell ref="C8:D8"/>
    <mergeCell ref="C9:D9"/>
    <mergeCell ref="C10:D10"/>
    <mergeCell ref="E6:G7"/>
    <mergeCell ref="O5:R5"/>
    <mergeCell ref="O6:P6"/>
    <mergeCell ref="O7:P7"/>
    <mergeCell ref="O8:P8"/>
    <mergeCell ref="B72:B75"/>
    <mergeCell ref="C72:C75"/>
    <mergeCell ref="B54:C54"/>
    <mergeCell ref="K54:M54"/>
    <mergeCell ref="B57:B58"/>
    <mergeCell ref="C57:M58"/>
    <mergeCell ref="C63:M63"/>
    <mergeCell ref="N57:N58"/>
    <mergeCell ref="C59:M59"/>
    <mergeCell ref="C60:M60"/>
    <mergeCell ref="C61:M61"/>
    <mergeCell ref="C62:M62"/>
    <mergeCell ref="C31:C35"/>
    <mergeCell ref="B27:B36"/>
    <mergeCell ref="C27:C30"/>
    <mergeCell ref="B64:M64"/>
    <mergeCell ref="B70:C70"/>
    <mergeCell ref="C44:G44"/>
    <mergeCell ref="K44:M44"/>
    <mergeCell ref="K45:M45"/>
    <mergeCell ref="B49:N49"/>
    <mergeCell ref="B53:C53"/>
    <mergeCell ref="K53:M53"/>
    <mergeCell ref="B37:B43"/>
    <mergeCell ref="C37:C40"/>
    <mergeCell ref="C41:C42"/>
    <mergeCell ref="C43:G43"/>
    <mergeCell ref="C36:G36"/>
    <mergeCell ref="C21:G21"/>
    <mergeCell ref="B22:B26"/>
    <mergeCell ref="C22:C25"/>
    <mergeCell ref="C26:G26"/>
    <mergeCell ref="B14:B15"/>
    <mergeCell ref="C14:C15"/>
    <mergeCell ref="D14:D15"/>
    <mergeCell ref="E14:E15"/>
    <mergeCell ref="F14:F15"/>
    <mergeCell ref="G14:G15"/>
    <mergeCell ref="B16:B21"/>
    <mergeCell ref="C17:C20"/>
    <mergeCell ref="O9:P9"/>
    <mergeCell ref="O14:R15"/>
    <mergeCell ref="I14:I15"/>
    <mergeCell ref="O10:P10"/>
    <mergeCell ref="L6:N7"/>
    <mergeCell ref="L8:N10"/>
    <mergeCell ref="H6:K7"/>
    <mergeCell ref="H8:K9"/>
    <mergeCell ref="H10:K10"/>
    <mergeCell ref="O22:R22"/>
    <mergeCell ref="O24:R24"/>
    <mergeCell ref="O25:R25"/>
    <mergeCell ref="O27:R27"/>
    <mergeCell ref="O16:R16"/>
    <mergeCell ref="O19:R19"/>
    <mergeCell ref="O17:R17"/>
    <mergeCell ref="O28:R28"/>
    <mergeCell ref="O30:R30"/>
    <mergeCell ref="O31:R31"/>
    <mergeCell ref="O32:R32"/>
    <mergeCell ref="O33:R33"/>
    <mergeCell ref="O43:R43"/>
    <mergeCell ref="O42:R42"/>
    <mergeCell ref="O37:R37"/>
    <mergeCell ref="O38:R38"/>
    <mergeCell ref="O18:R18"/>
    <mergeCell ref="O20:R20"/>
    <mergeCell ref="O21:R21"/>
    <mergeCell ref="O23:R23"/>
    <mergeCell ref="O26:R26"/>
    <mergeCell ref="O29:R29"/>
    <mergeCell ref="O36:R36"/>
    <mergeCell ref="O34:R34"/>
    <mergeCell ref="O35:R35"/>
    <mergeCell ref="O39:R39"/>
    <mergeCell ref="O40:R40"/>
    <mergeCell ref="O41:R41"/>
  </mergeCells>
  <phoneticPr fontId="3" type="noConversion"/>
  <conditionalFormatting sqref="H8 M37:M42">
    <cfRule type="cellIs" dxfId="111" priority="13" operator="equal">
      <formula>1.05</formula>
    </cfRule>
    <cfRule type="cellIs" dxfId="110" priority="10" operator="greaterThan">
      <formula>1.25</formula>
    </cfRule>
    <cfRule type="cellIs" dxfId="109" priority="11" operator="equal">
      <formula>1.25</formula>
    </cfRule>
    <cfRule type="cellIs" dxfId="108" priority="12" operator="greaterThan">
      <formula>1.05</formula>
    </cfRule>
    <cfRule type="cellIs" dxfId="107" priority="14" operator="greaterThan">
      <formula>0.95</formula>
    </cfRule>
    <cfRule type="cellIs" dxfId="106" priority="15" operator="equal">
      <formula>0.95</formula>
    </cfRule>
    <cfRule type="cellIs" dxfId="105" priority="16" operator="greaterThan">
      <formula>0.8</formula>
    </cfRule>
    <cfRule type="cellIs" dxfId="104" priority="17" operator="equal">
      <formula>0.8</formula>
    </cfRule>
    <cfRule type="cellIs" dxfId="103" priority="18" operator="lessThan">
      <formula>0.8</formula>
    </cfRule>
  </conditionalFormatting>
  <conditionalFormatting sqref="H10 E11:E13">
    <cfRule type="containsText" dxfId="102" priority="19" operator="containsText" text="U">
      <formula>NOT(ISERROR(SEARCH("U",E10)))</formula>
    </cfRule>
    <cfRule type="containsText" dxfId="101" priority="20" operator="containsText" text="C">
      <formula>NOT(ISERROR(SEARCH("C",E10)))</formula>
    </cfRule>
    <cfRule type="containsText" dxfId="100" priority="21" operator="containsText" text="T">
      <formula>NOT(ISERROR(SEARCH("T",E10)))</formula>
    </cfRule>
    <cfRule type="containsText" dxfId="99" priority="22" operator="containsText" text="P">
      <formula>NOT(ISERROR(SEARCH("P",E10)))</formula>
    </cfRule>
    <cfRule type="containsText" dxfId="98" priority="23" operator="containsText" text="HP">
      <formula>NOT(ISERROR(SEARCH("HP",E10)))</formula>
    </cfRule>
  </conditionalFormatting>
  <conditionalFormatting sqref="M16:M20">
    <cfRule type="cellIs" dxfId="97" priority="2" operator="equal">
      <formula>1.25</formula>
    </cfRule>
    <cfRule type="cellIs" dxfId="96" priority="3" operator="greaterThan">
      <formula>1.05</formula>
    </cfRule>
    <cfRule type="cellIs" dxfId="95" priority="4" operator="equal">
      <formula>1.05</formula>
    </cfRule>
    <cfRule type="cellIs" dxfId="94" priority="5" operator="greaterThan">
      <formula>0.95</formula>
    </cfRule>
    <cfRule type="cellIs" dxfId="93" priority="6" operator="equal">
      <formula>0.95</formula>
    </cfRule>
    <cfRule type="cellIs" dxfId="92" priority="1" operator="greaterThan">
      <formula>1.25</formula>
    </cfRule>
    <cfRule type="cellIs" dxfId="91" priority="8" operator="equal">
      <formula>0.8</formula>
    </cfRule>
    <cfRule type="cellIs" dxfId="90" priority="9" operator="lessThan">
      <formula>0.8</formula>
    </cfRule>
    <cfRule type="cellIs" dxfId="89" priority="7" operator="greaterThan">
      <formula>0.8</formula>
    </cfRule>
  </conditionalFormatting>
  <conditionalFormatting sqref="M22:M25">
    <cfRule type="cellIs" dxfId="88" priority="38" operator="greaterThan">
      <formula>1.25</formula>
    </cfRule>
    <cfRule type="cellIs" dxfId="87" priority="39" operator="equal">
      <formula>1.25</formula>
    </cfRule>
    <cfRule type="cellIs" dxfId="86" priority="40" operator="greaterThan">
      <formula>1.05</formula>
    </cfRule>
    <cfRule type="cellIs" dxfId="85" priority="41" operator="equal">
      <formula>1.05</formula>
    </cfRule>
    <cfRule type="cellIs" dxfId="84" priority="42" operator="greaterThan">
      <formula>0.95</formula>
    </cfRule>
    <cfRule type="cellIs" dxfId="83" priority="43" operator="equal">
      <formula>0.95</formula>
    </cfRule>
    <cfRule type="cellIs" dxfId="82" priority="44" operator="greaterThan">
      <formula>0.8</formula>
    </cfRule>
    <cfRule type="cellIs" dxfId="81" priority="45" operator="equal">
      <formula>0.8</formula>
    </cfRule>
    <cfRule type="cellIs" dxfId="80" priority="46" operator="lessThan">
      <formula>0.8</formula>
    </cfRule>
  </conditionalFormatting>
  <conditionalFormatting sqref="M27:M35">
    <cfRule type="cellIs" dxfId="79" priority="65" operator="greaterThan">
      <formula>1.25</formula>
    </cfRule>
    <cfRule type="cellIs" dxfId="78" priority="66" operator="equal">
      <formula>1.25</formula>
    </cfRule>
    <cfRule type="cellIs" dxfId="77" priority="67" operator="greaterThan">
      <formula>1.05</formula>
    </cfRule>
    <cfRule type="cellIs" dxfId="76" priority="68" operator="equal">
      <formula>1.05</formula>
    </cfRule>
    <cfRule type="cellIs" dxfId="75" priority="69" operator="greaterThan">
      <formula>0.95</formula>
    </cfRule>
    <cfRule type="cellIs" dxfId="74" priority="70" operator="equal">
      <formula>0.95</formula>
    </cfRule>
    <cfRule type="cellIs" dxfId="73" priority="71" operator="greaterThan">
      <formula>0.8</formula>
    </cfRule>
    <cfRule type="cellIs" dxfId="72" priority="72" operator="equal">
      <formula>0.8</formula>
    </cfRule>
    <cfRule type="cellIs" dxfId="71" priority="73" operator="lessThan">
      <formula>0.8</formula>
    </cfRule>
  </conditionalFormatting>
  <conditionalFormatting sqref="M50:M52">
    <cfRule type="cellIs" dxfId="70" priority="56" operator="greaterThan">
      <formula>1.25</formula>
    </cfRule>
    <cfRule type="cellIs" dxfId="69" priority="57" operator="equal">
      <formula>1.25</formula>
    </cfRule>
    <cfRule type="cellIs" dxfId="68" priority="58" operator="greaterThan">
      <formula>1.05</formula>
    </cfRule>
    <cfRule type="cellIs" dxfId="67" priority="59" operator="equal">
      <formula>1.05</formula>
    </cfRule>
    <cfRule type="cellIs" dxfId="66" priority="60" operator="greaterThan">
      <formula>0.95</formula>
    </cfRule>
    <cfRule type="cellIs" dxfId="65" priority="61" operator="equal">
      <formula>0.95</formula>
    </cfRule>
    <cfRule type="cellIs" dxfId="64" priority="62" operator="greaterThan">
      <formula>0.8</formula>
    </cfRule>
    <cfRule type="cellIs" dxfId="63" priority="63" operator="equal">
      <formula>0.8</formula>
    </cfRule>
    <cfRule type="cellIs" dxfId="62" priority="64" operator="lessThan">
      <formula>0.8</formula>
    </cfRule>
  </conditionalFormatting>
  <conditionalFormatting sqref="N48 N50:N52">
    <cfRule type="cellIs" dxfId="61" priority="79" stopIfTrue="1" operator="equal">
      <formula>"U"</formula>
    </cfRule>
    <cfRule type="cellIs" dxfId="60" priority="80" stopIfTrue="1" operator="equal">
      <formula>"HP"</formula>
    </cfRule>
    <cfRule type="cellIs" dxfId="59" priority="81" stopIfTrue="1" operator="equal">
      <formula>"P"</formula>
    </cfRule>
    <cfRule type="cellIs" dxfId="58" priority="82" stopIfTrue="1" operator="equal">
      <formula>"T"</formula>
    </cfRule>
    <cfRule type="cellIs" dxfId="57" priority="83" stopIfTrue="1" operator="equal">
      <formula>"C"</formula>
    </cfRule>
  </conditionalFormatting>
  <dataValidations count="5">
    <dataValidation type="list" allowBlank="1" showInputMessage="1" showErrorMessage="1" sqref="G16:G20 G50:G52 G22:G25 G27:G35 G37:G42" xr:uid="{D5764FFC-12A5-40C9-8E8E-B23AE8C4DF21}">
      <formula1>$V$10:$V$11</formula1>
    </dataValidation>
    <dataValidation type="list" allowBlank="1" showInputMessage="1" showErrorMessage="1" sqref="F16:F20 F50:F52 F22:F25 F27:F35 F37:F42" xr:uid="{6680DA66-C6C2-4DA8-A487-F296A427149A}">
      <formula1>$U$10:$U$14</formula1>
    </dataValidation>
    <dataValidation type="list" allowBlank="1" showInputMessage="1" showErrorMessage="1" sqref="H6" xr:uid="{7978B5B2-3059-42C4-B299-F29BCA909824}">
      <formula1>$T$6:$T$7</formula1>
    </dataValidation>
    <dataValidation type="list" allowBlank="1" showInputMessage="1" showErrorMessage="1" sqref="B13" xr:uid="{51A6D9CD-24EB-48F9-8524-2BC5AD402384}">
      <formula1>$T$8:$T$17</formula1>
    </dataValidation>
    <dataValidation type="list" allowBlank="1" showInputMessage="1" showErrorMessage="1" sqref="B12" xr:uid="{495FD5A3-9634-49CA-BB3D-32E1EF8DCFD9}">
      <formula1>$T$8:$T$20</formula1>
    </dataValidation>
  </dataValidations>
  <pageMargins left="0.12" right="0.15" top="0.21" bottom="0.18" header="0.12" footer="0.12"/>
  <pageSetup paperSize="9" scale="22" fitToHeight="0" orientation="portrait" r:id="rId1"/>
  <rowBreaks count="1" manualBreakCount="1">
    <brk id="54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A4C4-5F88-4897-9EAC-EF384C88B7D9}">
  <dimension ref="A1:AB157"/>
  <sheetViews>
    <sheetView zoomScale="85" zoomScaleNormal="85" workbookViewId="0">
      <selection activeCell="C7" sqref="C7"/>
    </sheetView>
  </sheetViews>
  <sheetFormatPr defaultRowHeight="15" x14ac:dyDescent="0.25"/>
  <cols>
    <col min="1" max="1" width="35.140625" bestFit="1" customWidth="1"/>
    <col min="2" max="13" width="14.5703125" customWidth="1"/>
    <col min="14" max="14" width="17" bestFit="1" customWidth="1"/>
    <col min="16" max="28" width="27.42578125" style="250" customWidth="1"/>
  </cols>
  <sheetData>
    <row r="1" spans="1:28" x14ac:dyDescent="0.25">
      <c r="A1" s="4" t="s">
        <v>203</v>
      </c>
      <c r="B1" s="269"/>
    </row>
    <row r="2" spans="1:28" ht="30" x14ac:dyDescent="0.25">
      <c r="A2" s="246" t="s">
        <v>212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3" t="s">
        <v>33</v>
      </c>
      <c r="H2" s="3" t="s">
        <v>34</v>
      </c>
      <c r="I2" s="3" t="s">
        <v>35</v>
      </c>
      <c r="J2" s="3" t="s">
        <v>36</v>
      </c>
      <c r="K2" s="3" t="s">
        <v>37</v>
      </c>
      <c r="L2" s="3" t="s">
        <v>38</v>
      </c>
      <c r="M2" s="3" t="s">
        <v>39</v>
      </c>
      <c r="N2" s="3" t="s">
        <v>82</v>
      </c>
      <c r="P2" s="229" t="s">
        <v>28</v>
      </c>
      <c r="Q2" s="229" t="s">
        <v>29</v>
      </c>
      <c r="R2" s="229" t="s">
        <v>30</v>
      </c>
      <c r="S2" s="229" t="s">
        <v>31</v>
      </c>
      <c r="T2" s="229" t="s">
        <v>32</v>
      </c>
      <c r="U2" s="229" t="s">
        <v>33</v>
      </c>
      <c r="V2" s="229" t="s">
        <v>34</v>
      </c>
      <c r="W2" s="229" t="s">
        <v>35</v>
      </c>
      <c r="X2" s="229" t="s">
        <v>36</v>
      </c>
      <c r="Y2" s="229" t="s">
        <v>37</v>
      </c>
      <c r="Z2" s="229" t="s">
        <v>38</v>
      </c>
      <c r="AA2" s="229" t="s">
        <v>39</v>
      </c>
      <c r="AB2" s="229" t="s">
        <v>82</v>
      </c>
    </row>
    <row r="3" spans="1:28" x14ac:dyDescent="0.25">
      <c r="A3" s="3" t="s">
        <v>40</v>
      </c>
      <c r="B3" s="2">
        <v>0.98</v>
      </c>
      <c r="C3" s="2">
        <v>0.98</v>
      </c>
      <c r="D3" s="2">
        <v>0.98</v>
      </c>
      <c r="E3" s="2">
        <v>0.98</v>
      </c>
      <c r="F3" s="2">
        <v>0.98</v>
      </c>
      <c r="G3" s="2">
        <v>0.98</v>
      </c>
      <c r="H3" s="2">
        <v>0.98</v>
      </c>
      <c r="I3" s="2">
        <v>0.98</v>
      </c>
      <c r="J3" s="2">
        <v>0.98</v>
      </c>
      <c r="K3" s="2">
        <v>0.98</v>
      </c>
      <c r="L3" s="2">
        <v>0.98</v>
      </c>
      <c r="M3" s="2">
        <v>0.98</v>
      </c>
      <c r="N3" s="238">
        <f>AVERAGE(B3:M3)</f>
        <v>0.98000000000000032</v>
      </c>
      <c r="P3" s="452"/>
      <c r="Q3" s="452"/>
      <c r="R3" s="452"/>
      <c r="S3" s="452"/>
      <c r="T3" s="452"/>
      <c r="U3" s="452"/>
      <c r="V3" s="452"/>
      <c r="W3" s="452"/>
      <c r="X3" s="452"/>
      <c r="Y3" s="452"/>
      <c r="Z3" s="452"/>
      <c r="AA3" s="452"/>
      <c r="AB3" s="452"/>
    </row>
    <row r="4" spans="1:28" x14ac:dyDescent="0.25">
      <c r="A4" s="3" t="s">
        <v>41</v>
      </c>
      <c r="B4" s="301">
        <v>1.0532999999999999</v>
      </c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5">
        <f>AVERAGE(B4:M4)</f>
        <v>1.0532999999999999</v>
      </c>
      <c r="P4" s="452"/>
      <c r="Q4" s="452"/>
      <c r="R4" s="452"/>
      <c r="S4" s="452"/>
      <c r="T4" s="452"/>
      <c r="U4" s="452"/>
      <c r="V4" s="452"/>
      <c r="W4" s="452"/>
      <c r="X4" s="452"/>
      <c r="Y4" s="452"/>
      <c r="Z4" s="452"/>
      <c r="AA4" s="452"/>
      <c r="AB4" s="452"/>
    </row>
    <row r="5" spans="1:28" x14ac:dyDescent="0.25">
      <c r="A5" s="3" t="s">
        <v>194</v>
      </c>
      <c r="B5" s="6">
        <f>IFERROR(B3/B4,0)</f>
        <v>0.93040919016424573</v>
      </c>
      <c r="C5" s="6">
        <f t="shared" ref="C5:N5" si="0">IFERROR(C3/C4,0)</f>
        <v>0</v>
      </c>
      <c r="D5" s="6">
        <f t="shared" si="0"/>
        <v>0</v>
      </c>
      <c r="E5" s="6">
        <f t="shared" si="0"/>
        <v>0</v>
      </c>
      <c r="F5" s="6">
        <f t="shared" si="0"/>
        <v>0</v>
      </c>
      <c r="G5" s="6">
        <f t="shared" si="0"/>
        <v>0</v>
      </c>
      <c r="H5" s="6">
        <f t="shared" si="0"/>
        <v>0</v>
      </c>
      <c r="I5" s="6">
        <f t="shared" si="0"/>
        <v>0</v>
      </c>
      <c r="J5" s="6">
        <f t="shared" si="0"/>
        <v>0</v>
      </c>
      <c r="K5" s="6">
        <f t="shared" si="0"/>
        <v>0</v>
      </c>
      <c r="L5" s="6">
        <f t="shared" si="0"/>
        <v>0</v>
      </c>
      <c r="M5" s="6">
        <f t="shared" si="0"/>
        <v>0</v>
      </c>
      <c r="N5" s="6">
        <f t="shared" si="0"/>
        <v>0.93040919016424606</v>
      </c>
      <c r="P5" s="452"/>
      <c r="Q5" s="452"/>
      <c r="R5" s="452"/>
      <c r="S5" s="452"/>
      <c r="T5" s="452"/>
      <c r="U5" s="452"/>
      <c r="V5" s="452"/>
      <c r="W5" s="452"/>
      <c r="X5" s="452"/>
      <c r="Y5" s="452"/>
      <c r="Z5" s="452"/>
      <c r="AA5" s="452"/>
      <c r="AB5" s="452"/>
    </row>
    <row r="6" spans="1:28" x14ac:dyDescent="0.25">
      <c r="A6" s="3" t="s">
        <v>195</v>
      </c>
      <c r="B6" s="6">
        <f>B4/$B$3</f>
        <v>1.0747959183673468</v>
      </c>
      <c r="C6" s="6">
        <f>SUM($B$5:C$5)/COUNT($B$5:C$5)</f>
        <v>0.46520459508212286</v>
      </c>
      <c r="D6" s="6">
        <f>SUM($B$5:D$5)/COUNT($B$5:D$5)</f>
        <v>0.31013639672141524</v>
      </c>
      <c r="E6" s="6">
        <f>SUM($B$5:E$5)/COUNT($B$5:E$5)</f>
        <v>0.23260229754106143</v>
      </c>
      <c r="F6" s="6">
        <f>SUM($B$5:F$5)/COUNT($B$5:F$5)</f>
        <v>0.18608183803284914</v>
      </c>
      <c r="G6" s="6">
        <f>SUM($B$5:G$5)/COUNT($B$5:G$5)</f>
        <v>0.15506819836070762</v>
      </c>
      <c r="H6" s="6">
        <f>SUM($B$5:H$5)/COUNT($B$5:H$5)</f>
        <v>0.13291559859489224</v>
      </c>
      <c r="I6" s="6">
        <f>SUM($B$5:I$5)/COUNT($B$5:I$5)</f>
        <v>0.11630114877053072</v>
      </c>
      <c r="J6" s="6">
        <f>SUM($B$5:J$5)/COUNT($B$5:J$5)</f>
        <v>0.10337879890713841</v>
      </c>
      <c r="K6" s="6">
        <f>SUM($B$5:K$5)/COUNT($B$5:K$5)</f>
        <v>9.304091901642457E-2</v>
      </c>
      <c r="L6" s="6">
        <f>SUM($B$5:L$5)/COUNT($B$5:L$5)</f>
        <v>8.4582653651295067E-2</v>
      </c>
      <c r="M6" s="6">
        <f>SUM($B$5:M$5)/COUNT($B$5:M$5)</f>
        <v>7.753409918035381E-2</v>
      </c>
      <c r="N6" s="6"/>
      <c r="P6" s="452"/>
      <c r="Q6" s="452"/>
      <c r="R6" s="452"/>
      <c r="S6" s="452"/>
      <c r="T6" s="452"/>
      <c r="U6" s="452"/>
      <c r="V6" s="452"/>
      <c r="W6" s="452"/>
      <c r="X6" s="452"/>
      <c r="Y6" s="452"/>
      <c r="Z6" s="452"/>
      <c r="AA6" s="452"/>
      <c r="AB6" s="452"/>
    </row>
    <row r="9" spans="1:28" x14ac:dyDescent="0.25">
      <c r="A9" s="4" t="s">
        <v>203</v>
      </c>
      <c r="B9" s="269"/>
    </row>
    <row r="10" spans="1:28" x14ac:dyDescent="0.25">
      <c r="A10" s="246" t="s">
        <v>213</v>
      </c>
      <c r="B10" s="3" t="s">
        <v>28</v>
      </c>
      <c r="C10" s="3" t="s">
        <v>29</v>
      </c>
      <c r="D10" s="3" t="s">
        <v>30</v>
      </c>
      <c r="E10" s="3" t="s">
        <v>31</v>
      </c>
      <c r="F10" s="3" t="s">
        <v>32</v>
      </c>
      <c r="G10" s="3" t="s">
        <v>33</v>
      </c>
      <c r="H10" s="3" t="s">
        <v>34</v>
      </c>
      <c r="I10" s="3" t="s">
        <v>35</v>
      </c>
      <c r="J10" s="3" t="s">
        <v>36</v>
      </c>
      <c r="K10" s="3" t="s">
        <v>37</v>
      </c>
      <c r="L10" s="3" t="s">
        <v>38</v>
      </c>
      <c r="M10" s="3" t="s">
        <v>39</v>
      </c>
      <c r="N10" s="3" t="s">
        <v>82</v>
      </c>
      <c r="P10" s="229" t="s">
        <v>28</v>
      </c>
      <c r="Q10" s="229" t="s">
        <v>29</v>
      </c>
      <c r="R10" s="229" t="s">
        <v>30</v>
      </c>
      <c r="S10" s="229" t="s">
        <v>31</v>
      </c>
      <c r="T10" s="229" t="s">
        <v>32</v>
      </c>
      <c r="U10" s="229" t="s">
        <v>33</v>
      </c>
      <c r="V10" s="229" t="s">
        <v>34</v>
      </c>
      <c r="W10" s="229" t="s">
        <v>35</v>
      </c>
      <c r="X10" s="229" t="s">
        <v>36</v>
      </c>
      <c r="Y10" s="229" t="s">
        <v>37</v>
      </c>
      <c r="Z10" s="229" t="s">
        <v>38</v>
      </c>
      <c r="AA10" s="229" t="s">
        <v>39</v>
      </c>
      <c r="AB10" s="229" t="s">
        <v>82</v>
      </c>
    </row>
    <row r="11" spans="1:28" x14ac:dyDescent="0.25">
      <c r="A11" s="3" t="s">
        <v>40</v>
      </c>
      <c r="B11" s="2">
        <v>0.9</v>
      </c>
      <c r="C11" s="2">
        <v>0.9</v>
      </c>
      <c r="D11" s="2">
        <v>0.9</v>
      </c>
      <c r="E11" s="2">
        <v>0.9</v>
      </c>
      <c r="F11" s="2">
        <v>0.9</v>
      </c>
      <c r="G11" s="2">
        <v>0.9</v>
      </c>
      <c r="H11" s="2">
        <v>0.9</v>
      </c>
      <c r="I11" s="2">
        <v>0.9</v>
      </c>
      <c r="J11" s="2">
        <v>0.9</v>
      </c>
      <c r="K11" s="2">
        <v>0.9</v>
      </c>
      <c r="L11" s="2">
        <v>0.9</v>
      </c>
      <c r="M11" s="2">
        <v>0.9</v>
      </c>
      <c r="N11" s="238">
        <f>AVERAGE(B11:M11)</f>
        <v>0.90000000000000024</v>
      </c>
      <c r="P11" s="452"/>
      <c r="Q11" s="452"/>
      <c r="R11" s="452"/>
      <c r="S11" s="452"/>
      <c r="T11" s="452"/>
      <c r="U11" s="452"/>
      <c r="V11" s="452"/>
      <c r="W11" s="452"/>
      <c r="X11" s="452"/>
      <c r="Y11" s="452"/>
      <c r="Z11" s="452"/>
      <c r="AA11" s="452"/>
      <c r="AB11" s="452"/>
    </row>
    <row r="12" spans="1:28" x14ac:dyDescent="0.25">
      <c r="A12" s="3" t="s">
        <v>41</v>
      </c>
      <c r="B12" s="301">
        <v>0.86270000000000002</v>
      </c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5">
        <f>AVERAGE(B12:M12)</f>
        <v>0.86270000000000002</v>
      </c>
      <c r="P12" s="452"/>
      <c r="Q12" s="452"/>
      <c r="R12" s="452"/>
      <c r="S12" s="452"/>
      <c r="T12" s="452"/>
      <c r="U12" s="452"/>
      <c r="V12" s="452"/>
      <c r="W12" s="452"/>
      <c r="X12" s="452"/>
      <c r="Y12" s="452"/>
      <c r="Z12" s="452"/>
      <c r="AA12" s="452"/>
      <c r="AB12" s="452"/>
    </row>
    <row r="13" spans="1:28" x14ac:dyDescent="0.25">
      <c r="A13" s="3" t="s">
        <v>194</v>
      </c>
      <c r="B13" s="6">
        <f>IFERROR(B11/B12,0)</f>
        <v>1.0432363509910745</v>
      </c>
      <c r="C13" s="6">
        <f t="shared" ref="C13:N13" si="1">IFERROR(C11/C12,0)</f>
        <v>0</v>
      </c>
      <c r="D13" s="6">
        <f t="shared" si="1"/>
        <v>0</v>
      </c>
      <c r="E13" s="6">
        <f t="shared" si="1"/>
        <v>0</v>
      </c>
      <c r="F13" s="6">
        <f t="shared" si="1"/>
        <v>0</v>
      </c>
      <c r="G13" s="6">
        <f t="shared" si="1"/>
        <v>0</v>
      </c>
      <c r="H13" s="6">
        <f t="shared" si="1"/>
        <v>0</v>
      </c>
      <c r="I13" s="6">
        <f t="shared" si="1"/>
        <v>0</v>
      </c>
      <c r="J13" s="6">
        <f t="shared" si="1"/>
        <v>0</v>
      </c>
      <c r="K13" s="6">
        <f t="shared" si="1"/>
        <v>0</v>
      </c>
      <c r="L13" s="6">
        <f t="shared" si="1"/>
        <v>0</v>
      </c>
      <c r="M13" s="6">
        <f t="shared" si="1"/>
        <v>0</v>
      </c>
      <c r="N13" s="6">
        <f t="shared" si="1"/>
        <v>1.0432363509910747</v>
      </c>
      <c r="P13" s="452"/>
      <c r="Q13" s="452"/>
      <c r="R13" s="452"/>
      <c r="S13" s="452"/>
      <c r="T13" s="452"/>
      <c r="U13" s="452"/>
      <c r="V13" s="452"/>
      <c r="W13" s="452"/>
      <c r="X13" s="452"/>
      <c r="Y13" s="452"/>
      <c r="Z13" s="452"/>
      <c r="AA13" s="452"/>
      <c r="AB13" s="452"/>
    </row>
    <row r="14" spans="1:28" x14ac:dyDescent="0.25">
      <c r="A14" s="3" t="s">
        <v>195</v>
      </c>
      <c r="B14" s="6">
        <f>B12/$B$11</f>
        <v>0.95855555555555561</v>
      </c>
      <c r="C14" s="6">
        <f>SUM($B$13:C$13)/COUNT($B$13:C$13)</f>
        <v>0.52161817549553724</v>
      </c>
      <c r="D14" s="6">
        <f>SUM($B$13:D$13)/COUNT($B$13:D$13)</f>
        <v>0.34774545033035814</v>
      </c>
      <c r="E14" s="6">
        <f>SUM($B$13:E$13)/COUNT($B$13:E$13)</f>
        <v>0.26080908774776862</v>
      </c>
      <c r="F14" s="6">
        <f>SUM($B$13:F$13)/COUNT($B$13:F$13)</f>
        <v>0.20864727019821488</v>
      </c>
      <c r="G14" s="6">
        <f>SUM($B$13:G$13)/COUNT($B$13:G$13)</f>
        <v>0.17387272516517907</v>
      </c>
      <c r="H14" s="6">
        <f>SUM($B$13:H$13)/COUNT($B$13:H$13)</f>
        <v>0.14903376442729635</v>
      </c>
      <c r="I14" s="6">
        <f>SUM($B$13:I$13)/COUNT($B$13:I$13)</f>
        <v>0.13040454387388431</v>
      </c>
      <c r="J14" s="6">
        <f>SUM($B$13:J$13)/COUNT($B$13:J$13)</f>
        <v>0.11591515011011938</v>
      </c>
      <c r="K14" s="6">
        <f>SUM($B$13:K$13)/COUNT($B$13:K$13)</f>
        <v>0.10432363509910744</v>
      </c>
      <c r="L14" s="6">
        <f>SUM($B$13:L$13)/COUNT($B$13:L$13)</f>
        <v>9.4839668271915867E-2</v>
      </c>
      <c r="M14" s="6">
        <f>SUM($B$13:M$13)/COUNT($B$13:M$13)</f>
        <v>8.6936362582589535E-2</v>
      </c>
      <c r="N14" s="6"/>
      <c r="P14" s="452"/>
      <c r="Q14" s="452"/>
      <c r="R14" s="452"/>
      <c r="S14" s="452"/>
      <c r="T14" s="452"/>
      <c r="U14" s="452"/>
      <c r="V14" s="452"/>
      <c r="W14" s="452"/>
      <c r="X14" s="452"/>
      <c r="Y14" s="452"/>
      <c r="Z14" s="452"/>
      <c r="AA14" s="452"/>
      <c r="AB14" s="452"/>
    </row>
    <row r="17" spans="1:28" x14ac:dyDescent="0.25">
      <c r="A17" s="4" t="s">
        <v>203</v>
      </c>
      <c r="B17" s="269"/>
    </row>
    <row r="18" spans="1:28" s="237" customFormat="1" ht="30" x14ac:dyDescent="0.25">
      <c r="A18" s="271" t="s">
        <v>214</v>
      </c>
      <c r="B18" s="257" t="s">
        <v>28</v>
      </c>
      <c r="C18" s="257" t="s">
        <v>29</v>
      </c>
      <c r="D18" s="257" t="s">
        <v>30</v>
      </c>
      <c r="E18" s="257" t="s">
        <v>31</v>
      </c>
      <c r="F18" s="257" t="s">
        <v>32</v>
      </c>
      <c r="G18" s="257" t="s">
        <v>33</v>
      </c>
      <c r="H18" s="257" t="s">
        <v>34</v>
      </c>
      <c r="I18" s="257" t="s">
        <v>35</v>
      </c>
      <c r="J18" s="257" t="s">
        <v>36</v>
      </c>
      <c r="K18" s="257" t="s">
        <v>37</v>
      </c>
      <c r="L18" s="257" t="s">
        <v>38</v>
      </c>
      <c r="M18" s="257" t="s">
        <v>39</v>
      </c>
      <c r="N18" s="257" t="s">
        <v>82</v>
      </c>
      <c r="P18" s="229" t="s">
        <v>28</v>
      </c>
      <c r="Q18" s="229" t="s">
        <v>29</v>
      </c>
      <c r="R18" s="229" t="s">
        <v>30</v>
      </c>
      <c r="S18" s="229" t="s">
        <v>31</v>
      </c>
      <c r="T18" s="229" t="s">
        <v>32</v>
      </c>
      <c r="U18" s="229" t="s">
        <v>33</v>
      </c>
      <c r="V18" s="229" t="s">
        <v>34</v>
      </c>
      <c r="W18" s="229" t="s">
        <v>35</v>
      </c>
      <c r="X18" s="229" t="s">
        <v>36</v>
      </c>
      <c r="Y18" s="229" t="s">
        <v>37</v>
      </c>
      <c r="Z18" s="229" t="s">
        <v>38</v>
      </c>
      <c r="AA18" s="229" t="s">
        <v>39</v>
      </c>
      <c r="AB18" s="229" t="s">
        <v>82</v>
      </c>
    </row>
    <row r="19" spans="1:28" x14ac:dyDescent="0.25">
      <c r="A19" s="3" t="s">
        <v>40</v>
      </c>
      <c r="B19" s="2">
        <v>0.97</v>
      </c>
      <c r="C19" s="2">
        <v>0.97</v>
      </c>
      <c r="D19" s="2">
        <v>0.97</v>
      </c>
      <c r="E19" s="2">
        <v>0.97</v>
      </c>
      <c r="F19" s="2">
        <v>0.97</v>
      </c>
      <c r="G19" s="2">
        <v>0.97</v>
      </c>
      <c r="H19" s="2">
        <v>0.97</v>
      </c>
      <c r="I19" s="2">
        <v>0.97</v>
      </c>
      <c r="J19" s="2">
        <v>0.97</v>
      </c>
      <c r="K19" s="2">
        <v>0.97</v>
      </c>
      <c r="L19" s="2">
        <v>0.97</v>
      </c>
      <c r="M19" s="2">
        <v>0.97</v>
      </c>
      <c r="N19" s="238">
        <f>AVERAGE(B19:M19)</f>
        <v>0.97000000000000008</v>
      </c>
      <c r="P19" s="452"/>
      <c r="Q19" s="452"/>
      <c r="R19" s="452"/>
      <c r="S19" s="452"/>
      <c r="T19" s="452"/>
      <c r="U19" s="452"/>
      <c r="V19" s="452"/>
      <c r="W19" s="452"/>
      <c r="X19" s="452"/>
      <c r="Y19" s="452"/>
      <c r="Z19" s="452"/>
      <c r="AA19" s="452"/>
      <c r="AB19" s="452"/>
    </row>
    <row r="20" spans="1:28" x14ac:dyDescent="0.25">
      <c r="A20" s="3" t="s">
        <v>41</v>
      </c>
      <c r="B20" s="301">
        <v>0.37690000000000001</v>
      </c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5">
        <f>AVERAGE(B20:M20)</f>
        <v>0.37690000000000001</v>
      </c>
      <c r="P20" s="452"/>
      <c r="Q20" s="452"/>
      <c r="R20" s="452"/>
      <c r="S20" s="452"/>
      <c r="T20" s="452"/>
      <c r="U20" s="452"/>
      <c r="V20" s="452"/>
      <c r="W20" s="452"/>
      <c r="X20" s="452"/>
      <c r="Y20" s="452"/>
      <c r="Z20" s="452"/>
      <c r="AA20" s="452"/>
      <c r="AB20" s="452"/>
    </row>
    <row r="21" spans="1:28" x14ac:dyDescent="0.25">
      <c r="A21" s="3" t="s">
        <v>194</v>
      </c>
      <c r="B21" s="6">
        <f>IFERROR(B19/B20,0)</f>
        <v>2.5736269567524541</v>
      </c>
      <c r="C21" s="6">
        <f t="shared" ref="C21:N21" si="2">IFERROR(C19/C20,0)</f>
        <v>0</v>
      </c>
      <c r="D21" s="6">
        <f t="shared" si="2"/>
        <v>0</v>
      </c>
      <c r="E21" s="6">
        <f t="shared" si="2"/>
        <v>0</v>
      </c>
      <c r="F21" s="6">
        <f t="shared" si="2"/>
        <v>0</v>
      </c>
      <c r="G21" s="6">
        <f t="shared" si="2"/>
        <v>0</v>
      </c>
      <c r="H21" s="6">
        <f t="shared" si="2"/>
        <v>0</v>
      </c>
      <c r="I21" s="6">
        <f t="shared" si="2"/>
        <v>0</v>
      </c>
      <c r="J21" s="6">
        <f t="shared" si="2"/>
        <v>0</v>
      </c>
      <c r="K21" s="6">
        <f t="shared" si="2"/>
        <v>0</v>
      </c>
      <c r="L21" s="6">
        <f t="shared" si="2"/>
        <v>0</v>
      </c>
      <c r="M21" s="6">
        <f t="shared" si="2"/>
        <v>0</v>
      </c>
      <c r="N21" s="6">
        <f t="shared" si="2"/>
        <v>2.5736269567524546</v>
      </c>
      <c r="P21" s="452"/>
      <c r="Q21" s="452"/>
      <c r="R21" s="452"/>
      <c r="S21" s="452"/>
      <c r="T21" s="452"/>
      <c r="U21" s="452"/>
      <c r="V21" s="452"/>
      <c r="W21" s="452"/>
      <c r="X21" s="452"/>
      <c r="Y21" s="452"/>
      <c r="Z21" s="452"/>
      <c r="AA21" s="452"/>
      <c r="AB21" s="452"/>
    </row>
    <row r="22" spans="1:28" x14ac:dyDescent="0.25">
      <c r="A22" s="3" t="s">
        <v>195</v>
      </c>
      <c r="B22" s="6">
        <f>B20/$B$3</f>
        <v>0.38459183673469388</v>
      </c>
      <c r="C22" s="6">
        <f>SUM($B$21:C$21)/COUNT($B$21:C$21)</f>
        <v>1.2868134783762271</v>
      </c>
      <c r="D22" s="6">
        <f>SUM($B$21:D$21)/COUNT($B$21:D$21)</f>
        <v>0.85787565225081808</v>
      </c>
      <c r="E22" s="6">
        <f>SUM($B$21:E$21)/COUNT($B$21:E$21)</f>
        <v>0.64340673918811353</v>
      </c>
      <c r="F22" s="6">
        <f>SUM($B$21:F$21)/COUNT($B$21:F$21)</f>
        <v>0.51472539135049078</v>
      </c>
      <c r="G22" s="6">
        <f>SUM($B$21:G$21)/COUNT($B$21:G$21)</f>
        <v>0.42893782612540904</v>
      </c>
      <c r="H22" s="6">
        <f>SUM($B$21:H$21)/COUNT($B$21:H$21)</f>
        <v>0.36766099382177914</v>
      </c>
      <c r="I22" s="6">
        <f>SUM($B$21:I$21)/COUNT($B$21:I$21)</f>
        <v>0.32170336959405677</v>
      </c>
      <c r="J22" s="6">
        <f>SUM($B$21:J$21)/COUNT($B$21:J$21)</f>
        <v>0.28595855075027266</v>
      </c>
      <c r="K22" s="6">
        <f>SUM($B$21:K$21)/COUNT($B$21:K$21)</f>
        <v>0.25736269567524539</v>
      </c>
      <c r="L22" s="6">
        <f>SUM($B$21:L$21)/COUNT($B$21:L$21)</f>
        <v>0.23396608697749582</v>
      </c>
      <c r="M22" s="6">
        <f>SUM($B$21:M$21)/COUNT($B$21:M$21)</f>
        <v>0.21446891306270452</v>
      </c>
      <c r="N22" s="6"/>
      <c r="P22" s="452"/>
      <c r="Q22" s="452"/>
      <c r="R22" s="452"/>
      <c r="S22" s="452"/>
      <c r="T22" s="452"/>
      <c r="U22" s="452"/>
      <c r="V22" s="452"/>
      <c r="W22" s="452"/>
      <c r="X22" s="452"/>
      <c r="Y22" s="452"/>
      <c r="Z22" s="452"/>
      <c r="AA22" s="452"/>
      <c r="AB22" s="452"/>
    </row>
    <row r="25" spans="1:28" x14ac:dyDescent="0.25">
      <c r="A25" s="4" t="s">
        <v>232</v>
      </c>
      <c r="B25" s="255"/>
    </row>
    <row r="26" spans="1:28" s="237" customFormat="1" x14ac:dyDescent="0.25">
      <c r="A26" s="246" t="s">
        <v>215</v>
      </c>
      <c r="B26" s="3" t="s">
        <v>28</v>
      </c>
      <c r="C26" s="3" t="s">
        <v>29</v>
      </c>
      <c r="D26" s="3" t="s">
        <v>30</v>
      </c>
      <c r="E26" s="3" t="s">
        <v>31</v>
      </c>
      <c r="F26" s="3" t="s">
        <v>32</v>
      </c>
      <c r="G26" s="3" t="s">
        <v>33</v>
      </c>
      <c r="H26" s="3" t="s">
        <v>34</v>
      </c>
      <c r="I26" s="3" t="s">
        <v>35</v>
      </c>
      <c r="J26" s="3" t="s">
        <v>36</v>
      </c>
      <c r="K26" s="3" t="s">
        <v>37</v>
      </c>
      <c r="L26" s="3" t="s">
        <v>38</v>
      </c>
      <c r="M26" s="3" t="s">
        <v>39</v>
      </c>
      <c r="N26" s="3" t="s">
        <v>82</v>
      </c>
      <c r="P26" s="229" t="s">
        <v>28</v>
      </c>
      <c r="Q26" s="229" t="s">
        <v>29</v>
      </c>
      <c r="R26" s="229" t="s">
        <v>30</v>
      </c>
      <c r="S26" s="229" t="s">
        <v>31</v>
      </c>
      <c r="T26" s="229" t="s">
        <v>32</v>
      </c>
      <c r="U26" s="229" t="s">
        <v>33</v>
      </c>
      <c r="V26" s="229" t="s">
        <v>34</v>
      </c>
      <c r="W26" s="229" t="s">
        <v>35</v>
      </c>
      <c r="X26" s="229" t="s">
        <v>36</v>
      </c>
      <c r="Y26" s="229" t="s">
        <v>37</v>
      </c>
      <c r="Z26" s="229" t="s">
        <v>38</v>
      </c>
      <c r="AA26" s="229" t="s">
        <v>39</v>
      </c>
      <c r="AB26" s="229" t="s">
        <v>82</v>
      </c>
    </row>
    <row r="27" spans="1:28" s="237" customFormat="1" x14ac:dyDescent="0.25">
      <c r="A27" s="246" t="s">
        <v>40</v>
      </c>
      <c r="B27" s="281">
        <v>0</v>
      </c>
      <c r="C27" s="281">
        <v>0</v>
      </c>
      <c r="D27" s="281">
        <v>0</v>
      </c>
      <c r="E27" s="281">
        <v>0</v>
      </c>
      <c r="F27" s="281">
        <v>0</v>
      </c>
      <c r="G27" s="281">
        <v>0</v>
      </c>
      <c r="H27" s="281">
        <v>0</v>
      </c>
      <c r="I27" s="281">
        <v>0</v>
      </c>
      <c r="J27" s="281">
        <v>0</v>
      </c>
      <c r="K27" s="281">
        <v>0</v>
      </c>
      <c r="L27" s="281">
        <v>0</v>
      </c>
      <c r="M27" s="281">
        <v>0</v>
      </c>
      <c r="N27" s="281">
        <v>0</v>
      </c>
      <c r="P27" s="452"/>
      <c r="Q27" s="452"/>
      <c r="R27" s="452"/>
      <c r="S27" s="452"/>
      <c r="T27" s="452"/>
      <c r="U27" s="452"/>
      <c r="V27" s="452"/>
      <c r="W27" s="452"/>
      <c r="X27" s="452"/>
      <c r="Y27" s="452"/>
      <c r="Z27" s="452"/>
      <c r="AA27" s="452"/>
      <c r="AB27" s="452"/>
    </row>
    <row r="28" spans="1:28" x14ac:dyDescent="0.25">
      <c r="A28" s="3" t="s">
        <v>41</v>
      </c>
      <c r="B28" s="286">
        <v>0</v>
      </c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6">
        <f>SUM(B28:M28)</f>
        <v>0</v>
      </c>
      <c r="P28" s="452"/>
      <c r="Q28" s="452"/>
      <c r="R28" s="452"/>
      <c r="S28" s="452"/>
      <c r="T28" s="452"/>
      <c r="U28" s="452"/>
      <c r="V28" s="452"/>
      <c r="W28" s="452"/>
      <c r="X28" s="452"/>
      <c r="Y28" s="452"/>
      <c r="Z28" s="452"/>
      <c r="AA28" s="452"/>
      <c r="AB28" s="452"/>
    </row>
    <row r="29" spans="1:28" s="237" customFormat="1" x14ac:dyDescent="0.25">
      <c r="A29" s="3" t="s">
        <v>194</v>
      </c>
      <c r="B29" s="6">
        <f>IF(B28=0,1,B27/B28)</f>
        <v>1</v>
      </c>
      <c r="C29" s="6">
        <f t="shared" ref="C29:N29" si="3">IF(C28=0,1,C27/C28)</f>
        <v>1</v>
      </c>
      <c r="D29" s="6">
        <f t="shared" si="3"/>
        <v>1</v>
      </c>
      <c r="E29" s="6">
        <f t="shared" si="3"/>
        <v>1</v>
      </c>
      <c r="F29" s="6">
        <f t="shared" si="3"/>
        <v>1</v>
      </c>
      <c r="G29" s="6">
        <f t="shared" si="3"/>
        <v>1</v>
      </c>
      <c r="H29" s="6">
        <f t="shared" si="3"/>
        <v>1</v>
      </c>
      <c r="I29" s="6">
        <f t="shared" si="3"/>
        <v>1</v>
      </c>
      <c r="J29" s="6">
        <f t="shared" si="3"/>
        <v>1</v>
      </c>
      <c r="K29" s="6">
        <f t="shared" si="3"/>
        <v>1</v>
      </c>
      <c r="L29" s="6">
        <f t="shared" si="3"/>
        <v>1</v>
      </c>
      <c r="M29" s="6">
        <f t="shared" si="3"/>
        <v>1</v>
      </c>
      <c r="N29" s="6">
        <f t="shared" si="3"/>
        <v>1</v>
      </c>
      <c r="P29" s="452"/>
      <c r="Q29" s="452"/>
      <c r="R29" s="452"/>
      <c r="S29" s="452"/>
      <c r="T29" s="452"/>
      <c r="U29" s="452"/>
      <c r="V29" s="452"/>
      <c r="W29" s="452"/>
      <c r="X29" s="452"/>
      <c r="Y29" s="452"/>
      <c r="Z29" s="452"/>
      <c r="AA29" s="452"/>
      <c r="AB29" s="452"/>
    </row>
    <row r="30" spans="1:28" x14ac:dyDescent="0.25">
      <c r="A30" s="3" t="s">
        <v>195</v>
      </c>
      <c r="B30" s="6">
        <f>B29</f>
        <v>1</v>
      </c>
      <c r="C30" s="6">
        <f>SUM($B$29:C$29)/COUNT($B$29:C$29)</f>
        <v>1</v>
      </c>
      <c r="D30" s="6">
        <f>SUM($B$29:D$29)/COUNT($B$29:D$29)</f>
        <v>1</v>
      </c>
      <c r="E30" s="6">
        <f>SUM($B$29:E$29)/COUNT($B$29:E$29)</f>
        <v>1</v>
      </c>
      <c r="F30" s="6">
        <f>SUM($B$29:F$29)/COUNT($B$29:F$29)</f>
        <v>1</v>
      </c>
      <c r="G30" s="6">
        <f>SUM($B$29:G$29)/COUNT($B$29:G$29)</f>
        <v>1</v>
      </c>
      <c r="H30" s="6">
        <f>SUM($B$29:H$29)/COUNT($B$29:H$29)</f>
        <v>1</v>
      </c>
      <c r="I30" s="6">
        <f>SUM($B$29:I$29)/COUNT($B$29:I$29)</f>
        <v>1</v>
      </c>
      <c r="J30" s="6">
        <f>SUM($B$29:J$29)/COUNT($B$29:J$29)</f>
        <v>1</v>
      </c>
      <c r="K30" s="6">
        <f>SUM($B$29:K$29)/COUNT($B$29:K$29)</f>
        <v>1</v>
      </c>
      <c r="L30" s="6">
        <f>SUM($B$29:L$29)/COUNT($B$29:L$29)</f>
        <v>1</v>
      </c>
      <c r="M30" s="6">
        <f>SUM($B$29:M$29)/COUNT($B$29:M$29)</f>
        <v>1</v>
      </c>
      <c r="N30" s="6"/>
      <c r="P30" s="452"/>
      <c r="Q30" s="452"/>
      <c r="R30" s="452"/>
      <c r="S30" s="452"/>
      <c r="T30" s="452"/>
      <c r="U30" s="452"/>
      <c r="V30" s="452"/>
      <c r="W30" s="452"/>
      <c r="X30" s="452"/>
      <c r="Y30" s="452"/>
      <c r="Z30" s="452"/>
      <c r="AA30" s="452"/>
      <c r="AB30" s="452"/>
    </row>
    <row r="33" spans="1:28" x14ac:dyDescent="0.25">
      <c r="A33" s="4" t="s">
        <v>232</v>
      </c>
      <c r="B33" s="255"/>
    </row>
    <row r="34" spans="1:28" s="237" customFormat="1" x14ac:dyDescent="0.25">
      <c r="A34" s="246" t="s">
        <v>216</v>
      </c>
      <c r="B34" s="3" t="s">
        <v>28</v>
      </c>
      <c r="C34" s="3" t="s">
        <v>29</v>
      </c>
      <c r="D34" s="3" t="s">
        <v>30</v>
      </c>
      <c r="E34" s="3" t="s">
        <v>31</v>
      </c>
      <c r="F34" s="3" t="s">
        <v>32</v>
      </c>
      <c r="G34" s="3" t="s">
        <v>33</v>
      </c>
      <c r="H34" s="3" t="s">
        <v>34</v>
      </c>
      <c r="I34" s="3" t="s">
        <v>35</v>
      </c>
      <c r="J34" s="3" t="s">
        <v>36</v>
      </c>
      <c r="K34" s="3" t="s">
        <v>37</v>
      </c>
      <c r="L34" s="3" t="s">
        <v>38</v>
      </c>
      <c r="M34" s="3" t="s">
        <v>39</v>
      </c>
      <c r="N34" s="3" t="s">
        <v>82</v>
      </c>
      <c r="P34" s="229" t="s">
        <v>28</v>
      </c>
      <c r="Q34" s="229" t="s">
        <v>29</v>
      </c>
      <c r="R34" s="229" t="s">
        <v>30</v>
      </c>
      <c r="S34" s="229" t="s">
        <v>31</v>
      </c>
      <c r="T34" s="229" t="s">
        <v>32</v>
      </c>
      <c r="U34" s="229" t="s">
        <v>33</v>
      </c>
      <c r="V34" s="229" t="s">
        <v>34</v>
      </c>
      <c r="W34" s="229" t="s">
        <v>35</v>
      </c>
      <c r="X34" s="229" t="s">
        <v>36</v>
      </c>
      <c r="Y34" s="229" t="s">
        <v>37</v>
      </c>
      <c r="Z34" s="229" t="s">
        <v>38</v>
      </c>
      <c r="AA34" s="229" t="s">
        <v>39</v>
      </c>
      <c r="AB34" s="229" t="s">
        <v>82</v>
      </c>
    </row>
    <row r="35" spans="1:28" s="237" customFormat="1" x14ac:dyDescent="0.25">
      <c r="A35" s="246" t="s">
        <v>40</v>
      </c>
      <c r="B35" s="281">
        <v>0</v>
      </c>
      <c r="C35" s="281">
        <v>0</v>
      </c>
      <c r="D35" s="281">
        <v>0</v>
      </c>
      <c r="E35" s="281">
        <v>0</v>
      </c>
      <c r="F35" s="281">
        <v>0</v>
      </c>
      <c r="G35" s="281">
        <v>0</v>
      </c>
      <c r="H35" s="281">
        <v>0</v>
      </c>
      <c r="I35" s="281">
        <v>0</v>
      </c>
      <c r="J35" s="281">
        <v>0</v>
      </c>
      <c r="K35" s="281">
        <v>0</v>
      </c>
      <c r="L35" s="281">
        <v>0</v>
      </c>
      <c r="M35" s="281">
        <v>0</v>
      </c>
      <c r="N35" s="281">
        <v>0</v>
      </c>
      <c r="P35" s="452"/>
      <c r="Q35" s="452"/>
      <c r="R35" s="452"/>
      <c r="S35" s="452"/>
      <c r="T35" s="452"/>
      <c r="U35" s="452"/>
      <c r="V35" s="452"/>
      <c r="W35" s="452"/>
      <c r="X35" s="452"/>
      <c r="Y35" s="452"/>
      <c r="Z35" s="452"/>
      <c r="AA35" s="452"/>
      <c r="AB35" s="452"/>
    </row>
    <row r="36" spans="1:28" x14ac:dyDescent="0.25">
      <c r="A36" s="3" t="s">
        <v>41</v>
      </c>
      <c r="B36" s="286">
        <v>0</v>
      </c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286">
        <f>SUM(B36:M36)</f>
        <v>0</v>
      </c>
      <c r="P36" s="452"/>
      <c r="Q36" s="452"/>
      <c r="R36" s="452"/>
      <c r="S36" s="452"/>
      <c r="T36" s="452"/>
      <c r="U36" s="452"/>
      <c r="V36" s="452"/>
      <c r="W36" s="452"/>
      <c r="X36" s="452"/>
      <c r="Y36" s="452"/>
      <c r="Z36" s="452"/>
      <c r="AA36" s="452"/>
      <c r="AB36" s="452"/>
    </row>
    <row r="37" spans="1:28" s="237" customFormat="1" x14ac:dyDescent="0.25">
      <c r="A37" s="3" t="s">
        <v>194</v>
      </c>
      <c r="B37" s="6">
        <f>IF(B36=0,1,B35/B36)</f>
        <v>1</v>
      </c>
      <c r="C37" s="6">
        <f t="shared" ref="C37" si="4">IF(C36=0,1,C35/C36)</f>
        <v>1</v>
      </c>
      <c r="D37" s="6">
        <f t="shared" ref="D37" si="5">IF(D36=0,1,D35/D36)</f>
        <v>1</v>
      </c>
      <c r="E37" s="6">
        <f t="shared" ref="E37" si="6">IF(E36=0,1,E35/E36)</f>
        <v>1</v>
      </c>
      <c r="F37" s="6">
        <f t="shared" ref="F37" si="7">IF(F36=0,1,F35/F36)</f>
        <v>1</v>
      </c>
      <c r="G37" s="6">
        <f t="shared" ref="G37" si="8">IF(G36=0,1,G35/G36)</f>
        <v>1</v>
      </c>
      <c r="H37" s="6">
        <f t="shared" ref="H37" si="9">IF(H36=0,1,H35/H36)</f>
        <v>1</v>
      </c>
      <c r="I37" s="6">
        <f t="shared" ref="I37" si="10">IF(I36=0,1,I35/I36)</f>
        <v>1</v>
      </c>
      <c r="J37" s="6">
        <f t="shared" ref="J37" si="11">IF(J36=0,1,J35/J36)</f>
        <v>1</v>
      </c>
      <c r="K37" s="6">
        <f t="shared" ref="K37" si="12">IF(K36=0,1,K35/K36)</f>
        <v>1</v>
      </c>
      <c r="L37" s="6">
        <f t="shared" ref="L37" si="13">IF(L36=0,1,L35/L36)</f>
        <v>1</v>
      </c>
      <c r="M37" s="6">
        <f t="shared" ref="M37" si="14">IF(M36=0,1,M35/M36)</f>
        <v>1</v>
      </c>
      <c r="N37" s="6">
        <f t="shared" ref="N37" si="15">IF(N36=0,1,N35/N36)</f>
        <v>1</v>
      </c>
      <c r="P37" s="452"/>
      <c r="Q37" s="452"/>
      <c r="R37" s="452"/>
      <c r="S37" s="452"/>
      <c r="T37" s="452"/>
      <c r="U37" s="452"/>
      <c r="V37" s="452"/>
      <c r="W37" s="452"/>
      <c r="X37" s="452"/>
      <c r="Y37" s="452"/>
      <c r="Z37" s="452"/>
      <c r="AA37" s="452"/>
      <c r="AB37" s="452"/>
    </row>
    <row r="38" spans="1:28" x14ac:dyDescent="0.25">
      <c r="A38" s="3" t="s">
        <v>195</v>
      </c>
      <c r="B38" s="6">
        <f>B37</f>
        <v>1</v>
      </c>
      <c r="C38" s="6">
        <f>SUM($B$37:C$37)/COUNT($B$37:C$37)</f>
        <v>1</v>
      </c>
      <c r="D38" s="6">
        <f>SUM($B$37:D$37)/COUNT($B$37:D$37)</f>
        <v>1</v>
      </c>
      <c r="E38" s="6">
        <f>SUM($B$37:E$37)/COUNT($B$37:E$37)</f>
        <v>1</v>
      </c>
      <c r="F38" s="6">
        <f>SUM($B$37:F$37)/COUNT($B$37:F$37)</f>
        <v>1</v>
      </c>
      <c r="G38" s="6">
        <f>SUM($B$37:G$37)/COUNT($B$37:G$37)</f>
        <v>1</v>
      </c>
      <c r="H38" s="6">
        <f>SUM($B$37:H$37)/COUNT($B$37:H$37)</f>
        <v>1</v>
      </c>
      <c r="I38" s="6">
        <f>SUM($B$37:I$37)/COUNT($B$37:I$37)</f>
        <v>1</v>
      </c>
      <c r="J38" s="6">
        <f>SUM($B$37:J$37)/COUNT($B$37:J$37)</f>
        <v>1</v>
      </c>
      <c r="K38" s="6">
        <f>SUM($B$37:K$37)/COUNT($B$37:K$37)</f>
        <v>1</v>
      </c>
      <c r="L38" s="6">
        <f>SUM($B$37:L$37)/COUNT($B$37:L$37)</f>
        <v>1</v>
      </c>
      <c r="M38" s="6">
        <f>SUM($B$37:M$37)/COUNT($B$37:M$37)</f>
        <v>1</v>
      </c>
      <c r="N38" s="6"/>
      <c r="P38" s="452"/>
      <c r="Q38" s="452"/>
      <c r="R38" s="452"/>
      <c r="S38" s="452"/>
      <c r="T38" s="452"/>
      <c r="U38" s="452"/>
      <c r="V38" s="452"/>
      <c r="W38" s="452"/>
      <c r="X38" s="452"/>
      <c r="Y38" s="452"/>
      <c r="Z38" s="452"/>
      <c r="AA38" s="452"/>
      <c r="AB38" s="452"/>
    </row>
    <row r="41" spans="1:28" x14ac:dyDescent="0.25">
      <c r="A41" s="4" t="s">
        <v>43</v>
      </c>
    </row>
    <row r="42" spans="1:28" x14ac:dyDescent="0.25">
      <c r="A42" s="3" t="s">
        <v>200</v>
      </c>
      <c r="B42" s="3" t="s">
        <v>28</v>
      </c>
      <c r="C42" s="3" t="s">
        <v>29</v>
      </c>
      <c r="D42" s="3" t="s">
        <v>30</v>
      </c>
      <c r="E42" s="3" t="s">
        <v>31</v>
      </c>
      <c r="F42" s="3" t="s">
        <v>32</v>
      </c>
      <c r="G42" s="3" t="s">
        <v>33</v>
      </c>
      <c r="H42" s="3" t="s">
        <v>34</v>
      </c>
      <c r="I42" s="3" t="s">
        <v>35</v>
      </c>
      <c r="J42" s="3" t="s">
        <v>36</v>
      </c>
      <c r="K42" s="3" t="s">
        <v>37</v>
      </c>
      <c r="L42" s="3" t="s">
        <v>38</v>
      </c>
      <c r="M42" s="3" t="s">
        <v>39</v>
      </c>
      <c r="N42" s="3" t="s">
        <v>82</v>
      </c>
      <c r="P42" s="229" t="s">
        <v>28</v>
      </c>
      <c r="Q42" s="229" t="s">
        <v>29</v>
      </c>
      <c r="R42" s="229" t="s">
        <v>30</v>
      </c>
      <c r="S42" s="229" t="s">
        <v>31</v>
      </c>
      <c r="T42" s="229" t="s">
        <v>32</v>
      </c>
      <c r="U42" s="229" t="s">
        <v>33</v>
      </c>
      <c r="V42" s="229" t="s">
        <v>34</v>
      </c>
      <c r="W42" s="229" t="s">
        <v>35</v>
      </c>
      <c r="X42" s="229" t="s">
        <v>36</v>
      </c>
      <c r="Y42" s="229" t="s">
        <v>37</v>
      </c>
      <c r="Z42" s="229" t="s">
        <v>38</v>
      </c>
      <c r="AA42" s="229" t="s">
        <v>39</v>
      </c>
      <c r="AB42" s="229" t="s">
        <v>82</v>
      </c>
    </row>
    <row r="43" spans="1:28" x14ac:dyDescent="0.25">
      <c r="A43" s="3" t="s">
        <v>40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232">
        <f>SUM(B43:M43)</f>
        <v>0</v>
      </c>
      <c r="P43" s="452"/>
      <c r="Q43" s="452"/>
      <c r="R43" s="452"/>
      <c r="S43" s="452"/>
      <c r="T43" s="452"/>
      <c r="U43" s="452"/>
      <c r="V43" s="452"/>
      <c r="W43" s="452"/>
      <c r="X43" s="452"/>
      <c r="Y43" s="452"/>
      <c r="Z43" s="452"/>
      <c r="AA43" s="452"/>
      <c r="AB43" s="452"/>
    </row>
    <row r="44" spans="1:28" x14ac:dyDescent="0.25">
      <c r="A44" s="3" t="s">
        <v>41</v>
      </c>
      <c r="B44" s="287">
        <v>0</v>
      </c>
      <c r="C44" s="287"/>
      <c r="D44" s="287"/>
      <c r="E44" s="287"/>
      <c r="F44" s="287"/>
      <c r="G44" s="287"/>
      <c r="H44" s="287"/>
      <c r="I44" s="287"/>
      <c r="J44" s="287"/>
      <c r="K44" s="287"/>
      <c r="L44" s="287"/>
      <c r="M44" s="287"/>
      <c r="N44" s="286">
        <f>SUM(B44:M44)</f>
        <v>0</v>
      </c>
      <c r="P44" s="452"/>
      <c r="Q44" s="452"/>
      <c r="R44" s="452"/>
      <c r="S44" s="452"/>
      <c r="T44" s="452"/>
      <c r="U44" s="452"/>
      <c r="V44" s="452"/>
      <c r="W44" s="452"/>
      <c r="X44" s="452"/>
      <c r="Y44" s="452"/>
      <c r="Z44" s="452"/>
      <c r="AA44" s="452"/>
      <c r="AB44" s="452"/>
    </row>
    <row r="45" spans="1:28" x14ac:dyDescent="0.25">
      <c r="A45" s="3" t="s">
        <v>83</v>
      </c>
      <c r="B45" s="1">
        <f>B44</f>
        <v>0</v>
      </c>
      <c r="C45" s="1">
        <f>SUM($B$44:C$44)</f>
        <v>0</v>
      </c>
      <c r="D45" s="1">
        <f>SUM($B$44:D$44)</f>
        <v>0</v>
      </c>
      <c r="E45" s="1">
        <f>SUM($B$44:E$44)</f>
        <v>0</v>
      </c>
      <c r="F45" s="1">
        <f>SUM($B$44:F$44)</f>
        <v>0</v>
      </c>
      <c r="G45" s="1">
        <f>SUM($B$44:G$44)</f>
        <v>0</v>
      </c>
      <c r="H45" s="1">
        <f>SUM($B$44:H$44)</f>
        <v>0</v>
      </c>
      <c r="I45" s="1">
        <f>SUM($B$44:I$44)</f>
        <v>0</v>
      </c>
      <c r="J45" s="1">
        <f>SUM($B$44:J$44)</f>
        <v>0</v>
      </c>
      <c r="K45" s="1">
        <f>SUM($B$44:K$44)</f>
        <v>0</v>
      </c>
      <c r="L45" s="1">
        <f>SUM($B$44:L$44)</f>
        <v>0</v>
      </c>
      <c r="M45" s="1">
        <f>SUM($B$44:M$44)</f>
        <v>0</v>
      </c>
      <c r="N45" s="5"/>
      <c r="P45" s="452"/>
      <c r="Q45" s="452"/>
      <c r="R45" s="452"/>
      <c r="S45" s="452"/>
      <c r="T45" s="452"/>
      <c r="U45" s="452"/>
      <c r="V45" s="452"/>
      <c r="W45" s="452"/>
      <c r="X45" s="452"/>
      <c r="Y45" s="452"/>
      <c r="Z45" s="452"/>
      <c r="AA45" s="452"/>
      <c r="AB45" s="452"/>
    </row>
    <row r="46" spans="1:28" x14ac:dyDescent="0.25">
      <c r="A46" s="3" t="s">
        <v>194</v>
      </c>
      <c r="B46" s="6">
        <f>IF(B44=0,1,B43/B44)</f>
        <v>1</v>
      </c>
      <c r="C46" s="6">
        <f t="shared" ref="C46:N46" si="16">IF(C44=0,1,C43/C44)</f>
        <v>1</v>
      </c>
      <c r="D46" s="6">
        <f t="shared" si="16"/>
        <v>1</v>
      </c>
      <c r="E46" s="6">
        <f t="shared" si="16"/>
        <v>1</v>
      </c>
      <c r="F46" s="6">
        <f t="shared" si="16"/>
        <v>1</v>
      </c>
      <c r="G46" s="6">
        <f t="shared" si="16"/>
        <v>1</v>
      </c>
      <c r="H46" s="6">
        <f t="shared" si="16"/>
        <v>1</v>
      </c>
      <c r="I46" s="6">
        <f t="shared" si="16"/>
        <v>1</v>
      </c>
      <c r="J46" s="6">
        <f t="shared" si="16"/>
        <v>1</v>
      </c>
      <c r="K46" s="6">
        <f t="shared" si="16"/>
        <v>1</v>
      </c>
      <c r="L46" s="6">
        <f t="shared" si="16"/>
        <v>1</v>
      </c>
      <c r="M46" s="6">
        <f t="shared" si="16"/>
        <v>1</v>
      </c>
      <c r="N46" s="6">
        <f t="shared" si="16"/>
        <v>1</v>
      </c>
      <c r="P46" s="452"/>
      <c r="Q46" s="452"/>
      <c r="R46" s="452"/>
      <c r="S46" s="452"/>
      <c r="T46" s="452"/>
      <c r="U46" s="452"/>
      <c r="V46" s="452"/>
      <c r="W46" s="452"/>
      <c r="X46" s="452"/>
      <c r="Y46" s="452"/>
      <c r="Z46" s="452"/>
      <c r="AA46" s="452"/>
      <c r="AB46" s="452"/>
    </row>
    <row r="47" spans="1:28" x14ac:dyDescent="0.25">
      <c r="A47" s="3" t="s">
        <v>196</v>
      </c>
      <c r="B47" s="6">
        <f>B46</f>
        <v>1</v>
      </c>
      <c r="C47" s="2">
        <f>SUM($B$46:C$46)/COUNT($B$46:C$46)</f>
        <v>1</v>
      </c>
      <c r="D47" s="2">
        <f>SUM($B$46:D$46)/COUNT($B$46:D$46)</f>
        <v>1</v>
      </c>
      <c r="E47" s="2">
        <f>SUM($B$46:E$46)/COUNT($B$46:E$46)</f>
        <v>1</v>
      </c>
      <c r="F47" s="2">
        <f>SUM($B$46:F$46)/COUNT($B$46:F$46)</f>
        <v>1</v>
      </c>
      <c r="G47" s="2">
        <f>SUM($B$46:G$46)/COUNT($B$46:G$46)</f>
        <v>1</v>
      </c>
      <c r="H47" s="2">
        <f>SUM($B$46:H$46)/COUNT($B$46:H$46)</f>
        <v>1</v>
      </c>
      <c r="I47" s="2">
        <f>SUM($B$46:I$46)/COUNT($B$46:I$46)</f>
        <v>1</v>
      </c>
      <c r="J47" s="2">
        <f>SUM($B$46:J$46)/COUNT($B$46:J$46)</f>
        <v>1</v>
      </c>
      <c r="K47" s="2">
        <f>SUM($B$46:K$46)/COUNT($B$46:K$46)</f>
        <v>1</v>
      </c>
      <c r="L47" s="2">
        <f>SUM($B$46:L$46)/COUNT($B$46:L$46)</f>
        <v>1</v>
      </c>
      <c r="M47" s="2">
        <f>SUM($B$46:M$46)/COUNT($B$46:M$46)</f>
        <v>1</v>
      </c>
      <c r="N47" s="2"/>
      <c r="P47" s="452"/>
      <c r="Q47" s="452"/>
      <c r="R47" s="452"/>
      <c r="S47" s="452"/>
      <c r="T47" s="452"/>
      <c r="U47" s="452"/>
      <c r="V47" s="452"/>
      <c r="W47" s="452"/>
      <c r="X47" s="452"/>
      <c r="Y47" s="452"/>
      <c r="Z47" s="452"/>
      <c r="AA47" s="452"/>
      <c r="AB47" s="452"/>
    </row>
    <row r="48" spans="1:28" x14ac:dyDescent="0.25">
      <c r="A48" s="234"/>
      <c r="B48" s="235"/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</row>
    <row r="49" spans="1:28" x14ac:dyDescent="0.25">
      <c r="A49" s="234"/>
      <c r="B49" s="235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</row>
    <row r="50" spans="1:28" x14ac:dyDescent="0.25">
      <c r="A50" s="4" t="s">
        <v>43</v>
      </c>
    </row>
    <row r="51" spans="1:28" x14ac:dyDescent="0.25">
      <c r="A51" s="3" t="s">
        <v>239</v>
      </c>
      <c r="B51" s="3" t="s">
        <v>28</v>
      </c>
      <c r="C51" s="3" t="s">
        <v>29</v>
      </c>
      <c r="D51" s="3" t="s">
        <v>30</v>
      </c>
      <c r="E51" s="3" t="s">
        <v>31</v>
      </c>
      <c r="F51" s="3" t="s">
        <v>32</v>
      </c>
      <c r="G51" s="3" t="s">
        <v>33</v>
      </c>
      <c r="H51" s="3" t="s">
        <v>34</v>
      </c>
      <c r="I51" s="3" t="s">
        <v>35</v>
      </c>
      <c r="J51" s="3" t="s">
        <v>36</v>
      </c>
      <c r="K51" s="3" t="s">
        <v>37</v>
      </c>
      <c r="L51" s="3" t="s">
        <v>38</v>
      </c>
      <c r="M51" s="3" t="s">
        <v>39</v>
      </c>
      <c r="N51" s="3" t="s">
        <v>82</v>
      </c>
      <c r="P51" s="229" t="s">
        <v>28</v>
      </c>
      <c r="Q51" s="229" t="s">
        <v>29</v>
      </c>
      <c r="R51" s="229" t="s">
        <v>30</v>
      </c>
      <c r="S51" s="229" t="s">
        <v>31</v>
      </c>
      <c r="T51" s="229" t="s">
        <v>32</v>
      </c>
      <c r="U51" s="229" t="s">
        <v>33</v>
      </c>
      <c r="V51" s="229" t="s">
        <v>34</v>
      </c>
      <c r="W51" s="229" t="s">
        <v>35</v>
      </c>
      <c r="X51" s="229" t="s">
        <v>36</v>
      </c>
      <c r="Y51" s="229" t="s">
        <v>37</v>
      </c>
      <c r="Z51" s="229" t="s">
        <v>38</v>
      </c>
      <c r="AA51" s="229" t="s">
        <v>39</v>
      </c>
      <c r="AB51" s="229" t="s">
        <v>82</v>
      </c>
    </row>
    <row r="52" spans="1:28" x14ac:dyDescent="0.25">
      <c r="A52" s="3" t="s">
        <v>40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232">
        <f>SUM(B52:M52)</f>
        <v>0</v>
      </c>
      <c r="P52" s="452"/>
      <c r="Q52" s="452"/>
      <c r="R52" s="452"/>
      <c r="S52" s="452"/>
      <c r="T52" s="452"/>
      <c r="U52" s="452"/>
      <c r="V52" s="452"/>
      <c r="W52" s="452"/>
      <c r="X52" s="452"/>
      <c r="Y52" s="452"/>
      <c r="Z52" s="452"/>
      <c r="AA52" s="452"/>
      <c r="AB52" s="452"/>
    </row>
    <row r="53" spans="1:28" x14ac:dyDescent="0.25">
      <c r="A53" s="3" t="s">
        <v>41</v>
      </c>
      <c r="B53" s="287">
        <v>0</v>
      </c>
      <c r="C53" s="287"/>
      <c r="D53" s="287"/>
      <c r="E53" s="287"/>
      <c r="F53" s="287"/>
      <c r="G53" s="287"/>
      <c r="H53" s="287"/>
      <c r="I53" s="287"/>
      <c r="J53" s="287"/>
      <c r="K53" s="287"/>
      <c r="L53" s="287"/>
      <c r="M53" s="287"/>
      <c r="N53" s="286">
        <f>SUM(B53:M53)</f>
        <v>0</v>
      </c>
      <c r="P53" s="452"/>
      <c r="Q53" s="452"/>
      <c r="R53" s="452"/>
      <c r="S53" s="452"/>
      <c r="T53" s="452"/>
      <c r="U53" s="452"/>
      <c r="V53" s="452"/>
      <c r="W53" s="452"/>
      <c r="X53" s="452"/>
      <c r="Y53" s="452"/>
      <c r="Z53" s="452"/>
      <c r="AA53" s="452"/>
      <c r="AB53" s="452"/>
    </row>
    <row r="54" spans="1:28" x14ac:dyDescent="0.25">
      <c r="A54" s="3" t="s">
        <v>83</v>
      </c>
      <c r="B54" s="1">
        <f>B53</f>
        <v>0</v>
      </c>
      <c r="C54" s="1">
        <f>SUM($B$44:C$44)</f>
        <v>0</v>
      </c>
      <c r="D54" s="1">
        <f>SUM($B$44:D$44)</f>
        <v>0</v>
      </c>
      <c r="E54" s="1">
        <f>SUM($B$44:E$44)</f>
        <v>0</v>
      </c>
      <c r="F54" s="1">
        <f>SUM($B$44:F$44)</f>
        <v>0</v>
      </c>
      <c r="G54" s="1">
        <f>SUM($B$44:G$44)</f>
        <v>0</v>
      </c>
      <c r="H54" s="1">
        <f>SUM($B$44:H$44)</f>
        <v>0</v>
      </c>
      <c r="I54" s="1">
        <f>SUM($B$44:I$44)</f>
        <v>0</v>
      </c>
      <c r="J54" s="1">
        <f>SUM($B$44:J$44)</f>
        <v>0</v>
      </c>
      <c r="K54" s="1">
        <f>SUM($B$44:K$44)</f>
        <v>0</v>
      </c>
      <c r="L54" s="1">
        <f>SUM($B$44:L$44)</f>
        <v>0</v>
      </c>
      <c r="M54" s="1">
        <f>SUM($B$44:M$44)</f>
        <v>0</v>
      </c>
      <c r="N54" s="5"/>
      <c r="P54" s="452"/>
      <c r="Q54" s="452"/>
      <c r="R54" s="452"/>
      <c r="S54" s="452"/>
      <c r="T54" s="452"/>
      <c r="U54" s="452"/>
      <c r="V54" s="452"/>
      <c r="W54" s="452"/>
      <c r="X54" s="452"/>
      <c r="Y54" s="452"/>
      <c r="Z54" s="452"/>
      <c r="AA54" s="452"/>
      <c r="AB54" s="452"/>
    </row>
    <row r="55" spans="1:28" x14ac:dyDescent="0.25">
      <c r="A55" s="3" t="s">
        <v>194</v>
      </c>
      <c r="B55" s="6">
        <f>IF(B53=0,1,B52/B53)</f>
        <v>1</v>
      </c>
      <c r="C55" s="6">
        <f t="shared" ref="C55:N55" si="17">IF(C53=0,1,C52/C53)</f>
        <v>1</v>
      </c>
      <c r="D55" s="6">
        <f t="shared" si="17"/>
        <v>1</v>
      </c>
      <c r="E55" s="6">
        <f t="shared" si="17"/>
        <v>1</v>
      </c>
      <c r="F55" s="6">
        <f t="shared" si="17"/>
        <v>1</v>
      </c>
      <c r="G55" s="6">
        <f t="shared" si="17"/>
        <v>1</v>
      </c>
      <c r="H55" s="6">
        <f t="shared" si="17"/>
        <v>1</v>
      </c>
      <c r="I55" s="6">
        <f t="shared" si="17"/>
        <v>1</v>
      </c>
      <c r="J55" s="6">
        <f t="shared" si="17"/>
        <v>1</v>
      </c>
      <c r="K55" s="6">
        <f t="shared" si="17"/>
        <v>1</v>
      </c>
      <c r="L55" s="6">
        <f t="shared" si="17"/>
        <v>1</v>
      </c>
      <c r="M55" s="6">
        <f t="shared" si="17"/>
        <v>1</v>
      </c>
      <c r="N55" s="6">
        <f t="shared" si="17"/>
        <v>1</v>
      </c>
      <c r="P55" s="452"/>
      <c r="Q55" s="452"/>
      <c r="R55" s="452"/>
      <c r="S55" s="452"/>
      <c r="T55" s="452"/>
      <c r="U55" s="452"/>
      <c r="V55" s="452"/>
      <c r="W55" s="452"/>
      <c r="X55" s="452"/>
      <c r="Y55" s="452"/>
      <c r="Z55" s="452"/>
      <c r="AA55" s="452"/>
      <c r="AB55" s="452"/>
    </row>
    <row r="56" spans="1:28" x14ac:dyDescent="0.25">
      <c r="A56" s="3" t="s">
        <v>196</v>
      </c>
      <c r="B56" s="6">
        <f>B55</f>
        <v>1</v>
      </c>
      <c r="C56" s="2">
        <f>SUM($B$55:C$55)/COUNT($B$55:C$55)</f>
        <v>1</v>
      </c>
      <c r="D56" s="2">
        <f>SUM($B$55:D$55)/COUNT($B$55:D$55)</f>
        <v>1</v>
      </c>
      <c r="E56" s="2">
        <f>SUM($B$55:E$55)/COUNT($B$55:E$55)</f>
        <v>1</v>
      </c>
      <c r="F56" s="2">
        <f>SUM($B$55:F$55)/COUNT($B$55:F$55)</f>
        <v>1</v>
      </c>
      <c r="G56" s="2">
        <f>SUM($B$55:G$55)/COUNT($B$55:G$55)</f>
        <v>1</v>
      </c>
      <c r="H56" s="2">
        <f>SUM($B$55:H$55)/COUNT($B$55:H$55)</f>
        <v>1</v>
      </c>
      <c r="I56" s="2">
        <f>SUM($B$55:I$55)/COUNT($B$55:I$55)</f>
        <v>1</v>
      </c>
      <c r="J56" s="2">
        <f>SUM($B$55:J$55)/COUNT($B$55:J$55)</f>
        <v>1</v>
      </c>
      <c r="K56" s="2">
        <f>SUM($B$55:K$55)/COUNT($B$55:K$55)</f>
        <v>1</v>
      </c>
      <c r="L56" s="2">
        <f>SUM($B$55:L$55)/COUNT($B$55:L$55)</f>
        <v>1</v>
      </c>
      <c r="M56" s="2">
        <f>SUM($B$55:M$55)/COUNT($B$55:M$55)</f>
        <v>1</v>
      </c>
      <c r="N56" s="2"/>
      <c r="P56" s="452"/>
      <c r="Q56" s="452"/>
      <c r="R56" s="452"/>
      <c r="S56" s="452"/>
      <c r="T56" s="452"/>
      <c r="U56" s="452"/>
      <c r="V56" s="452"/>
      <c r="W56" s="452"/>
      <c r="X56" s="452"/>
      <c r="Y56" s="452"/>
      <c r="Z56" s="452"/>
      <c r="AA56" s="452"/>
      <c r="AB56" s="452"/>
    </row>
    <row r="57" spans="1:28" x14ac:dyDescent="0.25">
      <c r="A57" s="234"/>
      <c r="B57" s="235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</row>
    <row r="58" spans="1:28" x14ac:dyDescent="0.25">
      <c r="A58" s="234"/>
      <c r="B58" s="235"/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36"/>
      <c r="N58" s="236"/>
    </row>
    <row r="59" spans="1:28" x14ac:dyDescent="0.25">
      <c r="A59" s="4" t="s">
        <v>286</v>
      </c>
    </row>
    <row r="60" spans="1:28" x14ac:dyDescent="0.25">
      <c r="A60" s="3" t="s">
        <v>220</v>
      </c>
      <c r="B60" s="3" t="s">
        <v>28</v>
      </c>
      <c r="C60" s="3" t="s">
        <v>29</v>
      </c>
      <c r="D60" s="3" t="s">
        <v>30</v>
      </c>
      <c r="E60" s="3" t="s">
        <v>31</v>
      </c>
      <c r="F60" s="3" t="s">
        <v>32</v>
      </c>
      <c r="G60" s="3" t="s">
        <v>33</v>
      </c>
      <c r="H60" s="3" t="s">
        <v>34</v>
      </c>
      <c r="I60" s="3" t="s">
        <v>35</v>
      </c>
      <c r="J60" s="3" t="s">
        <v>36</v>
      </c>
      <c r="K60" s="3" t="s">
        <v>37</v>
      </c>
      <c r="L60" s="3" t="s">
        <v>38</v>
      </c>
      <c r="M60" s="3" t="s">
        <v>39</v>
      </c>
      <c r="N60" s="3" t="s">
        <v>82</v>
      </c>
      <c r="P60" s="229" t="s">
        <v>28</v>
      </c>
      <c r="Q60" s="229" t="s">
        <v>29</v>
      </c>
      <c r="R60" s="229" t="s">
        <v>30</v>
      </c>
      <c r="S60" s="229" t="s">
        <v>31</v>
      </c>
      <c r="T60" s="229" t="s">
        <v>32</v>
      </c>
      <c r="U60" s="229" t="s">
        <v>33</v>
      </c>
      <c r="V60" s="229" t="s">
        <v>34</v>
      </c>
      <c r="W60" s="229" t="s">
        <v>35</v>
      </c>
      <c r="X60" s="229" t="s">
        <v>36</v>
      </c>
      <c r="Y60" s="229" t="s">
        <v>37</v>
      </c>
      <c r="Z60" s="229" t="s">
        <v>38</v>
      </c>
      <c r="AA60" s="229" t="s">
        <v>39</v>
      </c>
      <c r="AB60" s="229" t="s">
        <v>82</v>
      </c>
    </row>
    <row r="61" spans="1:28" x14ac:dyDescent="0.25">
      <c r="A61" s="3" t="s">
        <v>287</v>
      </c>
      <c r="B61" s="304">
        <v>4</v>
      </c>
      <c r="C61" s="304"/>
      <c r="D61" s="304"/>
      <c r="E61" s="304"/>
      <c r="F61" s="304"/>
      <c r="G61" s="304"/>
      <c r="H61" s="304"/>
      <c r="I61" s="304"/>
      <c r="J61" s="304"/>
      <c r="K61" s="304"/>
      <c r="L61" s="304"/>
      <c r="M61" s="304"/>
      <c r="N61" s="304">
        <f>SUM(B61:M61)</f>
        <v>4</v>
      </c>
      <c r="P61" s="452"/>
      <c r="Q61" s="452"/>
      <c r="R61" s="452"/>
      <c r="S61" s="452"/>
      <c r="T61" s="452"/>
      <c r="U61" s="452"/>
      <c r="V61" s="452"/>
      <c r="W61" s="452"/>
      <c r="X61" s="452"/>
      <c r="Y61" s="452"/>
      <c r="Z61" s="452"/>
      <c r="AA61" s="452"/>
      <c r="AB61" s="452"/>
    </row>
    <row r="62" spans="1:28" x14ac:dyDescent="0.25">
      <c r="A62" s="3" t="s">
        <v>41</v>
      </c>
      <c r="B62" s="302">
        <v>4</v>
      </c>
      <c r="C62" s="302"/>
      <c r="D62" s="302"/>
      <c r="E62" s="302"/>
      <c r="F62" s="302"/>
      <c r="G62" s="302"/>
      <c r="H62" s="302"/>
      <c r="I62" s="302"/>
      <c r="J62" s="302"/>
      <c r="K62" s="302"/>
      <c r="L62" s="302"/>
      <c r="M62" s="302"/>
      <c r="N62" s="302">
        <f>SUM(B62:M62)</f>
        <v>4</v>
      </c>
      <c r="P62" s="452"/>
      <c r="Q62" s="452"/>
      <c r="R62" s="452"/>
      <c r="S62" s="452"/>
      <c r="T62" s="452"/>
      <c r="U62" s="452"/>
      <c r="V62" s="452"/>
      <c r="W62" s="452"/>
      <c r="X62" s="452"/>
      <c r="Y62" s="452"/>
      <c r="Z62" s="452"/>
      <c r="AA62" s="452"/>
      <c r="AB62" s="452"/>
    </row>
    <row r="63" spans="1:28" x14ac:dyDescent="0.25">
      <c r="A63" s="3" t="s">
        <v>83</v>
      </c>
      <c r="B63" s="304">
        <f>B62</f>
        <v>4</v>
      </c>
      <c r="C63" s="304">
        <f>SUM($B$44:C$44)</f>
        <v>0</v>
      </c>
      <c r="D63" s="304">
        <f>SUM($B$44:D$44)</f>
        <v>0</v>
      </c>
      <c r="E63" s="304">
        <f>SUM($B$44:E$44)</f>
        <v>0</v>
      </c>
      <c r="F63" s="304">
        <f>SUM($B$44:F$44)</f>
        <v>0</v>
      </c>
      <c r="G63" s="304">
        <f>SUM($B$44:G$44)</f>
        <v>0</v>
      </c>
      <c r="H63" s="304">
        <f>SUM($B$44:H$44)</f>
        <v>0</v>
      </c>
      <c r="I63" s="304">
        <f>SUM($B$44:I$44)</f>
        <v>0</v>
      </c>
      <c r="J63" s="304">
        <f>SUM($B$44:J$44)</f>
        <v>0</v>
      </c>
      <c r="K63" s="304">
        <f>SUM($B$44:K$44)</f>
        <v>0</v>
      </c>
      <c r="L63" s="304">
        <f>SUM($B$44:L$44)</f>
        <v>0</v>
      </c>
      <c r="M63" s="304">
        <f>SUM($B$44:M$44)</f>
        <v>0</v>
      </c>
      <c r="N63" s="305"/>
      <c r="P63" s="452"/>
      <c r="Q63" s="452"/>
      <c r="R63" s="452"/>
      <c r="S63" s="452"/>
      <c r="T63" s="452"/>
      <c r="U63" s="452"/>
      <c r="V63" s="452"/>
      <c r="W63" s="452"/>
      <c r="X63" s="452"/>
      <c r="Y63" s="452"/>
      <c r="Z63" s="452"/>
      <c r="AA63" s="452"/>
      <c r="AB63" s="452"/>
    </row>
    <row r="64" spans="1:28" x14ac:dyDescent="0.25">
      <c r="A64" s="3" t="s">
        <v>194</v>
      </c>
      <c r="B64" s="6">
        <f>IF(B62=0,1,B61/B62)</f>
        <v>1</v>
      </c>
      <c r="C64" s="6">
        <f t="shared" ref="C64:N64" si="18">IF(C62=0,1,C61/C62)</f>
        <v>1</v>
      </c>
      <c r="D64" s="6">
        <f t="shared" si="18"/>
        <v>1</v>
      </c>
      <c r="E64" s="6">
        <f t="shared" si="18"/>
        <v>1</v>
      </c>
      <c r="F64" s="6">
        <f t="shared" si="18"/>
        <v>1</v>
      </c>
      <c r="G64" s="6">
        <f t="shared" si="18"/>
        <v>1</v>
      </c>
      <c r="H64" s="6">
        <f t="shared" si="18"/>
        <v>1</v>
      </c>
      <c r="I64" s="6">
        <f t="shared" si="18"/>
        <v>1</v>
      </c>
      <c r="J64" s="6">
        <f t="shared" si="18"/>
        <v>1</v>
      </c>
      <c r="K64" s="6">
        <f t="shared" si="18"/>
        <v>1</v>
      </c>
      <c r="L64" s="6">
        <f t="shared" si="18"/>
        <v>1</v>
      </c>
      <c r="M64" s="6">
        <f t="shared" si="18"/>
        <v>1</v>
      </c>
      <c r="N64" s="6">
        <f t="shared" si="18"/>
        <v>1</v>
      </c>
      <c r="P64" s="452"/>
      <c r="Q64" s="452"/>
      <c r="R64" s="452"/>
      <c r="S64" s="452"/>
      <c r="T64" s="452"/>
      <c r="U64" s="452"/>
      <c r="V64" s="452"/>
      <c r="W64" s="452"/>
      <c r="X64" s="452"/>
      <c r="Y64" s="452"/>
      <c r="Z64" s="452"/>
      <c r="AA64" s="452"/>
      <c r="AB64" s="452"/>
    </row>
    <row r="65" spans="1:28" x14ac:dyDescent="0.25">
      <c r="A65" s="3" t="s">
        <v>196</v>
      </c>
      <c r="B65" s="6">
        <f>B64</f>
        <v>1</v>
      </c>
      <c r="C65" s="2">
        <f>AVERAGE($B$64:C$64)</f>
        <v>1</v>
      </c>
      <c r="D65" s="2">
        <f>SUM($B$55:D$55)/COUNT($B$55:D$55)</f>
        <v>1</v>
      </c>
      <c r="E65" s="2">
        <f>SUM($B$55:E$55)/COUNT($B$55:E$55)</f>
        <v>1</v>
      </c>
      <c r="F65" s="2">
        <f>SUM($B$55:F$55)/COUNT($B$55:F$55)</f>
        <v>1</v>
      </c>
      <c r="G65" s="2">
        <f>SUM($B$55:G$55)/COUNT($B$55:G$55)</f>
        <v>1</v>
      </c>
      <c r="H65" s="2">
        <f>SUM($B$55:H$55)/COUNT($B$55:H$55)</f>
        <v>1</v>
      </c>
      <c r="I65" s="2">
        <f>SUM($B$55:I$55)/COUNT($B$55:I$55)</f>
        <v>1</v>
      </c>
      <c r="J65" s="2">
        <f>SUM($B$55:J$55)/COUNT($B$55:J$55)</f>
        <v>1</v>
      </c>
      <c r="K65" s="2">
        <f>SUM($B$55:K$55)/COUNT($B$55:K$55)</f>
        <v>1</v>
      </c>
      <c r="L65" s="2">
        <f>SUM($B$55:L$55)/COUNT($B$55:L$55)</f>
        <v>1</v>
      </c>
      <c r="M65" s="2">
        <f>SUM($B$55:M$55)/COUNT($B$55:M$55)</f>
        <v>1</v>
      </c>
      <c r="N65" s="2"/>
      <c r="P65" s="452"/>
      <c r="Q65" s="452"/>
      <c r="R65" s="452"/>
      <c r="S65" s="452"/>
      <c r="T65" s="452"/>
      <c r="U65" s="452"/>
      <c r="V65" s="452"/>
      <c r="W65" s="452"/>
      <c r="X65" s="452"/>
      <c r="Y65" s="452"/>
      <c r="Z65" s="452"/>
      <c r="AA65" s="452"/>
      <c r="AB65" s="452"/>
    </row>
    <row r="66" spans="1:28" x14ac:dyDescent="0.25">
      <c r="A66" s="234"/>
      <c r="B66" s="235"/>
      <c r="C66" s="236"/>
      <c r="D66" s="236"/>
      <c r="E66" s="236"/>
      <c r="F66" s="236"/>
      <c r="G66" s="236"/>
      <c r="H66" s="236"/>
      <c r="I66" s="236"/>
      <c r="J66" s="236"/>
      <c r="K66" s="236"/>
      <c r="L66" s="236"/>
      <c r="M66" s="236"/>
      <c r="N66" s="236"/>
    </row>
    <row r="67" spans="1:28" x14ac:dyDescent="0.25">
      <c r="A67" s="234"/>
      <c r="B67" s="235"/>
      <c r="C67" s="236"/>
      <c r="D67" s="236"/>
      <c r="E67" s="236"/>
      <c r="F67" s="236"/>
      <c r="G67" s="236"/>
      <c r="H67" s="236"/>
      <c r="I67" s="236"/>
      <c r="J67" s="236"/>
      <c r="K67" s="236"/>
      <c r="L67" s="236"/>
      <c r="M67" s="236"/>
      <c r="N67" s="236"/>
    </row>
    <row r="68" spans="1:28" x14ac:dyDescent="0.25">
      <c r="A68" s="4" t="s">
        <v>289</v>
      </c>
    </row>
    <row r="69" spans="1:28" ht="30" x14ac:dyDescent="0.25">
      <c r="A69" s="246" t="s">
        <v>224</v>
      </c>
      <c r="B69" s="3" t="s">
        <v>28</v>
      </c>
      <c r="C69" s="3" t="s">
        <v>29</v>
      </c>
      <c r="D69" s="3" t="s">
        <v>30</v>
      </c>
      <c r="E69" s="3" t="s">
        <v>31</v>
      </c>
      <c r="F69" s="3" t="s">
        <v>32</v>
      </c>
      <c r="G69" s="3" t="s">
        <v>33</v>
      </c>
      <c r="H69" s="3" t="s">
        <v>34</v>
      </c>
      <c r="I69" s="3" t="s">
        <v>35</v>
      </c>
      <c r="J69" s="3" t="s">
        <v>36</v>
      </c>
      <c r="K69" s="3" t="s">
        <v>37</v>
      </c>
      <c r="L69" s="3" t="s">
        <v>38</v>
      </c>
      <c r="M69" s="3" t="s">
        <v>39</v>
      </c>
      <c r="N69" s="3" t="s">
        <v>82</v>
      </c>
      <c r="P69" s="229" t="s">
        <v>28</v>
      </c>
      <c r="Q69" s="229" t="s">
        <v>29</v>
      </c>
      <c r="R69" s="229" t="s">
        <v>30</v>
      </c>
      <c r="S69" s="229" t="s">
        <v>31</v>
      </c>
      <c r="T69" s="229" t="s">
        <v>32</v>
      </c>
      <c r="U69" s="229" t="s">
        <v>33</v>
      </c>
      <c r="V69" s="229" t="s">
        <v>34</v>
      </c>
      <c r="W69" s="229" t="s">
        <v>35</v>
      </c>
      <c r="X69" s="229" t="s">
        <v>36</v>
      </c>
      <c r="Y69" s="229" t="s">
        <v>37</v>
      </c>
      <c r="Z69" s="229" t="s">
        <v>38</v>
      </c>
      <c r="AA69" s="229" t="s">
        <v>39</v>
      </c>
      <c r="AB69" s="229" t="s">
        <v>82</v>
      </c>
    </row>
    <row r="70" spans="1:28" x14ac:dyDescent="0.25">
      <c r="A70" s="3" t="s">
        <v>302</v>
      </c>
      <c r="B70" s="304">
        <v>1</v>
      </c>
      <c r="C70" s="304">
        <v>1</v>
      </c>
      <c r="D70" s="304">
        <v>1</v>
      </c>
      <c r="E70" s="304">
        <v>1</v>
      </c>
      <c r="F70" s="304">
        <v>1</v>
      </c>
      <c r="G70" s="304">
        <v>1</v>
      </c>
      <c r="H70" s="304">
        <v>1</v>
      </c>
      <c r="I70" s="304">
        <v>1</v>
      </c>
      <c r="J70" s="304">
        <v>1</v>
      </c>
      <c r="K70" s="304">
        <v>1</v>
      </c>
      <c r="L70" s="304">
        <v>1</v>
      </c>
      <c r="M70" s="304">
        <v>1</v>
      </c>
      <c r="N70" s="304">
        <v>1</v>
      </c>
      <c r="P70" s="452"/>
      <c r="Q70" s="452"/>
      <c r="R70" s="452"/>
      <c r="S70" s="452"/>
      <c r="T70" s="452"/>
      <c r="U70" s="452"/>
      <c r="V70" s="452"/>
      <c r="W70" s="452"/>
      <c r="X70" s="452"/>
      <c r="Y70" s="452"/>
      <c r="Z70" s="452"/>
      <c r="AA70" s="452"/>
      <c r="AB70" s="452"/>
    </row>
    <row r="71" spans="1:28" x14ac:dyDescent="0.25">
      <c r="A71" s="3" t="s">
        <v>41</v>
      </c>
      <c r="B71" s="302">
        <v>0</v>
      </c>
      <c r="C71" s="302"/>
      <c r="D71" s="302"/>
      <c r="E71" s="302"/>
      <c r="F71" s="302"/>
      <c r="G71" s="302"/>
      <c r="H71" s="302"/>
      <c r="I71" s="302"/>
      <c r="J71" s="302"/>
      <c r="K71" s="302"/>
      <c r="L71" s="302"/>
      <c r="M71" s="302"/>
      <c r="N71" s="302">
        <f>AVERAGE(B71:M71)</f>
        <v>0</v>
      </c>
      <c r="P71" s="452"/>
      <c r="Q71" s="452"/>
      <c r="R71" s="452"/>
      <c r="S71" s="452"/>
      <c r="T71" s="452"/>
      <c r="U71" s="452"/>
      <c r="V71" s="452"/>
      <c r="W71" s="452"/>
      <c r="X71" s="452"/>
      <c r="Y71" s="452"/>
      <c r="Z71" s="452"/>
      <c r="AA71" s="452"/>
      <c r="AB71" s="452"/>
    </row>
    <row r="72" spans="1:28" x14ac:dyDescent="0.25">
      <c r="A72" s="3" t="s">
        <v>194</v>
      </c>
      <c r="B72" s="6">
        <f>IFERROR(B70/B71,1)</f>
        <v>1</v>
      </c>
      <c r="C72" s="6">
        <f t="shared" ref="C72:N72" si="19">IF(C71=0,1,C70/C71)</f>
        <v>1</v>
      </c>
      <c r="D72" s="6">
        <f t="shared" si="19"/>
        <v>1</v>
      </c>
      <c r="E72" s="6">
        <f t="shared" si="19"/>
        <v>1</v>
      </c>
      <c r="F72" s="6">
        <f t="shared" si="19"/>
        <v>1</v>
      </c>
      <c r="G72" s="6">
        <f t="shared" si="19"/>
        <v>1</v>
      </c>
      <c r="H72" s="6">
        <f t="shared" si="19"/>
        <v>1</v>
      </c>
      <c r="I72" s="6">
        <f t="shared" si="19"/>
        <v>1</v>
      </c>
      <c r="J72" s="6">
        <f t="shared" si="19"/>
        <v>1</v>
      </c>
      <c r="K72" s="6">
        <f t="shared" si="19"/>
        <v>1</v>
      </c>
      <c r="L72" s="6">
        <f t="shared" si="19"/>
        <v>1</v>
      </c>
      <c r="M72" s="6">
        <f t="shared" si="19"/>
        <v>1</v>
      </c>
      <c r="N72" s="6">
        <f t="shared" si="19"/>
        <v>1</v>
      </c>
      <c r="P72" s="452"/>
      <c r="Q72" s="452"/>
      <c r="R72" s="452"/>
      <c r="S72" s="452"/>
      <c r="T72" s="452"/>
      <c r="U72" s="452"/>
      <c r="V72" s="452"/>
      <c r="W72" s="452"/>
      <c r="X72" s="452"/>
      <c r="Y72" s="452"/>
      <c r="Z72" s="452"/>
      <c r="AA72" s="452"/>
      <c r="AB72" s="452"/>
    </row>
    <row r="73" spans="1:28" x14ac:dyDescent="0.25">
      <c r="A73" s="3" t="s">
        <v>196</v>
      </c>
      <c r="B73" s="6">
        <f>B72</f>
        <v>1</v>
      </c>
      <c r="C73" s="2">
        <f>AVERAGE($B$64:C$64)</f>
        <v>1</v>
      </c>
      <c r="D73" s="2">
        <f>SUM($B$55:D$55)/COUNT($B$55:D$55)</f>
        <v>1</v>
      </c>
      <c r="E73" s="2">
        <f>SUM($B$55:E$55)/COUNT($B$55:E$55)</f>
        <v>1</v>
      </c>
      <c r="F73" s="2">
        <f>SUM($B$55:F$55)/COUNT($B$55:F$55)</f>
        <v>1</v>
      </c>
      <c r="G73" s="2">
        <f>SUM($B$55:G$55)/COUNT($B$55:G$55)</f>
        <v>1</v>
      </c>
      <c r="H73" s="2">
        <f>SUM($B$55:H$55)/COUNT($B$55:H$55)</f>
        <v>1</v>
      </c>
      <c r="I73" s="2">
        <f>SUM($B$55:I$55)/COUNT($B$55:I$55)</f>
        <v>1</v>
      </c>
      <c r="J73" s="2">
        <f>SUM($B$55:J$55)/COUNT($B$55:J$55)</f>
        <v>1</v>
      </c>
      <c r="K73" s="2">
        <f>SUM($B$55:K$55)/COUNT($B$55:K$55)</f>
        <v>1</v>
      </c>
      <c r="L73" s="2">
        <f>SUM($B$55:L$55)/COUNT($B$55:L$55)</f>
        <v>1</v>
      </c>
      <c r="M73" s="2">
        <f>SUM($B$55:M$55)/COUNT($B$55:M$55)</f>
        <v>1</v>
      </c>
      <c r="N73" s="2"/>
      <c r="P73" s="452"/>
      <c r="Q73" s="452"/>
      <c r="R73" s="452"/>
      <c r="S73" s="452"/>
      <c r="T73" s="452"/>
      <c r="U73" s="452"/>
      <c r="V73" s="452"/>
      <c r="W73" s="452"/>
      <c r="X73" s="452"/>
      <c r="Y73" s="452"/>
      <c r="Z73" s="452"/>
      <c r="AA73" s="452"/>
      <c r="AB73" s="452"/>
    </row>
    <row r="74" spans="1:28" x14ac:dyDescent="0.25">
      <c r="A74" s="234"/>
      <c r="B74" s="235"/>
      <c r="C74" s="236"/>
      <c r="D74" s="236"/>
      <c r="E74" s="236"/>
      <c r="F74" s="236"/>
      <c r="G74" s="236"/>
      <c r="H74" s="236"/>
      <c r="I74" s="236"/>
      <c r="J74" s="236"/>
      <c r="K74" s="236"/>
      <c r="L74" s="236"/>
      <c r="M74" s="236"/>
      <c r="N74" s="236"/>
    </row>
    <row r="75" spans="1:28" x14ac:dyDescent="0.25">
      <c r="A75" s="234"/>
      <c r="B75" s="235"/>
      <c r="C75" s="236"/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</row>
    <row r="76" spans="1:28" x14ac:dyDescent="0.25">
      <c r="A76" s="4" t="s">
        <v>289</v>
      </c>
    </row>
    <row r="77" spans="1:28" ht="30" x14ac:dyDescent="0.25">
      <c r="A77" s="246" t="s">
        <v>225</v>
      </c>
      <c r="B77" s="3" t="s">
        <v>28</v>
      </c>
      <c r="C77" s="3" t="s">
        <v>29</v>
      </c>
      <c r="D77" s="3" t="s">
        <v>30</v>
      </c>
      <c r="E77" s="3" t="s">
        <v>31</v>
      </c>
      <c r="F77" s="3" t="s">
        <v>32</v>
      </c>
      <c r="G77" s="3" t="s">
        <v>33</v>
      </c>
      <c r="H77" s="3" t="s">
        <v>34</v>
      </c>
      <c r="I77" s="3" t="s">
        <v>35</v>
      </c>
      <c r="J77" s="3" t="s">
        <v>36</v>
      </c>
      <c r="K77" s="3" t="s">
        <v>37</v>
      </c>
      <c r="L77" s="3" t="s">
        <v>38</v>
      </c>
      <c r="M77" s="3" t="s">
        <v>39</v>
      </c>
      <c r="N77" s="3" t="s">
        <v>82</v>
      </c>
      <c r="P77" s="229" t="s">
        <v>28</v>
      </c>
      <c r="Q77" s="229" t="s">
        <v>29</v>
      </c>
      <c r="R77" s="229" t="s">
        <v>30</v>
      </c>
      <c r="S77" s="229" t="s">
        <v>31</v>
      </c>
      <c r="T77" s="229" t="s">
        <v>32</v>
      </c>
      <c r="U77" s="229" t="s">
        <v>33</v>
      </c>
      <c r="V77" s="229" t="s">
        <v>34</v>
      </c>
      <c r="W77" s="229" t="s">
        <v>35</v>
      </c>
      <c r="X77" s="229" t="s">
        <v>36</v>
      </c>
      <c r="Y77" s="229" t="s">
        <v>37</v>
      </c>
      <c r="Z77" s="229" t="s">
        <v>38</v>
      </c>
      <c r="AA77" s="229" t="s">
        <v>39</v>
      </c>
      <c r="AB77" s="229" t="s">
        <v>82</v>
      </c>
    </row>
    <row r="78" spans="1:28" x14ac:dyDescent="0.25">
      <c r="A78" s="3" t="s">
        <v>287</v>
      </c>
      <c r="B78" s="304">
        <v>30</v>
      </c>
      <c r="C78" s="304">
        <v>30</v>
      </c>
      <c r="D78" s="304">
        <v>30</v>
      </c>
      <c r="E78" s="304">
        <v>30</v>
      </c>
      <c r="F78" s="304">
        <v>30</v>
      </c>
      <c r="G78" s="304">
        <v>30</v>
      </c>
      <c r="H78" s="304">
        <v>30</v>
      </c>
      <c r="I78" s="304">
        <v>30</v>
      </c>
      <c r="J78" s="304">
        <v>30</v>
      </c>
      <c r="K78" s="304">
        <v>30</v>
      </c>
      <c r="L78" s="304">
        <v>30</v>
      </c>
      <c r="M78" s="304">
        <v>30</v>
      </c>
      <c r="N78" s="304">
        <v>30</v>
      </c>
      <c r="P78" s="452"/>
      <c r="Q78" s="452"/>
      <c r="R78" s="452"/>
      <c r="S78" s="452"/>
      <c r="T78" s="452"/>
      <c r="U78" s="452"/>
      <c r="V78" s="452"/>
      <c r="W78" s="452"/>
      <c r="X78" s="452"/>
      <c r="Y78" s="452"/>
      <c r="Z78" s="452"/>
      <c r="AA78" s="452"/>
      <c r="AB78" s="452"/>
    </row>
    <row r="79" spans="1:28" x14ac:dyDescent="0.25">
      <c r="A79" s="3" t="s">
        <v>41</v>
      </c>
      <c r="B79" s="302">
        <v>40</v>
      </c>
      <c r="C79" s="302"/>
      <c r="D79" s="302"/>
      <c r="E79" s="302"/>
      <c r="F79" s="302"/>
      <c r="G79" s="302"/>
      <c r="H79" s="302"/>
      <c r="I79" s="302"/>
      <c r="J79" s="302"/>
      <c r="K79" s="302"/>
      <c r="L79" s="302"/>
      <c r="M79" s="302"/>
      <c r="N79" s="302">
        <f>AVERAGE(B79:M79)</f>
        <v>40</v>
      </c>
      <c r="P79" s="452"/>
      <c r="Q79" s="452"/>
      <c r="R79" s="452"/>
      <c r="S79" s="452"/>
      <c r="T79" s="452"/>
      <c r="U79" s="452"/>
      <c r="V79" s="452"/>
      <c r="W79" s="452"/>
      <c r="X79" s="452"/>
      <c r="Y79" s="452"/>
      <c r="Z79" s="452"/>
      <c r="AA79" s="452"/>
      <c r="AB79" s="452"/>
    </row>
    <row r="80" spans="1:28" x14ac:dyDescent="0.25">
      <c r="A80" s="3" t="s">
        <v>194</v>
      </c>
      <c r="B80" s="6">
        <f>B78/B79</f>
        <v>0.75</v>
      </c>
      <c r="C80" s="6">
        <f t="shared" ref="C80:N80" si="20">IF(C79=0,1,C78/C79)</f>
        <v>1</v>
      </c>
      <c r="D80" s="6">
        <f t="shared" si="20"/>
        <v>1</v>
      </c>
      <c r="E80" s="6">
        <f t="shared" si="20"/>
        <v>1</v>
      </c>
      <c r="F80" s="6">
        <f t="shared" si="20"/>
        <v>1</v>
      </c>
      <c r="G80" s="6">
        <f t="shared" si="20"/>
        <v>1</v>
      </c>
      <c r="H80" s="6">
        <f t="shared" si="20"/>
        <v>1</v>
      </c>
      <c r="I80" s="6">
        <f t="shared" si="20"/>
        <v>1</v>
      </c>
      <c r="J80" s="6">
        <f t="shared" si="20"/>
        <v>1</v>
      </c>
      <c r="K80" s="6">
        <f t="shared" si="20"/>
        <v>1</v>
      </c>
      <c r="L80" s="6">
        <f t="shared" si="20"/>
        <v>1</v>
      </c>
      <c r="M80" s="6">
        <f t="shared" si="20"/>
        <v>1</v>
      </c>
      <c r="N80" s="6">
        <f t="shared" si="20"/>
        <v>0.75</v>
      </c>
      <c r="P80" s="452"/>
      <c r="Q80" s="452"/>
      <c r="R80" s="452"/>
      <c r="S80" s="452"/>
      <c r="T80" s="452"/>
      <c r="U80" s="452"/>
      <c r="V80" s="452"/>
      <c r="W80" s="452"/>
      <c r="X80" s="452"/>
      <c r="Y80" s="452"/>
      <c r="Z80" s="452"/>
      <c r="AA80" s="452"/>
      <c r="AB80" s="452"/>
    </row>
    <row r="81" spans="1:28" x14ac:dyDescent="0.25">
      <c r="A81" s="3" t="s">
        <v>196</v>
      </c>
      <c r="B81" s="6">
        <f>B80</f>
        <v>0.75</v>
      </c>
      <c r="C81" s="2">
        <f>AVERAGE($B$64:C$64)</f>
        <v>1</v>
      </c>
      <c r="D81" s="2">
        <f>SUM($B$55:D$55)/COUNT($B$55:D$55)</f>
        <v>1</v>
      </c>
      <c r="E81" s="2">
        <f>SUM($B$55:E$55)/COUNT($B$55:E$55)</f>
        <v>1</v>
      </c>
      <c r="F81" s="2">
        <f>SUM($B$55:F$55)/COUNT($B$55:F$55)</f>
        <v>1</v>
      </c>
      <c r="G81" s="2">
        <f>SUM($B$55:G$55)/COUNT($B$55:G$55)</f>
        <v>1</v>
      </c>
      <c r="H81" s="2">
        <f>SUM($B$55:H$55)/COUNT($B$55:H$55)</f>
        <v>1</v>
      </c>
      <c r="I81" s="2">
        <f>SUM($B$55:I$55)/COUNT($B$55:I$55)</f>
        <v>1</v>
      </c>
      <c r="J81" s="2">
        <f>SUM($B$55:J$55)/COUNT($B$55:J$55)</f>
        <v>1</v>
      </c>
      <c r="K81" s="2">
        <f>SUM($B$55:K$55)/COUNT($B$55:K$55)</f>
        <v>1</v>
      </c>
      <c r="L81" s="2">
        <f>SUM($B$55:L$55)/COUNT($B$55:L$55)</f>
        <v>1</v>
      </c>
      <c r="M81" s="2">
        <f>SUM($B$55:M$55)/COUNT($B$55:M$55)</f>
        <v>1</v>
      </c>
      <c r="N81" s="2"/>
      <c r="P81" s="452"/>
      <c r="Q81" s="452"/>
      <c r="R81" s="452"/>
      <c r="S81" s="452"/>
      <c r="T81" s="452"/>
      <c r="U81" s="452"/>
      <c r="V81" s="452"/>
      <c r="W81" s="452"/>
      <c r="X81" s="452"/>
      <c r="Y81" s="452"/>
      <c r="Z81" s="452"/>
      <c r="AA81" s="452"/>
      <c r="AB81" s="452"/>
    </row>
    <row r="82" spans="1:28" x14ac:dyDescent="0.25">
      <c r="A82" s="234"/>
      <c r="B82" s="235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</row>
    <row r="83" spans="1:28" x14ac:dyDescent="0.25">
      <c r="A83" s="234"/>
      <c r="B83" s="235"/>
      <c r="C83" s="236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</row>
    <row r="84" spans="1:28" x14ac:dyDescent="0.25">
      <c r="A84" s="4" t="s">
        <v>303</v>
      </c>
      <c r="B84" s="290">
        <v>4</v>
      </c>
      <c r="C84" s="291"/>
      <c r="D84" s="291"/>
      <c r="E84" s="291"/>
      <c r="F84" s="291"/>
      <c r="G84" s="291"/>
      <c r="H84" s="291"/>
      <c r="I84" s="291"/>
      <c r="J84" s="291"/>
      <c r="K84" s="291"/>
      <c r="L84" s="291"/>
      <c r="M84" s="291"/>
      <c r="N84" s="291"/>
    </row>
    <row r="85" spans="1:28" x14ac:dyDescent="0.25">
      <c r="A85" s="228" t="s">
        <v>248</v>
      </c>
      <c r="B85" s="292" t="s">
        <v>28</v>
      </c>
      <c r="C85" s="292" t="s">
        <v>29</v>
      </c>
      <c r="D85" s="292" t="s">
        <v>30</v>
      </c>
      <c r="E85" s="292" t="s">
        <v>31</v>
      </c>
      <c r="F85" s="292" t="s">
        <v>32</v>
      </c>
      <c r="G85" s="292" t="s">
        <v>33</v>
      </c>
      <c r="H85" s="292" t="s">
        <v>34</v>
      </c>
      <c r="I85" s="292" t="s">
        <v>35</v>
      </c>
      <c r="J85" s="292" t="s">
        <v>36</v>
      </c>
      <c r="K85" s="292" t="s">
        <v>37</v>
      </c>
      <c r="L85" s="292" t="s">
        <v>38</v>
      </c>
      <c r="M85" s="292" t="s">
        <v>39</v>
      </c>
      <c r="N85" s="292" t="s">
        <v>82</v>
      </c>
      <c r="P85" s="229" t="s">
        <v>28</v>
      </c>
      <c r="Q85" s="229" t="s">
        <v>29</v>
      </c>
      <c r="R85" s="229" t="s">
        <v>30</v>
      </c>
      <c r="S85" s="229" t="s">
        <v>31</v>
      </c>
      <c r="T85" s="229" t="s">
        <v>32</v>
      </c>
      <c r="U85" s="229" t="s">
        <v>33</v>
      </c>
      <c r="V85" s="229" t="s">
        <v>34</v>
      </c>
      <c r="W85" s="229" t="s">
        <v>35</v>
      </c>
      <c r="X85" s="229" t="s">
        <v>36</v>
      </c>
      <c r="Y85" s="229" t="s">
        <v>37</v>
      </c>
      <c r="Z85" s="229" t="s">
        <v>38</v>
      </c>
      <c r="AA85" s="229" t="s">
        <v>39</v>
      </c>
      <c r="AB85" s="229" t="s">
        <v>82</v>
      </c>
    </row>
    <row r="86" spans="1:28" x14ac:dyDescent="0.25">
      <c r="A86" s="3" t="s">
        <v>41</v>
      </c>
      <c r="B86" s="302">
        <v>0</v>
      </c>
      <c r="C86" s="293"/>
      <c r="D86" s="293"/>
      <c r="E86" s="293"/>
      <c r="F86" s="293"/>
      <c r="G86" s="293"/>
      <c r="H86" s="293"/>
      <c r="I86" s="293"/>
      <c r="J86" s="293"/>
      <c r="K86" s="293"/>
      <c r="L86" s="293"/>
      <c r="M86" s="293"/>
      <c r="N86" s="293">
        <f>SUM(B86:M86)</f>
        <v>0</v>
      </c>
      <c r="P86" s="452"/>
      <c r="Q86" s="452"/>
      <c r="R86" s="452"/>
      <c r="S86" s="452"/>
      <c r="T86" s="452"/>
      <c r="U86" s="452"/>
      <c r="V86" s="452"/>
      <c r="W86" s="452"/>
      <c r="X86" s="452"/>
      <c r="Y86" s="452"/>
      <c r="Z86" s="452"/>
      <c r="AA86" s="452"/>
      <c r="AB86" s="452"/>
    </row>
    <row r="87" spans="1:28" x14ac:dyDescent="0.25">
      <c r="A87" s="3" t="s">
        <v>194</v>
      </c>
      <c r="B87" s="2">
        <f>B86/$B$84</f>
        <v>0</v>
      </c>
      <c r="C87" s="2">
        <f t="shared" ref="C87:M87" si="21">C86/$B$84</f>
        <v>0</v>
      </c>
      <c r="D87" s="2">
        <f t="shared" si="21"/>
        <v>0</v>
      </c>
      <c r="E87" s="2">
        <f t="shared" si="21"/>
        <v>0</v>
      </c>
      <c r="F87" s="2">
        <f t="shared" si="21"/>
        <v>0</v>
      </c>
      <c r="G87" s="2">
        <f t="shared" si="21"/>
        <v>0</v>
      </c>
      <c r="H87" s="2">
        <f t="shared" si="21"/>
        <v>0</v>
      </c>
      <c r="I87" s="2">
        <f t="shared" si="21"/>
        <v>0</v>
      </c>
      <c r="J87" s="2">
        <f t="shared" si="21"/>
        <v>0</v>
      </c>
      <c r="K87" s="2">
        <f t="shared" si="21"/>
        <v>0</v>
      </c>
      <c r="L87" s="2">
        <f t="shared" si="21"/>
        <v>0</v>
      </c>
      <c r="M87" s="2">
        <f t="shared" si="21"/>
        <v>0</v>
      </c>
      <c r="N87" s="2">
        <f>N86/$B$84</f>
        <v>0</v>
      </c>
      <c r="P87" s="452"/>
      <c r="Q87" s="452"/>
      <c r="R87" s="452"/>
      <c r="S87" s="452"/>
      <c r="T87" s="452"/>
      <c r="U87" s="452"/>
      <c r="V87" s="452"/>
      <c r="W87" s="452"/>
      <c r="X87" s="452"/>
      <c r="Y87" s="452"/>
      <c r="Z87" s="452"/>
      <c r="AA87" s="452"/>
      <c r="AB87" s="452"/>
    </row>
    <row r="88" spans="1:28" x14ac:dyDescent="0.25">
      <c r="A88" s="3" t="s">
        <v>196</v>
      </c>
      <c r="B88" s="2">
        <f>B86/$B$84</f>
        <v>0</v>
      </c>
      <c r="C88" s="2">
        <f>SUM($B$86:C$86)/$B$84</f>
        <v>0</v>
      </c>
      <c r="D88" s="2">
        <f>SUM($B$86:D$86)/$B$84</f>
        <v>0</v>
      </c>
      <c r="E88" s="2">
        <f>SUM($B$86:E$86)/$B$84</f>
        <v>0</v>
      </c>
      <c r="F88" s="2">
        <f>SUM($B$86:F$86)/$B$84</f>
        <v>0</v>
      </c>
      <c r="G88" s="2">
        <f>SUM($B$86:G$86)/$B$84</f>
        <v>0</v>
      </c>
      <c r="H88" s="2">
        <f>SUM($B$86:H$86)/$B$84</f>
        <v>0</v>
      </c>
      <c r="I88" s="2">
        <f>SUM($B$86:I$86)/$B$84</f>
        <v>0</v>
      </c>
      <c r="J88" s="2">
        <f>SUM($B$86:J$86)/$B$84</f>
        <v>0</v>
      </c>
      <c r="K88" s="2">
        <f>SUM($B$86:K$86)/$B$84</f>
        <v>0</v>
      </c>
      <c r="L88" s="2">
        <f>SUM($B$86:L$86)/$B$84</f>
        <v>0</v>
      </c>
      <c r="M88" s="2">
        <f>SUM($B$86:M$86)/$B$84</f>
        <v>0</v>
      </c>
      <c r="N88" s="2"/>
      <c r="P88" s="452"/>
      <c r="Q88" s="452"/>
      <c r="R88" s="452"/>
      <c r="S88" s="452"/>
      <c r="T88" s="452"/>
      <c r="U88" s="452"/>
      <c r="V88" s="452"/>
      <c r="W88" s="452"/>
      <c r="X88" s="452"/>
      <c r="Y88" s="452"/>
      <c r="Z88" s="452"/>
      <c r="AA88" s="452"/>
      <c r="AB88" s="452"/>
    </row>
    <row r="89" spans="1:28" x14ac:dyDescent="0.25">
      <c r="A89" s="234"/>
      <c r="B89" s="235"/>
      <c r="C89" s="236"/>
      <c r="D89" s="236"/>
      <c r="E89" s="236"/>
      <c r="F89" s="236"/>
      <c r="G89" s="236"/>
      <c r="H89" s="236"/>
      <c r="I89" s="236"/>
      <c r="J89" s="236"/>
      <c r="K89" s="236"/>
      <c r="L89" s="236"/>
      <c r="M89" s="236"/>
      <c r="N89" s="236"/>
    </row>
    <row r="90" spans="1:28" x14ac:dyDescent="0.25">
      <c r="A90" s="234"/>
      <c r="B90" s="235"/>
      <c r="C90" s="236"/>
      <c r="D90" s="236"/>
      <c r="E90" s="236"/>
      <c r="F90" s="236"/>
      <c r="G90" s="236"/>
      <c r="H90" s="236"/>
      <c r="I90" s="236"/>
      <c r="J90" s="236"/>
      <c r="K90" s="236"/>
      <c r="L90" s="236"/>
      <c r="M90" s="236"/>
      <c r="N90" s="236"/>
    </row>
    <row r="91" spans="1:28" x14ac:dyDescent="0.25">
      <c r="A91" s="228" t="s">
        <v>197</v>
      </c>
      <c r="B91" s="229" t="s">
        <v>28</v>
      </c>
      <c r="C91" s="229" t="s">
        <v>29</v>
      </c>
      <c r="D91" s="229" t="s">
        <v>30</v>
      </c>
      <c r="E91" s="229" t="s">
        <v>31</v>
      </c>
      <c r="F91" s="229" t="s">
        <v>32</v>
      </c>
      <c r="G91" s="229" t="s">
        <v>33</v>
      </c>
      <c r="H91" s="229" t="s">
        <v>34</v>
      </c>
      <c r="I91" s="229" t="s">
        <v>35</v>
      </c>
      <c r="J91" s="229" t="s">
        <v>36</v>
      </c>
      <c r="K91" s="229" t="s">
        <v>37</v>
      </c>
      <c r="L91" s="229" t="s">
        <v>38</v>
      </c>
      <c r="M91" s="229" t="s">
        <v>39</v>
      </c>
      <c r="N91" s="229" t="s">
        <v>82</v>
      </c>
      <c r="P91" s="229" t="s">
        <v>28</v>
      </c>
      <c r="Q91" s="229" t="s">
        <v>29</v>
      </c>
      <c r="R91" s="229" t="s">
        <v>30</v>
      </c>
      <c r="S91" s="229" t="s">
        <v>31</v>
      </c>
      <c r="T91" s="229" t="s">
        <v>32</v>
      </c>
      <c r="U91" s="229" t="s">
        <v>33</v>
      </c>
      <c r="V91" s="229" t="s">
        <v>34</v>
      </c>
      <c r="W91" s="229" t="s">
        <v>35</v>
      </c>
      <c r="X91" s="229" t="s">
        <v>36</v>
      </c>
      <c r="Y91" s="229" t="s">
        <v>37</v>
      </c>
      <c r="Z91" s="229" t="s">
        <v>38</v>
      </c>
      <c r="AA91" s="229" t="s">
        <v>39</v>
      </c>
      <c r="AB91" s="229" t="s">
        <v>82</v>
      </c>
    </row>
    <row r="92" spans="1:28" x14ac:dyDescent="0.25">
      <c r="A92" s="3" t="s">
        <v>40</v>
      </c>
      <c r="B92" s="238">
        <v>0.98</v>
      </c>
      <c r="C92" s="238">
        <v>0.98</v>
      </c>
      <c r="D92" s="238">
        <v>0.98</v>
      </c>
      <c r="E92" s="238">
        <v>0.98</v>
      </c>
      <c r="F92" s="238">
        <v>0.98</v>
      </c>
      <c r="G92" s="238">
        <v>0.98</v>
      </c>
      <c r="H92" s="238">
        <v>0.98</v>
      </c>
      <c r="I92" s="238">
        <v>0.98</v>
      </c>
      <c r="J92" s="238">
        <v>0.98</v>
      </c>
      <c r="K92" s="238">
        <v>0.98</v>
      </c>
      <c r="L92" s="238">
        <v>0.98</v>
      </c>
      <c r="M92" s="238">
        <v>0.98</v>
      </c>
      <c r="N92" s="238">
        <f>AVERAGE(B92:M92)</f>
        <v>0.98000000000000032</v>
      </c>
      <c r="P92" s="452"/>
      <c r="Q92" s="452"/>
      <c r="R92" s="452"/>
      <c r="S92" s="452"/>
      <c r="T92" s="452"/>
      <c r="U92" s="452"/>
      <c r="V92" s="452"/>
      <c r="W92" s="452"/>
      <c r="X92" s="452"/>
      <c r="Y92" s="452"/>
      <c r="Z92" s="452"/>
      <c r="AA92" s="452"/>
      <c r="AB92" s="452"/>
    </row>
    <row r="93" spans="1:28" x14ac:dyDescent="0.25">
      <c r="A93" s="3" t="s">
        <v>41</v>
      </c>
      <c r="B93" s="301">
        <v>0.96599999999999997</v>
      </c>
      <c r="C93" s="286"/>
      <c r="D93" s="286"/>
      <c r="E93" s="286"/>
      <c r="F93" s="286"/>
      <c r="G93" s="286"/>
      <c r="H93" s="286"/>
      <c r="I93" s="286"/>
      <c r="J93" s="286"/>
      <c r="K93" s="286"/>
      <c r="L93" s="286"/>
      <c r="M93" s="286"/>
      <c r="N93" s="286">
        <f>AVERAGE(B93:M93)</f>
        <v>0.96599999999999997</v>
      </c>
      <c r="P93" s="452"/>
      <c r="Q93" s="452"/>
      <c r="R93" s="452"/>
      <c r="S93" s="452"/>
      <c r="T93" s="452"/>
      <c r="U93" s="452"/>
      <c r="V93" s="452"/>
      <c r="W93" s="452"/>
      <c r="X93" s="452"/>
      <c r="Y93" s="452"/>
      <c r="Z93" s="452"/>
      <c r="AA93" s="452"/>
      <c r="AB93" s="452"/>
    </row>
    <row r="94" spans="1:28" x14ac:dyDescent="0.25">
      <c r="A94" s="3" t="s">
        <v>194</v>
      </c>
      <c r="B94" s="2">
        <f>B93/B92</f>
        <v>0.98571428571428565</v>
      </c>
      <c r="C94" s="2">
        <f t="shared" ref="C94:M94" si="22">C93/C92</f>
        <v>0</v>
      </c>
      <c r="D94" s="2">
        <f t="shared" si="22"/>
        <v>0</v>
      </c>
      <c r="E94" s="2">
        <f t="shared" si="22"/>
        <v>0</v>
      </c>
      <c r="F94" s="2">
        <f t="shared" si="22"/>
        <v>0</v>
      </c>
      <c r="G94" s="2">
        <f t="shared" si="22"/>
        <v>0</v>
      </c>
      <c r="H94" s="2">
        <f t="shared" si="22"/>
        <v>0</v>
      </c>
      <c r="I94" s="2">
        <f t="shared" si="22"/>
        <v>0</v>
      </c>
      <c r="J94" s="2">
        <f t="shared" si="22"/>
        <v>0</v>
      </c>
      <c r="K94" s="2">
        <f t="shared" si="22"/>
        <v>0</v>
      </c>
      <c r="L94" s="2">
        <f t="shared" si="22"/>
        <v>0</v>
      </c>
      <c r="M94" s="2">
        <f t="shared" si="22"/>
        <v>0</v>
      </c>
      <c r="N94" s="2">
        <f>N93/N92</f>
        <v>0.98571428571428532</v>
      </c>
      <c r="P94" s="452"/>
      <c r="Q94" s="452"/>
      <c r="R94" s="452"/>
      <c r="S94" s="452"/>
      <c r="T94" s="452"/>
      <c r="U94" s="452"/>
      <c r="V94" s="452"/>
      <c r="W94" s="452"/>
      <c r="X94" s="452"/>
      <c r="Y94" s="452"/>
      <c r="Z94" s="452"/>
      <c r="AA94" s="452"/>
      <c r="AB94" s="452"/>
    </row>
    <row r="95" spans="1:28" x14ac:dyDescent="0.25">
      <c r="A95" s="3" t="s">
        <v>196</v>
      </c>
      <c r="B95" s="2">
        <f>B94</f>
        <v>0.98571428571428565</v>
      </c>
      <c r="C95" s="2">
        <f>IFERROR(SUM($B$93:C$93)/COUNT($B$93:C$93),0)</f>
        <v>0.96599999999999997</v>
      </c>
      <c r="D95" s="2">
        <f>IFERROR(SUM($B$93:D$93)/COUNT($B$93:D$93),0)</f>
        <v>0.96599999999999997</v>
      </c>
      <c r="E95" s="2">
        <f>IFERROR(SUM($B$93:E$93)/COUNT($B$93:E$93),0)</f>
        <v>0.96599999999999997</v>
      </c>
      <c r="F95" s="2">
        <f>IFERROR(SUM($B$93:F$93)/COUNT($B$93:F$93),0)</f>
        <v>0.96599999999999997</v>
      </c>
      <c r="G95" s="2">
        <f>IFERROR(SUM($B$93:G$93)/COUNT($B$93:G$93),0)</f>
        <v>0.96599999999999997</v>
      </c>
      <c r="H95" s="2">
        <f>IFERROR(SUM($B$93:H$93)/COUNT($B$93:H$93),0)</f>
        <v>0.96599999999999997</v>
      </c>
      <c r="I95" s="2">
        <f>IFERROR(SUM($B$93:I$93)/COUNT($B$93:I$93),0)</f>
        <v>0.96599999999999997</v>
      </c>
      <c r="J95" s="2">
        <f>IFERROR(SUM($B$93:J$93)/COUNT($B$93:J$93),0)</f>
        <v>0.96599999999999997</v>
      </c>
      <c r="K95" s="2">
        <f>IFERROR(SUM($B$93:K$93)/COUNT($B$93:K$93),0)</f>
        <v>0.96599999999999997</v>
      </c>
      <c r="L95" s="2">
        <f>IFERROR(SUM($B$93:L$93)/COUNT($B$93:L$93),0)</f>
        <v>0.96599999999999997</v>
      </c>
      <c r="M95" s="2">
        <f>IFERROR(SUM($B$93:M$93)/COUNT($B$93:M$93),0)</f>
        <v>0.96599999999999997</v>
      </c>
      <c r="N95" s="2"/>
      <c r="P95" s="452"/>
      <c r="Q95" s="452"/>
      <c r="R95" s="452"/>
      <c r="S95" s="452"/>
      <c r="T95" s="452"/>
      <c r="U95" s="452"/>
      <c r="V95" s="452"/>
      <c r="W95" s="452"/>
      <c r="X95" s="452"/>
      <c r="Y95" s="452"/>
      <c r="Z95" s="452"/>
      <c r="AA95" s="452"/>
      <c r="AB95" s="452"/>
    </row>
    <row r="96" spans="1:28" x14ac:dyDescent="0.25">
      <c r="A96" s="234"/>
      <c r="B96" s="236"/>
      <c r="C96" s="236"/>
      <c r="D96" s="236"/>
      <c r="E96" s="236"/>
      <c r="F96" s="236"/>
      <c r="G96" s="236"/>
      <c r="H96" s="236"/>
      <c r="I96" s="236"/>
      <c r="J96" s="236"/>
      <c r="K96" s="236"/>
      <c r="L96" s="236"/>
      <c r="M96" s="236"/>
      <c r="N96" s="236"/>
    </row>
    <row r="98" spans="1:28" ht="30" x14ac:dyDescent="0.25">
      <c r="A98" s="228" t="s">
        <v>228</v>
      </c>
      <c r="B98" s="229" t="s">
        <v>28</v>
      </c>
      <c r="C98" s="229" t="s">
        <v>29</v>
      </c>
      <c r="D98" s="229" t="s">
        <v>30</v>
      </c>
      <c r="E98" s="229" t="s">
        <v>31</v>
      </c>
      <c r="F98" s="229" t="s">
        <v>32</v>
      </c>
      <c r="G98" s="229" t="s">
        <v>33</v>
      </c>
      <c r="H98" s="229" t="s">
        <v>34</v>
      </c>
      <c r="I98" s="229" t="s">
        <v>35</v>
      </c>
      <c r="J98" s="229" t="s">
        <v>36</v>
      </c>
      <c r="K98" s="229" t="s">
        <v>37</v>
      </c>
      <c r="L98" s="229" t="s">
        <v>38</v>
      </c>
      <c r="M98" s="229" t="s">
        <v>39</v>
      </c>
      <c r="N98" s="229" t="s">
        <v>82</v>
      </c>
      <c r="P98" s="229" t="s">
        <v>28</v>
      </c>
      <c r="Q98" s="229" t="s">
        <v>29</v>
      </c>
      <c r="R98" s="229" t="s">
        <v>30</v>
      </c>
      <c r="S98" s="229" t="s">
        <v>31</v>
      </c>
      <c r="T98" s="229" t="s">
        <v>32</v>
      </c>
      <c r="U98" s="229" t="s">
        <v>33</v>
      </c>
      <c r="V98" s="229" t="s">
        <v>34</v>
      </c>
      <c r="W98" s="229" t="s">
        <v>35</v>
      </c>
      <c r="X98" s="229" t="s">
        <v>36</v>
      </c>
      <c r="Y98" s="229" t="s">
        <v>37</v>
      </c>
      <c r="Z98" s="229" t="s">
        <v>38</v>
      </c>
      <c r="AA98" s="229" t="s">
        <v>39</v>
      </c>
      <c r="AB98" s="229" t="s">
        <v>82</v>
      </c>
    </row>
    <row r="99" spans="1:28" x14ac:dyDescent="0.25">
      <c r="A99" s="3" t="s">
        <v>40</v>
      </c>
      <c r="B99" s="232">
        <v>0</v>
      </c>
      <c r="C99" s="232">
        <v>0</v>
      </c>
      <c r="D99" s="232">
        <v>0</v>
      </c>
      <c r="E99" s="232">
        <v>0</v>
      </c>
      <c r="F99" s="232">
        <v>0</v>
      </c>
      <c r="G99" s="232">
        <v>0</v>
      </c>
      <c r="H99" s="232">
        <v>0</v>
      </c>
      <c r="I99" s="232">
        <v>0</v>
      </c>
      <c r="J99" s="232">
        <v>0</v>
      </c>
      <c r="K99" s="232">
        <v>0</v>
      </c>
      <c r="L99" s="232">
        <v>0</v>
      </c>
      <c r="M99" s="232">
        <v>0</v>
      </c>
      <c r="N99" s="232">
        <f>AVERAGE(B99:M99)</f>
        <v>0</v>
      </c>
      <c r="P99" s="452"/>
      <c r="Q99" s="452"/>
      <c r="R99" s="452"/>
      <c r="S99" s="452"/>
      <c r="T99" s="452"/>
      <c r="U99" s="452"/>
      <c r="V99" s="452"/>
      <c r="W99" s="452"/>
      <c r="X99" s="452"/>
      <c r="Y99" s="452"/>
      <c r="Z99" s="452"/>
      <c r="AA99" s="452"/>
      <c r="AB99" s="452"/>
    </row>
    <row r="100" spans="1:28" x14ac:dyDescent="0.25">
      <c r="A100" s="3" t="s">
        <v>41</v>
      </c>
      <c r="B100" s="286">
        <v>0</v>
      </c>
      <c r="C100" s="286"/>
      <c r="D100" s="286"/>
      <c r="E100" s="286"/>
      <c r="F100" s="286"/>
      <c r="G100" s="286"/>
      <c r="H100" s="286"/>
      <c r="I100" s="286"/>
      <c r="J100" s="286"/>
      <c r="K100" s="286"/>
      <c r="L100" s="286"/>
      <c r="M100" s="286"/>
      <c r="N100" s="286">
        <f>SUM(B100:M100)</f>
        <v>0</v>
      </c>
      <c r="P100" s="452"/>
      <c r="Q100" s="452"/>
      <c r="R100" s="452"/>
      <c r="S100" s="452"/>
      <c r="T100" s="452"/>
      <c r="U100" s="452"/>
      <c r="V100" s="452"/>
      <c r="W100" s="452"/>
      <c r="X100" s="452"/>
      <c r="Y100" s="452"/>
      <c r="Z100" s="452"/>
      <c r="AA100" s="452"/>
      <c r="AB100" s="452"/>
    </row>
    <row r="101" spans="1:28" x14ac:dyDescent="0.25">
      <c r="A101" s="3" t="s">
        <v>194</v>
      </c>
      <c r="B101" s="6">
        <f>IF(B100=0,1,B99/B100)</f>
        <v>1</v>
      </c>
      <c r="C101" s="6">
        <f t="shared" ref="C101:N101" si="23">IF(C100=0,1,C99/C100)</f>
        <v>1</v>
      </c>
      <c r="D101" s="6">
        <f t="shared" si="23"/>
        <v>1</v>
      </c>
      <c r="E101" s="6">
        <f t="shared" si="23"/>
        <v>1</v>
      </c>
      <c r="F101" s="6">
        <f t="shared" si="23"/>
        <v>1</v>
      </c>
      <c r="G101" s="6">
        <f t="shared" si="23"/>
        <v>1</v>
      </c>
      <c r="H101" s="6">
        <f t="shared" si="23"/>
        <v>1</v>
      </c>
      <c r="I101" s="6">
        <f t="shared" si="23"/>
        <v>1</v>
      </c>
      <c r="J101" s="6">
        <f t="shared" si="23"/>
        <v>1</v>
      </c>
      <c r="K101" s="6">
        <f t="shared" si="23"/>
        <v>1</v>
      </c>
      <c r="L101" s="6">
        <f t="shared" si="23"/>
        <v>1</v>
      </c>
      <c r="M101" s="6">
        <f t="shared" si="23"/>
        <v>1</v>
      </c>
      <c r="N101" s="6">
        <f t="shared" si="23"/>
        <v>1</v>
      </c>
      <c r="P101" s="452"/>
      <c r="Q101" s="452"/>
      <c r="R101" s="452"/>
      <c r="S101" s="452"/>
      <c r="T101" s="452"/>
      <c r="U101" s="452"/>
      <c r="V101" s="452"/>
      <c r="W101" s="452"/>
      <c r="X101" s="452"/>
      <c r="Y101" s="452"/>
      <c r="Z101" s="452"/>
      <c r="AA101" s="452"/>
      <c r="AB101" s="452"/>
    </row>
    <row r="102" spans="1:28" x14ac:dyDescent="0.25">
      <c r="A102" s="3" t="s">
        <v>196</v>
      </c>
      <c r="B102" s="2">
        <f>B101</f>
        <v>1</v>
      </c>
      <c r="C102" s="2">
        <f>IFERROR(SUM($B$101:C$101)/COUNT($B$101:C$101),0)</f>
        <v>1</v>
      </c>
      <c r="D102" s="2">
        <f>IFERROR(SUM($B$101:D$101)/COUNT($B$101:D$101),0)</f>
        <v>1</v>
      </c>
      <c r="E102" s="2">
        <f>IFERROR(SUM($B$101:E$101)/COUNT($B$101:E$101),0)</f>
        <v>1</v>
      </c>
      <c r="F102" s="2">
        <f>IFERROR(SUM($B$101:F$101)/COUNT($B$101:F$101),0)</f>
        <v>1</v>
      </c>
      <c r="G102" s="2">
        <f>IFERROR(SUM($B$101:G$101)/COUNT($B$101:G$101),0)</f>
        <v>1</v>
      </c>
      <c r="H102" s="2">
        <f>IFERROR(SUM($B$101:H$101)/COUNT($B$101:H$101),0)</f>
        <v>1</v>
      </c>
      <c r="I102" s="2">
        <f>IFERROR(SUM($B$101:I$101)/COUNT($B$101:I$101),0)</f>
        <v>1</v>
      </c>
      <c r="J102" s="2">
        <f>IFERROR(SUM($B$101:J$101)/COUNT($B$101:J$101),0)</f>
        <v>1</v>
      </c>
      <c r="K102" s="2">
        <f>IFERROR(SUM($B$101:K$101)/COUNT($B$101:K$101),0)</f>
        <v>1</v>
      </c>
      <c r="L102" s="2">
        <f>IFERROR(SUM($B$101:L$101)/COUNT($B$101:L$101),0)</f>
        <v>1</v>
      </c>
      <c r="M102" s="2">
        <f>IFERROR(SUM($B$101:M$101)/COUNT($B$101:M$101),0)</f>
        <v>1</v>
      </c>
      <c r="N102" s="2"/>
      <c r="P102" s="452"/>
      <c r="Q102" s="452"/>
      <c r="R102" s="452"/>
      <c r="S102" s="452"/>
      <c r="T102" s="452"/>
      <c r="U102" s="452"/>
      <c r="V102" s="452"/>
      <c r="W102" s="452"/>
      <c r="X102" s="452"/>
      <c r="Y102" s="452"/>
      <c r="Z102" s="452"/>
      <c r="AA102" s="452"/>
      <c r="AB102" s="452"/>
    </row>
    <row r="103" spans="1:28" x14ac:dyDescent="0.25">
      <c r="A103" s="234"/>
      <c r="B103" s="236"/>
      <c r="C103" s="236"/>
      <c r="D103" s="236"/>
      <c r="E103" s="236"/>
      <c r="F103" s="236"/>
      <c r="G103" s="236"/>
      <c r="H103" s="236"/>
      <c r="I103" s="236"/>
      <c r="J103" s="236"/>
      <c r="K103" s="236"/>
      <c r="L103" s="236"/>
      <c r="M103" s="236"/>
      <c r="N103" s="236"/>
    </row>
    <row r="104" spans="1:28" x14ac:dyDescent="0.25">
      <c r="B104" s="254"/>
    </row>
    <row r="105" spans="1:28" ht="30" x14ac:dyDescent="0.25">
      <c r="A105" s="228" t="s">
        <v>222</v>
      </c>
      <c r="B105" s="229" t="s">
        <v>28</v>
      </c>
      <c r="C105" s="229" t="s">
        <v>29</v>
      </c>
      <c r="D105" s="229" t="s">
        <v>30</v>
      </c>
      <c r="E105" s="229" t="s">
        <v>31</v>
      </c>
      <c r="F105" s="229" t="s">
        <v>32</v>
      </c>
      <c r="G105" s="229" t="s">
        <v>33</v>
      </c>
      <c r="H105" s="229" t="s">
        <v>34</v>
      </c>
      <c r="I105" s="229" t="s">
        <v>35</v>
      </c>
      <c r="J105" s="229" t="s">
        <v>36</v>
      </c>
      <c r="K105" s="229" t="s">
        <v>37</v>
      </c>
      <c r="L105" s="229" t="s">
        <v>38</v>
      </c>
      <c r="M105" s="229" t="s">
        <v>39</v>
      </c>
      <c r="N105" s="229" t="s">
        <v>82</v>
      </c>
      <c r="P105" s="229" t="s">
        <v>28</v>
      </c>
      <c r="Q105" s="229" t="s">
        <v>29</v>
      </c>
      <c r="R105" s="229" t="s">
        <v>30</v>
      </c>
      <c r="S105" s="229" t="s">
        <v>31</v>
      </c>
      <c r="T105" s="229" t="s">
        <v>32</v>
      </c>
      <c r="U105" s="229" t="s">
        <v>33</v>
      </c>
      <c r="V105" s="229" t="s">
        <v>34</v>
      </c>
      <c r="W105" s="229" t="s">
        <v>35</v>
      </c>
      <c r="X105" s="229" t="s">
        <v>36</v>
      </c>
      <c r="Y105" s="229" t="s">
        <v>37</v>
      </c>
      <c r="Z105" s="229" t="s">
        <v>38</v>
      </c>
      <c r="AA105" s="229" t="s">
        <v>39</v>
      </c>
      <c r="AB105" s="229" t="s">
        <v>82</v>
      </c>
    </row>
    <row r="106" spans="1:28" x14ac:dyDescent="0.25">
      <c r="A106" s="3" t="s">
        <v>40</v>
      </c>
      <c r="B106" s="232">
        <v>0</v>
      </c>
      <c r="C106" s="232">
        <v>0</v>
      </c>
      <c r="D106" s="232">
        <v>0</v>
      </c>
      <c r="E106" s="232">
        <v>0</v>
      </c>
      <c r="F106" s="232">
        <v>0</v>
      </c>
      <c r="G106" s="232">
        <v>0</v>
      </c>
      <c r="H106" s="232">
        <v>0</v>
      </c>
      <c r="I106" s="232">
        <v>0</v>
      </c>
      <c r="J106" s="232">
        <v>0</v>
      </c>
      <c r="K106" s="232">
        <v>0</v>
      </c>
      <c r="L106" s="232">
        <v>0</v>
      </c>
      <c r="M106" s="232">
        <v>0</v>
      </c>
      <c r="N106" s="232">
        <v>0</v>
      </c>
      <c r="P106" s="452"/>
      <c r="Q106" s="452"/>
      <c r="R106" s="452"/>
      <c r="S106" s="452"/>
      <c r="T106" s="452"/>
      <c r="U106" s="452"/>
      <c r="V106" s="452"/>
      <c r="W106" s="452"/>
      <c r="X106" s="452"/>
      <c r="Y106" s="452"/>
      <c r="Z106" s="452"/>
      <c r="AA106" s="452"/>
      <c r="AB106" s="452"/>
    </row>
    <row r="107" spans="1:28" x14ac:dyDescent="0.25">
      <c r="A107" s="3" t="s">
        <v>41</v>
      </c>
      <c r="B107" s="286">
        <v>0</v>
      </c>
      <c r="C107" s="286"/>
      <c r="D107" s="286"/>
      <c r="E107" s="286"/>
      <c r="F107" s="286"/>
      <c r="G107" s="286"/>
      <c r="H107" s="286"/>
      <c r="I107" s="286"/>
      <c r="J107" s="286"/>
      <c r="K107" s="286"/>
      <c r="L107" s="286"/>
      <c r="M107" s="286"/>
      <c r="N107" s="286">
        <f>SUM(B107:M107)</f>
        <v>0</v>
      </c>
      <c r="P107" s="452"/>
      <c r="Q107" s="452"/>
      <c r="R107" s="452"/>
      <c r="S107" s="452"/>
      <c r="T107" s="452"/>
      <c r="U107" s="452"/>
      <c r="V107" s="452"/>
      <c r="W107" s="452"/>
      <c r="X107" s="452"/>
      <c r="Y107" s="452"/>
      <c r="Z107" s="452"/>
      <c r="AA107" s="452"/>
      <c r="AB107" s="452"/>
    </row>
    <row r="108" spans="1:28" x14ac:dyDescent="0.25">
      <c r="A108" s="3" t="s">
        <v>194</v>
      </c>
      <c r="B108" s="6">
        <f>IF(B107=0,1,B106/B107)</f>
        <v>1</v>
      </c>
      <c r="C108" s="6">
        <f t="shared" ref="C108:N108" si="24">IF(C107=0,1,C106/C107)</f>
        <v>1</v>
      </c>
      <c r="D108" s="6">
        <f t="shared" si="24"/>
        <v>1</v>
      </c>
      <c r="E108" s="6">
        <f t="shared" si="24"/>
        <v>1</v>
      </c>
      <c r="F108" s="6">
        <f t="shared" si="24"/>
        <v>1</v>
      </c>
      <c r="G108" s="6">
        <f t="shared" si="24"/>
        <v>1</v>
      </c>
      <c r="H108" s="6">
        <f t="shared" si="24"/>
        <v>1</v>
      </c>
      <c r="I108" s="6">
        <f t="shared" si="24"/>
        <v>1</v>
      </c>
      <c r="J108" s="6">
        <f t="shared" si="24"/>
        <v>1</v>
      </c>
      <c r="K108" s="6">
        <f t="shared" si="24"/>
        <v>1</v>
      </c>
      <c r="L108" s="6">
        <f t="shared" si="24"/>
        <v>1</v>
      </c>
      <c r="M108" s="6">
        <f t="shared" si="24"/>
        <v>1</v>
      </c>
      <c r="N108" s="6">
        <f t="shared" si="24"/>
        <v>1</v>
      </c>
      <c r="P108" s="452"/>
      <c r="Q108" s="452"/>
      <c r="R108" s="452"/>
      <c r="S108" s="452"/>
      <c r="T108" s="452"/>
      <c r="U108" s="452"/>
      <c r="V108" s="452"/>
      <c r="W108" s="452"/>
      <c r="X108" s="452"/>
      <c r="Y108" s="452"/>
      <c r="Z108" s="452"/>
      <c r="AA108" s="452"/>
      <c r="AB108" s="452"/>
    </row>
    <row r="109" spans="1:28" x14ac:dyDescent="0.25">
      <c r="A109" s="3" t="s">
        <v>196</v>
      </c>
      <c r="B109" s="2">
        <f>B108</f>
        <v>1</v>
      </c>
      <c r="C109" s="2">
        <f>IFERROR(SUM($B$108:C$108)/COUNT($B$108:C$108),0)</f>
        <v>1</v>
      </c>
      <c r="D109" s="2">
        <f>IFERROR(SUM($B$108:D$108)/COUNT($B$108:D$108),0)</f>
        <v>1</v>
      </c>
      <c r="E109" s="2">
        <f>IFERROR(SUM($B$108:E$108)/COUNT($B$108:E$108),0)</f>
        <v>1</v>
      </c>
      <c r="F109" s="2">
        <f>IFERROR(SUM($B$108:F$108)/COUNT($B$108:F$108),0)</f>
        <v>1</v>
      </c>
      <c r="G109" s="2">
        <f>IFERROR(SUM($B$108:G$108)/COUNT($B$108:G$108),0)</f>
        <v>1</v>
      </c>
      <c r="H109" s="2">
        <f>IFERROR(SUM($B$108:H$108)/COUNT($B$108:H$108),0)</f>
        <v>1</v>
      </c>
      <c r="I109" s="2">
        <f>IFERROR(SUM($B$108:I$108)/COUNT($B$108:I$108),0)</f>
        <v>1</v>
      </c>
      <c r="J109" s="2">
        <f>IFERROR(SUM($B$108:J$108)/COUNT($B$108:J$108),0)</f>
        <v>1</v>
      </c>
      <c r="K109" s="2">
        <f>IFERROR(SUM($B$108:K$108)/COUNT($B$108:K$108),0)</f>
        <v>1</v>
      </c>
      <c r="L109" s="2">
        <f>IFERROR(SUM($B$108:L$108)/COUNT($B$108:L$108),0)</f>
        <v>1</v>
      </c>
      <c r="M109" s="2">
        <f>IFERROR(SUM($B$108:M$108)/COUNT($B$108:M$108),0)</f>
        <v>1</v>
      </c>
      <c r="N109" s="2"/>
      <c r="P109" s="452"/>
      <c r="Q109" s="452"/>
      <c r="R109" s="452"/>
      <c r="S109" s="452"/>
      <c r="T109" s="452"/>
      <c r="U109" s="452"/>
      <c r="V109" s="452"/>
      <c r="W109" s="452"/>
      <c r="X109" s="452"/>
      <c r="Y109" s="452"/>
      <c r="Z109" s="452"/>
      <c r="AA109" s="452"/>
      <c r="AB109" s="452"/>
    </row>
    <row r="110" spans="1:28" x14ac:dyDescent="0.25">
      <c r="A110" s="234"/>
      <c r="B110" s="236"/>
      <c r="C110" s="236"/>
      <c r="D110" s="236"/>
      <c r="E110" s="236"/>
      <c r="F110" s="236"/>
      <c r="G110" s="236"/>
      <c r="H110" s="236"/>
      <c r="I110" s="236"/>
      <c r="J110" s="236"/>
      <c r="K110" s="236"/>
      <c r="L110" s="236"/>
      <c r="M110" s="236"/>
      <c r="N110" s="236"/>
    </row>
    <row r="111" spans="1:28" x14ac:dyDescent="0.25">
      <c r="B111" s="254"/>
    </row>
    <row r="112" spans="1:28" x14ac:dyDescent="0.25">
      <c r="A112" s="4" t="s">
        <v>203</v>
      </c>
    </row>
    <row r="113" spans="1:28" x14ac:dyDescent="0.25">
      <c r="A113" s="3" t="s">
        <v>190</v>
      </c>
      <c r="B113" s="3" t="s">
        <v>28</v>
      </c>
      <c r="C113" s="3" t="s">
        <v>29</v>
      </c>
      <c r="D113" s="3" t="s">
        <v>30</v>
      </c>
      <c r="E113" s="3" t="s">
        <v>31</v>
      </c>
      <c r="F113" s="3" t="s">
        <v>32</v>
      </c>
      <c r="G113" s="3" t="s">
        <v>33</v>
      </c>
      <c r="H113" s="3" t="s">
        <v>34</v>
      </c>
      <c r="I113" s="3" t="s">
        <v>35</v>
      </c>
      <c r="J113" s="3" t="s">
        <v>36</v>
      </c>
      <c r="K113" s="3" t="s">
        <v>37</v>
      </c>
      <c r="L113" s="3" t="s">
        <v>38</v>
      </c>
      <c r="M113" s="3" t="s">
        <v>39</v>
      </c>
      <c r="N113" s="3" t="s">
        <v>82</v>
      </c>
      <c r="P113" s="229" t="s">
        <v>28</v>
      </c>
      <c r="Q113" s="229" t="s">
        <v>29</v>
      </c>
      <c r="R113" s="229" t="s">
        <v>30</v>
      </c>
      <c r="S113" s="229" t="s">
        <v>31</v>
      </c>
      <c r="T113" s="229" t="s">
        <v>32</v>
      </c>
      <c r="U113" s="229" t="s">
        <v>33</v>
      </c>
      <c r="V113" s="229" t="s">
        <v>34</v>
      </c>
      <c r="W113" s="229" t="s">
        <v>35</v>
      </c>
      <c r="X113" s="229" t="s">
        <v>36</v>
      </c>
      <c r="Y113" s="229" t="s">
        <v>37</v>
      </c>
      <c r="Z113" s="229" t="s">
        <v>38</v>
      </c>
      <c r="AA113" s="229" t="s">
        <v>39</v>
      </c>
      <c r="AB113" s="229" t="s">
        <v>82</v>
      </c>
    </row>
    <row r="114" spans="1:28" x14ac:dyDescent="0.25">
      <c r="A114" s="3" t="s">
        <v>40</v>
      </c>
      <c r="B114" s="2">
        <v>0.75</v>
      </c>
      <c r="C114" s="2">
        <v>0.75</v>
      </c>
      <c r="D114" s="2">
        <v>0.75</v>
      </c>
      <c r="E114" s="2">
        <v>0.75</v>
      </c>
      <c r="F114" s="2">
        <v>0.75</v>
      </c>
      <c r="G114" s="2">
        <v>0.75</v>
      </c>
      <c r="H114" s="2">
        <v>0.75</v>
      </c>
      <c r="I114" s="2">
        <v>0.75</v>
      </c>
      <c r="J114" s="2">
        <v>0.75</v>
      </c>
      <c r="K114" s="2">
        <v>0.75</v>
      </c>
      <c r="L114" s="2">
        <v>0.75</v>
      </c>
      <c r="M114" s="2">
        <v>0.75</v>
      </c>
      <c r="N114" s="2">
        <f>AVERAGE(B114:M114)</f>
        <v>0.75</v>
      </c>
      <c r="P114" s="452"/>
      <c r="Q114" s="452"/>
      <c r="R114" s="452"/>
      <c r="S114" s="452"/>
      <c r="T114" s="452"/>
      <c r="U114" s="452"/>
      <c r="V114" s="452"/>
      <c r="W114" s="452"/>
      <c r="X114" s="452"/>
      <c r="Y114" s="452"/>
      <c r="Z114" s="452"/>
      <c r="AA114" s="452"/>
      <c r="AB114" s="452"/>
    </row>
    <row r="115" spans="1:28" x14ac:dyDescent="0.25">
      <c r="A115" s="3" t="s">
        <v>41</v>
      </c>
      <c r="B115" s="301">
        <v>0.1429</v>
      </c>
      <c r="C115" s="284"/>
      <c r="D115" s="284"/>
      <c r="E115" s="284"/>
      <c r="F115" s="284"/>
      <c r="G115" s="284"/>
      <c r="H115" s="284"/>
      <c r="I115" s="284"/>
      <c r="J115" s="284"/>
      <c r="K115" s="284"/>
      <c r="L115" s="284"/>
      <c r="M115" s="284"/>
      <c r="N115" s="284">
        <f>AVERAGE(B115:M115)</f>
        <v>0.1429</v>
      </c>
      <c r="P115" s="452"/>
      <c r="Q115" s="452"/>
      <c r="R115" s="452"/>
      <c r="S115" s="452"/>
      <c r="T115" s="452"/>
      <c r="U115" s="452"/>
      <c r="V115" s="452"/>
      <c r="W115" s="452"/>
      <c r="X115" s="452"/>
      <c r="Y115" s="452"/>
      <c r="Z115" s="452"/>
      <c r="AA115" s="452"/>
      <c r="AB115" s="452"/>
    </row>
    <row r="116" spans="1:28" x14ac:dyDescent="0.25">
      <c r="A116" s="3" t="s">
        <v>194</v>
      </c>
      <c r="B116" s="6">
        <f>B115/B114</f>
        <v>0.19053333333333333</v>
      </c>
      <c r="C116" s="6">
        <f t="shared" ref="C116:M116" si="25">C115/C114</f>
        <v>0</v>
      </c>
      <c r="D116" s="6">
        <f t="shared" si="25"/>
        <v>0</v>
      </c>
      <c r="E116" s="6">
        <f t="shared" si="25"/>
        <v>0</v>
      </c>
      <c r="F116" s="6">
        <f t="shared" si="25"/>
        <v>0</v>
      </c>
      <c r="G116" s="6">
        <f t="shared" si="25"/>
        <v>0</v>
      </c>
      <c r="H116" s="6">
        <f t="shared" si="25"/>
        <v>0</v>
      </c>
      <c r="I116" s="6">
        <f t="shared" si="25"/>
        <v>0</v>
      </c>
      <c r="J116" s="6">
        <f t="shared" si="25"/>
        <v>0</v>
      </c>
      <c r="K116" s="6">
        <f t="shared" si="25"/>
        <v>0</v>
      </c>
      <c r="L116" s="6">
        <f t="shared" si="25"/>
        <v>0</v>
      </c>
      <c r="M116" s="6">
        <f t="shared" si="25"/>
        <v>0</v>
      </c>
      <c r="N116" s="6">
        <f t="shared" ref="N116" si="26">N115/N114</f>
        <v>0.19053333333333333</v>
      </c>
      <c r="P116" s="452"/>
      <c r="Q116" s="452"/>
      <c r="R116" s="452"/>
      <c r="S116" s="452"/>
      <c r="T116" s="452"/>
      <c r="U116" s="452"/>
      <c r="V116" s="452"/>
      <c r="W116" s="452"/>
      <c r="X116" s="452"/>
      <c r="Y116" s="452"/>
      <c r="Z116" s="452"/>
      <c r="AA116" s="452"/>
      <c r="AB116" s="452"/>
    </row>
    <row r="117" spans="1:28" x14ac:dyDescent="0.25">
      <c r="A117" s="3" t="s">
        <v>196</v>
      </c>
      <c r="B117" s="6">
        <f>B116</f>
        <v>0.19053333333333333</v>
      </c>
      <c r="C117" s="2">
        <f>SUM($B$116:C$116)/COUNT($B$116:C$116)</f>
        <v>9.5266666666666666E-2</v>
      </c>
      <c r="D117" s="2">
        <f>SUM($B$116:D$116)/COUNT($B$116:D$116)</f>
        <v>6.3511111111111115E-2</v>
      </c>
      <c r="E117" s="2">
        <f>SUM($B$116:E$116)/COUNT($B$116:E$116)</f>
        <v>4.7633333333333333E-2</v>
      </c>
      <c r="F117" s="2">
        <f>SUM($B$116:F$116)/COUNT($B$116:F$116)</f>
        <v>3.8106666666666664E-2</v>
      </c>
      <c r="G117" s="2">
        <f>SUM($B$116:G$116)/COUNT($B$116:G$116)</f>
        <v>3.1755555555555558E-2</v>
      </c>
      <c r="H117" s="2">
        <f>SUM($B$116:H$116)/COUNT($B$116:H$116)</f>
        <v>2.7219047619047618E-2</v>
      </c>
      <c r="I117" s="2">
        <f>SUM($B$116:I$116)/COUNT($B$116:I$116)</f>
        <v>2.3816666666666667E-2</v>
      </c>
      <c r="J117" s="2">
        <f>SUM($B$116:J$116)/COUNT($B$116:J$116)</f>
        <v>2.1170370370370371E-2</v>
      </c>
      <c r="K117" s="2">
        <f>SUM($B$116:K$116)/COUNT($B$116:K$116)</f>
        <v>1.9053333333333332E-2</v>
      </c>
      <c r="L117" s="2">
        <f>SUM($B$116:L$116)/COUNT($B$116:L$116)</f>
        <v>1.7321212121212123E-2</v>
      </c>
      <c r="M117" s="2">
        <f>SUM($B$116:M$116)/COUNT($B$116:M$116)</f>
        <v>1.5877777777777779E-2</v>
      </c>
      <c r="N117" s="2"/>
      <c r="P117" s="452"/>
      <c r="Q117" s="452"/>
      <c r="R117" s="452"/>
      <c r="S117" s="452"/>
      <c r="T117" s="452"/>
      <c r="U117" s="452"/>
      <c r="V117" s="452"/>
      <c r="W117" s="452"/>
      <c r="X117" s="452"/>
      <c r="Y117" s="452"/>
      <c r="Z117" s="452"/>
      <c r="AA117" s="452"/>
      <c r="AB117" s="452"/>
    </row>
    <row r="118" spans="1:28" x14ac:dyDescent="0.25">
      <c r="A118" s="234"/>
      <c r="B118" s="235"/>
      <c r="C118" s="236"/>
      <c r="D118" s="236"/>
      <c r="E118" s="236"/>
      <c r="F118" s="236"/>
      <c r="G118" s="236"/>
      <c r="H118" s="236"/>
      <c r="I118" s="236"/>
      <c r="J118" s="236"/>
      <c r="K118" s="236"/>
      <c r="L118" s="236"/>
      <c r="M118" s="236"/>
      <c r="N118" s="236"/>
    </row>
    <row r="119" spans="1:28" x14ac:dyDescent="0.25">
      <c r="A119" s="234"/>
      <c r="B119" s="244"/>
      <c r="C119" s="245"/>
      <c r="D119" s="236"/>
      <c r="E119" s="236"/>
      <c r="F119" s="236"/>
      <c r="G119" s="236"/>
      <c r="H119" s="236"/>
      <c r="I119" s="236"/>
      <c r="J119" s="236"/>
      <c r="K119" s="236"/>
      <c r="L119" s="236"/>
      <c r="M119" s="236"/>
      <c r="N119" s="236"/>
    </row>
    <row r="120" spans="1:28" x14ac:dyDescent="0.25">
      <c r="A120" s="4" t="s">
        <v>258</v>
      </c>
      <c r="B120" s="233" t="s">
        <v>192</v>
      </c>
      <c r="C120" s="233"/>
    </row>
    <row r="121" spans="1:28" x14ac:dyDescent="0.25">
      <c r="A121" s="228" t="s">
        <v>189</v>
      </c>
      <c r="B121" s="229" t="s">
        <v>28</v>
      </c>
      <c r="C121" s="229" t="s">
        <v>29</v>
      </c>
      <c r="D121" s="229" t="s">
        <v>30</v>
      </c>
      <c r="E121" s="229" t="s">
        <v>31</v>
      </c>
      <c r="F121" s="229" t="s">
        <v>32</v>
      </c>
      <c r="G121" s="229" t="s">
        <v>33</v>
      </c>
      <c r="H121" s="229" t="s">
        <v>34</v>
      </c>
      <c r="I121" s="229" t="s">
        <v>35</v>
      </c>
      <c r="J121" s="229" t="s">
        <v>36</v>
      </c>
      <c r="K121" s="229" t="s">
        <v>37</v>
      </c>
      <c r="L121" s="229" t="s">
        <v>38</v>
      </c>
      <c r="M121" s="229" t="s">
        <v>39</v>
      </c>
      <c r="N121" s="229" t="s">
        <v>82</v>
      </c>
      <c r="P121" s="229" t="s">
        <v>28</v>
      </c>
      <c r="Q121" s="229" t="s">
        <v>29</v>
      </c>
      <c r="R121" s="229" t="s">
        <v>30</v>
      </c>
      <c r="S121" s="229" t="s">
        <v>31</v>
      </c>
      <c r="T121" s="229" t="s">
        <v>32</v>
      </c>
      <c r="U121" s="229" t="s">
        <v>33</v>
      </c>
      <c r="V121" s="229" t="s">
        <v>34</v>
      </c>
      <c r="W121" s="229" t="s">
        <v>35</v>
      </c>
      <c r="X121" s="229" t="s">
        <v>36</v>
      </c>
      <c r="Y121" s="229" t="s">
        <v>37</v>
      </c>
      <c r="Z121" s="229" t="s">
        <v>38</v>
      </c>
      <c r="AA121" s="229" t="s">
        <v>39</v>
      </c>
      <c r="AB121" s="229" t="s">
        <v>82</v>
      </c>
    </row>
    <row r="122" spans="1:28" x14ac:dyDescent="0.25">
      <c r="A122" s="3" t="s">
        <v>40</v>
      </c>
      <c r="B122" s="232">
        <v>0</v>
      </c>
      <c r="C122" s="232">
        <v>0</v>
      </c>
      <c r="D122" s="232">
        <v>0</v>
      </c>
      <c r="E122" s="232">
        <v>0</v>
      </c>
      <c r="F122" s="232">
        <v>0</v>
      </c>
      <c r="G122" s="232">
        <v>0</v>
      </c>
      <c r="H122" s="232">
        <v>0</v>
      </c>
      <c r="I122" s="232">
        <v>0</v>
      </c>
      <c r="J122" s="232">
        <v>0</v>
      </c>
      <c r="K122" s="232">
        <v>0</v>
      </c>
      <c r="L122" s="232">
        <v>0</v>
      </c>
      <c r="M122" s="232">
        <v>0</v>
      </c>
      <c r="N122" s="232">
        <f>SUM(B122:M122)</f>
        <v>0</v>
      </c>
      <c r="P122" s="452"/>
      <c r="Q122" s="452"/>
      <c r="R122" s="452"/>
      <c r="S122" s="452"/>
      <c r="T122" s="452"/>
      <c r="U122" s="452"/>
      <c r="V122" s="452"/>
      <c r="W122" s="452"/>
      <c r="X122" s="452"/>
      <c r="Y122" s="452"/>
      <c r="Z122" s="452"/>
      <c r="AA122" s="452"/>
      <c r="AB122" s="452"/>
    </row>
    <row r="123" spans="1:28" x14ac:dyDescent="0.25">
      <c r="A123" s="3" t="s">
        <v>41</v>
      </c>
      <c r="B123" s="286">
        <v>0</v>
      </c>
      <c r="C123" s="286"/>
      <c r="D123" s="286"/>
      <c r="E123" s="286"/>
      <c r="F123" s="286"/>
      <c r="G123" s="286"/>
      <c r="H123" s="286"/>
      <c r="I123" s="286"/>
      <c r="J123" s="286"/>
      <c r="K123" s="286"/>
      <c r="L123" s="286"/>
      <c r="M123" s="286"/>
      <c r="N123" s="286">
        <f>SUM(B123:M123)</f>
        <v>0</v>
      </c>
      <c r="P123" s="452"/>
      <c r="Q123" s="452"/>
      <c r="R123" s="452"/>
      <c r="S123" s="452"/>
      <c r="T123" s="452"/>
      <c r="U123" s="452"/>
      <c r="V123" s="452"/>
      <c r="W123" s="452"/>
      <c r="X123" s="452"/>
      <c r="Y123" s="452"/>
      <c r="Z123" s="452"/>
      <c r="AA123" s="452"/>
      <c r="AB123" s="452"/>
    </row>
    <row r="124" spans="1:28" x14ac:dyDescent="0.25">
      <c r="A124" s="3" t="s">
        <v>83</v>
      </c>
      <c r="B124" s="232">
        <f>B123</f>
        <v>0</v>
      </c>
      <c r="C124" s="232">
        <f>SUM($B$123:C$123)</f>
        <v>0</v>
      </c>
      <c r="D124" s="232">
        <f>SUM($B$123:D$123)</f>
        <v>0</v>
      </c>
      <c r="E124" s="232">
        <f>SUM($B$123:E$123)</f>
        <v>0</v>
      </c>
      <c r="F124" s="232">
        <f>SUM($B$123:F$123)</f>
        <v>0</v>
      </c>
      <c r="G124" s="232">
        <f>SUM($B$123:G$123)</f>
        <v>0</v>
      </c>
      <c r="H124" s="232">
        <f>SUM($B$123:H$123)</f>
        <v>0</v>
      </c>
      <c r="I124" s="232">
        <f>SUM($B$123:I$123)</f>
        <v>0</v>
      </c>
      <c r="J124" s="232">
        <f>SUM($B$123:J$123)</f>
        <v>0</v>
      </c>
      <c r="K124" s="232">
        <f>SUM($B$123:K$123)</f>
        <v>0</v>
      </c>
      <c r="L124" s="232">
        <f>SUM($B$123:L$123)</f>
        <v>0</v>
      </c>
      <c r="M124" s="232">
        <f>SUM($B$123:M$123)</f>
        <v>0</v>
      </c>
      <c r="N124" s="232"/>
      <c r="P124" s="452"/>
      <c r="Q124" s="452"/>
      <c r="R124" s="452"/>
      <c r="S124" s="452"/>
      <c r="T124" s="452"/>
      <c r="U124" s="452"/>
      <c r="V124" s="452"/>
      <c r="W124" s="452"/>
      <c r="X124" s="452"/>
      <c r="Y124" s="452"/>
      <c r="Z124" s="452"/>
      <c r="AA124" s="452"/>
      <c r="AB124" s="452"/>
    </row>
    <row r="125" spans="1:28" x14ac:dyDescent="0.25">
      <c r="A125" s="3" t="s">
        <v>194</v>
      </c>
      <c r="B125" s="6">
        <f>IF(B123=0,1,B122/B123)</f>
        <v>1</v>
      </c>
      <c r="C125" s="6">
        <f t="shared" ref="C125:N125" si="27">IF(C123=0,1,C122/C123)</f>
        <v>1</v>
      </c>
      <c r="D125" s="6">
        <f t="shared" si="27"/>
        <v>1</v>
      </c>
      <c r="E125" s="6">
        <f t="shared" si="27"/>
        <v>1</v>
      </c>
      <c r="F125" s="6">
        <f t="shared" si="27"/>
        <v>1</v>
      </c>
      <c r="G125" s="6">
        <f t="shared" si="27"/>
        <v>1</v>
      </c>
      <c r="H125" s="6">
        <f t="shared" si="27"/>
        <v>1</v>
      </c>
      <c r="I125" s="6">
        <f t="shared" si="27"/>
        <v>1</v>
      </c>
      <c r="J125" s="6">
        <f t="shared" si="27"/>
        <v>1</v>
      </c>
      <c r="K125" s="6">
        <f t="shared" si="27"/>
        <v>1</v>
      </c>
      <c r="L125" s="6">
        <f t="shared" si="27"/>
        <v>1</v>
      </c>
      <c r="M125" s="6">
        <f t="shared" si="27"/>
        <v>1</v>
      </c>
      <c r="N125" s="6">
        <f t="shared" si="27"/>
        <v>1</v>
      </c>
      <c r="P125" s="452"/>
      <c r="Q125" s="452"/>
      <c r="R125" s="452"/>
      <c r="S125" s="452"/>
      <c r="T125" s="452"/>
      <c r="U125" s="452"/>
      <c r="V125" s="452"/>
      <c r="W125" s="452"/>
      <c r="X125" s="452"/>
      <c r="Y125" s="452"/>
      <c r="Z125" s="452"/>
      <c r="AA125" s="452"/>
      <c r="AB125" s="452"/>
    </row>
    <row r="126" spans="1:28" x14ac:dyDescent="0.25">
      <c r="A126" s="3" t="s">
        <v>195</v>
      </c>
      <c r="B126" s="2">
        <f>B125</f>
        <v>1</v>
      </c>
      <c r="C126" s="2">
        <f>SUM($B$125:C$125)/COUNT($B$125:C$125)</f>
        <v>1</v>
      </c>
      <c r="D126" s="2">
        <f>SUM($B$125:D$125)/COUNT($B$125:D$125)</f>
        <v>1</v>
      </c>
      <c r="E126" s="2">
        <f>SUM($B$125:E$125)/COUNT($B$125:E$125)</f>
        <v>1</v>
      </c>
      <c r="F126" s="2">
        <f>SUM($B$125:F$125)/COUNT($B$125:F$125)</f>
        <v>1</v>
      </c>
      <c r="G126" s="2">
        <f>SUM($B$125:G$125)/COUNT($B$125:G$125)</f>
        <v>1</v>
      </c>
      <c r="H126" s="2">
        <f>SUM($B$125:H$125)/COUNT($B$125:H$125)</f>
        <v>1</v>
      </c>
      <c r="I126" s="2">
        <f>SUM($B$125:I$125)/COUNT($B$125:I$125)</f>
        <v>1</v>
      </c>
      <c r="J126" s="2">
        <f>SUM($B$125:J$125)/COUNT($B$125:J$125)</f>
        <v>1</v>
      </c>
      <c r="K126" s="2">
        <f>SUM($B$125:K$125)/COUNT($B$125:K$125)</f>
        <v>1</v>
      </c>
      <c r="L126" s="2">
        <f>SUM($B$125:L$125)/COUNT($B$125:L$125)</f>
        <v>1</v>
      </c>
      <c r="M126" s="2">
        <f>SUM($B$125:M$125)/COUNT($B$125:M$125)</f>
        <v>1</v>
      </c>
      <c r="N126" s="2"/>
      <c r="P126" s="452"/>
      <c r="Q126" s="452"/>
      <c r="R126" s="452"/>
      <c r="S126" s="452"/>
      <c r="T126" s="452"/>
      <c r="U126" s="452"/>
      <c r="V126" s="452"/>
      <c r="W126" s="452"/>
      <c r="X126" s="452"/>
      <c r="Y126" s="452"/>
      <c r="Z126" s="452"/>
      <c r="AA126" s="452"/>
      <c r="AB126" s="452"/>
    </row>
    <row r="127" spans="1:28" x14ac:dyDescent="0.25">
      <c r="A127" s="234"/>
      <c r="B127" s="236"/>
      <c r="C127" s="236"/>
      <c r="D127" s="236"/>
      <c r="E127" s="236"/>
      <c r="F127" s="236"/>
      <c r="G127" s="236"/>
      <c r="H127" s="236"/>
      <c r="I127" s="236"/>
      <c r="J127" s="236"/>
      <c r="K127" s="236"/>
      <c r="L127" s="236"/>
      <c r="M127" s="236"/>
      <c r="N127" s="236"/>
    </row>
    <row r="128" spans="1:28" x14ac:dyDescent="0.25">
      <c r="A128" s="234"/>
      <c r="B128" s="236"/>
      <c r="C128" s="236"/>
      <c r="D128" s="236"/>
      <c r="E128" s="236"/>
      <c r="F128" s="236"/>
      <c r="G128" s="236"/>
      <c r="H128" s="236"/>
      <c r="I128" s="236"/>
      <c r="J128" s="236"/>
      <c r="K128" s="236"/>
      <c r="L128" s="236"/>
      <c r="M128" s="236"/>
      <c r="N128" s="236"/>
    </row>
    <row r="129" spans="1:28" x14ac:dyDescent="0.25">
      <c r="A129" s="4" t="s">
        <v>203</v>
      </c>
    </row>
    <row r="130" spans="1:28" x14ac:dyDescent="0.25">
      <c r="A130" s="3" t="s">
        <v>257</v>
      </c>
      <c r="B130" s="3" t="s">
        <v>28</v>
      </c>
      <c r="C130" s="3" t="s">
        <v>29</v>
      </c>
      <c r="D130" s="3" t="s">
        <v>30</v>
      </c>
      <c r="E130" s="3" t="s">
        <v>31</v>
      </c>
      <c r="F130" s="3" t="s">
        <v>32</v>
      </c>
      <c r="G130" s="3" t="s">
        <v>33</v>
      </c>
      <c r="H130" s="3" t="s">
        <v>34</v>
      </c>
      <c r="I130" s="3" t="s">
        <v>35</v>
      </c>
      <c r="J130" s="3" t="s">
        <v>36</v>
      </c>
      <c r="K130" s="3" t="s">
        <v>37</v>
      </c>
      <c r="L130" s="3" t="s">
        <v>38</v>
      </c>
      <c r="M130" s="3" t="s">
        <v>39</v>
      </c>
      <c r="N130" s="3" t="s">
        <v>82</v>
      </c>
      <c r="P130" s="229" t="s">
        <v>28</v>
      </c>
      <c r="Q130" s="229" t="s">
        <v>29</v>
      </c>
      <c r="R130" s="229" t="s">
        <v>30</v>
      </c>
      <c r="S130" s="229" t="s">
        <v>31</v>
      </c>
      <c r="T130" s="229" t="s">
        <v>32</v>
      </c>
      <c r="U130" s="229" t="s">
        <v>33</v>
      </c>
      <c r="V130" s="229" t="s">
        <v>34</v>
      </c>
      <c r="W130" s="229" t="s">
        <v>35</v>
      </c>
      <c r="X130" s="229" t="s">
        <v>36</v>
      </c>
      <c r="Y130" s="229" t="s">
        <v>37</v>
      </c>
      <c r="Z130" s="229" t="s">
        <v>38</v>
      </c>
      <c r="AA130" s="229" t="s">
        <v>39</v>
      </c>
      <c r="AB130" s="229" t="s">
        <v>82</v>
      </c>
    </row>
    <row r="131" spans="1:28" x14ac:dyDescent="0.25">
      <c r="A131" s="3" t="s">
        <v>40</v>
      </c>
      <c r="B131" s="2">
        <v>1</v>
      </c>
      <c r="C131" s="2">
        <v>1</v>
      </c>
      <c r="D131" s="2">
        <v>1</v>
      </c>
      <c r="E131" s="2">
        <v>1</v>
      </c>
      <c r="F131" s="2">
        <v>1</v>
      </c>
      <c r="G131" s="2">
        <v>1</v>
      </c>
      <c r="H131" s="2">
        <v>1</v>
      </c>
      <c r="I131" s="2">
        <v>1</v>
      </c>
      <c r="J131" s="2">
        <v>1</v>
      </c>
      <c r="K131" s="2">
        <v>1</v>
      </c>
      <c r="L131" s="2">
        <v>1</v>
      </c>
      <c r="M131" s="2">
        <v>1</v>
      </c>
      <c r="N131" s="2">
        <f>AVERAGE(B131:M131)</f>
        <v>1</v>
      </c>
      <c r="P131" s="452"/>
      <c r="Q131" s="452"/>
      <c r="R131" s="452"/>
      <c r="S131" s="452"/>
      <c r="T131" s="452"/>
      <c r="U131" s="452"/>
      <c r="V131" s="452"/>
      <c r="W131" s="452"/>
      <c r="X131" s="452"/>
      <c r="Y131" s="452"/>
      <c r="Z131" s="452"/>
      <c r="AA131" s="452"/>
      <c r="AB131" s="452"/>
    </row>
    <row r="132" spans="1:28" x14ac:dyDescent="0.25">
      <c r="A132" s="3" t="s">
        <v>41</v>
      </c>
      <c r="B132" s="301">
        <v>0.1258</v>
      </c>
      <c r="C132" s="284"/>
      <c r="D132" s="284"/>
      <c r="E132" s="284"/>
      <c r="F132" s="284"/>
      <c r="G132" s="284"/>
      <c r="H132" s="284"/>
      <c r="I132" s="284"/>
      <c r="J132" s="284"/>
      <c r="K132" s="284"/>
      <c r="L132" s="284"/>
      <c r="M132" s="284"/>
      <c r="N132" s="284">
        <f>AVERAGE(B132:M132)</f>
        <v>0.1258</v>
      </c>
      <c r="P132" s="452"/>
      <c r="Q132" s="452"/>
      <c r="R132" s="452"/>
      <c r="S132" s="452"/>
      <c r="T132" s="452"/>
      <c r="U132" s="452"/>
      <c r="V132" s="452"/>
      <c r="W132" s="452"/>
      <c r="X132" s="452"/>
      <c r="Y132" s="452"/>
      <c r="Z132" s="452"/>
      <c r="AA132" s="452"/>
      <c r="AB132" s="452"/>
    </row>
    <row r="133" spans="1:28" x14ac:dyDescent="0.25">
      <c r="A133" s="3" t="s">
        <v>194</v>
      </c>
      <c r="B133" s="6">
        <f>B132/B131</f>
        <v>0.1258</v>
      </c>
      <c r="C133" s="6">
        <f t="shared" ref="C133:N133" si="28">C132/C131</f>
        <v>0</v>
      </c>
      <c r="D133" s="6">
        <f t="shared" si="28"/>
        <v>0</v>
      </c>
      <c r="E133" s="6">
        <f t="shared" si="28"/>
        <v>0</v>
      </c>
      <c r="F133" s="6">
        <f t="shared" si="28"/>
        <v>0</v>
      </c>
      <c r="G133" s="6">
        <f t="shared" si="28"/>
        <v>0</v>
      </c>
      <c r="H133" s="6">
        <f t="shared" si="28"/>
        <v>0</v>
      </c>
      <c r="I133" s="6">
        <f t="shared" si="28"/>
        <v>0</v>
      </c>
      <c r="J133" s="6">
        <f t="shared" si="28"/>
        <v>0</v>
      </c>
      <c r="K133" s="6">
        <f t="shared" si="28"/>
        <v>0</v>
      </c>
      <c r="L133" s="6">
        <f t="shared" si="28"/>
        <v>0</v>
      </c>
      <c r="M133" s="6">
        <f t="shared" si="28"/>
        <v>0</v>
      </c>
      <c r="N133" s="6">
        <f t="shared" si="28"/>
        <v>0.1258</v>
      </c>
      <c r="P133" s="452"/>
      <c r="Q133" s="452"/>
      <c r="R133" s="452"/>
      <c r="S133" s="452"/>
      <c r="T133" s="452"/>
      <c r="U133" s="452"/>
      <c r="V133" s="452"/>
      <c r="W133" s="452"/>
      <c r="X133" s="452"/>
      <c r="Y133" s="452"/>
      <c r="Z133" s="452"/>
      <c r="AA133" s="452"/>
      <c r="AB133" s="452"/>
    </row>
    <row r="134" spans="1:28" x14ac:dyDescent="0.25">
      <c r="A134" s="3" t="s">
        <v>196</v>
      </c>
      <c r="B134" s="6">
        <f>B133</f>
        <v>0.1258</v>
      </c>
      <c r="C134" s="2">
        <f>SUM($B$133:C$133)/COUNT($B$133:C$133)</f>
        <v>6.2899999999999998E-2</v>
      </c>
      <c r="D134" s="2">
        <f>SUM($B$133:D$133)/COUNT($B$133:D$133)</f>
        <v>4.1933333333333329E-2</v>
      </c>
      <c r="E134" s="2">
        <f>SUM($B$133:E$133)/COUNT($B$133:E$133)</f>
        <v>3.1449999999999999E-2</v>
      </c>
      <c r="F134" s="2">
        <f>SUM($B$133:F$133)/COUNT($B$133:F$133)</f>
        <v>2.5159999999999998E-2</v>
      </c>
      <c r="G134" s="2">
        <f>SUM($B$133:G$133)/COUNT($B$133:G$133)</f>
        <v>2.0966666666666665E-2</v>
      </c>
      <c r="H134" s="2">
        <f>SUM($B$133:H$133)/COUNT($B$133:H$133)</f>
        <v>1.7971428571428572E-2</v>
      </c>
      <c r="I134" s="2">
        <f>SUM($B$133:I$133)/COUNT($B$133:I$133)</f>
        <v>1.5724999999999999E-2</v>
      </c>
      <c r="J134" s="2">
        <f>SUM($B$133:J$133)/COUNT($B$133:J$133)</f>
        <v>1.3977777777777776E-2</v>
      </c>
      <c r="K134" s="2">
        <f>SUM($B$133:K$133)/COUNT($B$133:K$133)</f>
        <v>1.2579999999999999E-2</v>
      </c>
      <c r="L134" s="2">
        <f>SUM($B$133:L$133)/COUNT($B$133:L$133)</f>
        <v>1.1436363636363635E-2</v>
      </c>
      <c r="M134" s="2">
        <f>SUM($B$133:M$133)/COUNT($B$133:M$133)</f>
        <v>1.0483333333333332E-2</v>
      </c>
      <c r="N134" s="2"/>
      <c r="P134" s="452"/>
      <c r="Q134" s="452"/>
      <c r="R134" s="452"/>
      <c r="S134" s="452"/>
      <c r="T134" s="452"/>
      <c r="U134" s="452"/>
      <c r="V134" s="452"/>
      <c r="W134" s="452"/>
      <c r="X134" s="452"/>
      <c r="Y134" s="452"/>
      <c r="Z134" s="452"/>
      <c r="AA134" s="452"/>
      <c r="AB134" s="452"/>
    </row>
    <row r="135" spans="1:28" x14ac:dyDescent="0.25">
      <c r="A135" s="234"/>
      <c r="B135" s="236"/>
      <c r="C135" s="236"/>
      <c r="D135" s="236"/>
      <c r="E135" s="236"/>
      <c r="F135" s="236"/>
      <c r="G135" s="236"/>
      <c r="H135" s="236"/>
      <c r="I135" s="236"/>
      <c r="J135" s="236"/>
      <c r="K135" s="236"/>
      <c r="L135" s="236"/>
      <c r="M135" s="236"/>
      <c r="N135" s="236"/>
    </row>
    <row r="136" spans="1:28" x14ac:dyDescent="0.25">
      <c r="A136" s="234"/>
      <c r="B136" s="236"/>
      <c r="C136" s="236"/>
      <c r="D136" s="236"/>
      <c r="E136" s="236"/>
      <c r="F136" s="236"/>
      <c r="G136" s="236"/>
      <c r="H136" s="236"/>
      <c r="I136" s="236"/>
      <c r="J136" s="236"/>
      <c r="K136" s="236"/>
      <c r="L136" s="236"/>
      <c r="M136" s="236"/>
      <c r="N136" s="236"/>
    </row>
    <row r="137" spans="1:28" s="237" customFormat="1" ht="30" x14ac:dyDescent="0.25">
      <c r="A137" s="271" t="s">
        <v>186</v>
      </c>
      <c r="B137" s="257" t="s">
        <v>28</v>
      </c>
      <c r="C137" s="257" t="s">
        <v>29</v>
      </c>
      <c r="D137" s="257" t="s">
        <v>30</v>
      </c>
      <c r="E137" s="257" t="s">
        <v>31</v>
      </c>
      <c r="F137" s="257" t="s">
        <v>32</v>
      </c>
      <c r="G137" s="257" t="s">
        <v>33</v>
      </c>
      <c r="H137" s="257" t="s">
        <v>34</v>
      </c>
      <c r="I137" s="257" t="s">
        <v>35</v>
      </c>
      <c r="J137" s="257" t="s">
        <v>36</v>
      </c>
      <c r="K137" s="257" t="s">
        <v>37</v>
      </c>
      <c r="L137" s="257" t="s">
        <v>38</v>
      </c>
      <c r="M137" s="257" t="s">
        <v>39</v>
      </c>
      <c r="N137" s="257" t="s">
        <v>82</v>
      </c>
      <c r="P137" s="229" t="s">
        <v>28</v>
      </c>
      <c r="Q137" s="229" t="s">
        <v>29</v>
      </c>
      <c r="R137" s="229" t="s">
        <v>30</v>
      </c>
      <c r="S137" s="229" t="s">
        <v>31</v>
      </c>
      <c r="T137" s="229" t="s">
        <v>32</v>
      </c>
      <c r="U137" s="229" t="s">
        <v>33</v>
      </c>
      <c r="V137" s="229" t="s">
        <v>34</v>
      </c>
      <c r="W137" s="229" t="s">
        <v>35</v>
      </c>
      <c r="X137" s="229" t="s">
        <v>36</v>
      </c>
      <c r="Y137" s="229" t="s">
        <v>37</v>
      </c>
      <c r="Z137" s="229" t="s">
        <v>38</v>
      </c>
      <c r="AA137" s="229" t="s">
        <v>39</v>
      </c>
      <c r="AB137" s="229" t="s">
        <v>82</v>
      </c>
    </row>
    <row r="138" spans="1:28" x14ac:dyDescent="0.25">
      <c r="A138" s="3" t="s">
        <v>294</v>
      </c>
      <c r="B138" s="288">
        <f>IF(OR(B141=FALSE,B144&gt;0),1,0)</f>
        <v>0</v>
      </c>
      <c r="C138" s="288">
        <f t="shared" ref="C138:N138" si="29">IF(OR(C141=FALSE,C144&gt;0),1,0)</f>
        <v>0</v>
      </c>
      <c r="D138" s="288">
        <f t="shared" si="29"/>
        <v>0</v>
      </c>
      <c r="E138" s="288">
        <f t="shared" si="29"/>
        <v>0</v>
      </c>
      <c r="F138" s="288">
        <f t="shared" si="29"/>
        <v>0</v>
      </c>
      <c r="G138" s="288">
        <f t="shared" si="29"/>
        <v>0</v>
      </c>
      <c r="H138" s="288">
        <f t="shared" si="29"/>
        <v>0</v>
      </c>
      <c r="I138" s="288">
        <f t="shared" si="29"/>
        <v>0</v>
      </c>
      <c r="J138" s="288">
        <f t="shared" si="29"/>
        <v>0</v>
      </c>
      <c r="K138" s="288">
        <f t="shared" si="29"/>
        <v>0</v>
      </c>
      <c r="L138" s="288">
        <f t="shared" si="29"/>
        <v>0</v>
      </c>
      <c r="M138" s="288">
        <f t="shared" si="29"/>
        <v>0</v>
      </c>
      <c r="N138" s="288">
        <f t="shared" si="29"/>
        <v>1</v>
      </c>
      <c r="P138" s="452"/>
      <c r="Q138" s="452"/>
      <c r="R138" s="452"/>
      <c r="S138" s="452"/>
      <c r="T138" s="452"/>
      <c r="U138" s="452"/>
      <c r="V138" s="452"/>
      <c r="W138" s="452"/>
      <c r="X138" s="452"/>
      <c r="Y138" s="452"/>
      <c r="Z138" s="452"/>
      <c r="AA138" s="452"/>
      <c r="AB138" s="452"/>
    </row>
    <row r="139" spans="1:28" x14ac:dyDescent="0.25">
      <c r="A139" s="3" t="s">
        <v>198</v>
      </c>
      <c r="B139" s="304">
        <v>0</v>
      </c>
      <c r="C139" s="304">
        <v>0</v>
      </c>
      <c r="D139" s="304">
        <v>0</v>
      </c>
      <c r="E139" s="304">
        <v>0</v>
      </c>
      <c r="F139" s="304">
        <v>0</v>
      </c>
      <c r="G139" s="304">
        <v>0</v>
      </c>
      <c r="H139" s="304">
        <v>0</v>
      </c>
      <c r="I139" s="304">
        <v>0</v>
      </c>
      <c r="J139" s="304">
        <v>0</v>
      </c>
      <c r="K139" s="304">
        <v>0</v>
      </c>
      <c r="L139" s="304">
        <v>0</v>
      </c>
      <c r="M139" s="304">
        <v>0</v>
      </c>
      <c r="N139" s="304">
        <v>0</v>
      </c>
      <c r="P139" s="452"/>
      <c r="Q139" s="452"/>
      <c r="R139" s="452"/>
      <c r="S139" s="452"/>
      <c r="T139" s="452"/>
      <c r="U139" s="452"/>
      <c r="V139" s="452"/>
      <c r="W139" s="452"/>
      <c r="X139" s="452"/>
      <c r="Y139" s="452"/>
      <c r="Z139" s="452"/>
      <c r="AA139" s="452"/>
      <c r="AB139" s="452"/>
    </row>
    <row r="140" spans="1:28" x14ac:dyDescent="0.25">
      <c r="A140" s="3" t="s">
        <v>199</v>
      </c>
      <c r="B140" s="289">
        <v>10</v>
      </c>
      <c r="C140" s="289">
        <v>10</v>
      </c>
      <c r="D140" s="289">
        <v>10</v>
      </c>
      <c r="E140" s="289">
        <v>10</v>
      </c>
      <c r="F140" s="289">
        <v>10</v>
      </c>
      <c r="G140" s="289">
        <v>10</v>
      </c>
      <c r="H140" s="289">
        <v>10</v>
      </c>
      <c r="I140" s="289">
        <v>10</v>
      </c>
      <c r="J140" s="289">
        <v>10</v>
      </c>
      <c r="K140" s="289">
        <v>10</v>
      </c>
      <c r="L140" s="289">
        <v>10</v>
      </c>
      <c r="M140" s="289">
        <v>10</v>
      </c>
      <c r="N140" s="289">
        <v>10</v>
      </c>
      <c r="P140" s="452"/>
      <c r="Q140" s="452"/>
      <c r="R140" s="452"/>
      <c r="S140" s="452"/>
      <c r="T140" s="452"/>
      <c r="U140" s="452"/>
      <c r="V140" s="452"/>
      <c r="W140" s="452"/>
      <c r="X140" s="452"/>
      <c r="Y140" s="452"/>
      <c r="Z140" s="452"/>
      <c r="AA140" s="452"/>
      <c r="AB140" s="452"/>
    </row>
    <row r="141" spans="1:28" hidden="1" x14ac:dyDescent="0.25">
      <c r="A141" s="3" t="s">
        <v>295</v>
      </c>
      <c r="B141" s="289" t="b">
        <f>ISBLANK(B142)</f>
        <v>1</v>
      </c>
      <c r="C141" s="289" t="b">
        <f t="shared" ref="C141:N141" si="30">ISBLANK(C142)</f>
        <v>1</v>
      </c>
      <c r="D141" s="289" t="b">
        <f t="shared" si="30"/>
        <v>1</v>
      </c>
      <c r="E141" s="289" t="b">
        <f t="shared" si="30"/>
        <v>1</v>
      </c>
      <c r="F141" s="289" t="b">
        <f t="shared" si="30"/>
        <v>1</v>
      </c>
      <c r="G141" s="289" t="b">
        <f t="shared" si="30"/>
        <v>1</v>
      </c>
      <c r="H141" s="289" t="b">
        <f t="shared" si="30"/>
        <v>1</v>
      </c>
      <c r="I141" s="289" t="b">
        <f t="shared" si="30"/>
        <v>1</v>
      </c>
      <c r="J141" s="289" t="b">
        <f t="shared" si="30"/>
        <v>1</v>
      </c>
      <c r="K141" s="289" t="b">
        <f t="shared" si="30"/>
        <v>1</v>
      </c>
      <c r="L141" s="289" t="b">
        <f t="shared" si="30"/>
        <v>1</v>
      </c>
      <c r="M141" s="289" t="b">
        <f t="shared" si="30"/>
        <v>1</v>
      </c>
      <c r="N141" s="289" t="b">
        <f t="shared" si="30"/>
        <v>0</v>
      </c>
      <c r="P141" s="452"/>
      <c r="Q141" s="452"/>
      <c r="R141" s="452"/>
      <c r="S141" s="452"/>
      <c r="T141" s="452"/>
      <c r="U141" s="452"/>
      <c r="V141" s="452"/>
      <c r="W141" s="452"/>
      <c r="X141" s="452"/>
      <c r="Y141" s="452"/>
      <c r="Z141" s="452"/>
      <c r="AA141" s="452"/>
      <c r="AB141" s="452"/>
    </row>
    <row r="142" spans="1:28" x14ac:dyDescent="0.25">
      <c r="A142" s="3" t="s">
        <v>284</v>
      </c>
      <c r="B142" s="302"/>
      <c r="C142" s="302"/>
      <c r="D142" s="302"/>
      <c r="E142" s="302"/>
      <c r="F142" s="302"/>
      <c r="G142" s="302"/>
      <c r="H142" s="302"/>
      <c r="I142" s="302"/>
      <c r="J142" s="302"/>
      <c r="K142" s="302"/>
      <c r="L142" s="302"/>
      <c r="M142" s="302"/>
      <c r="N142" s="313">
        <f>SUM(B142:M142)</f>
        <v>0</v>
      </c>
      <c r="P142" s="452"/>
      <c r="Q142" s="452"/>
      <c r="R142" s="452"/>
      <c r="S142" s="452"/>
      <c r="T142" s="452"/>
      <c r="U142" s="452"/>
      <c r="V142" s="452"/>
      <c r="W142" s="452"/>
      <c r="X142" s="452"/>
      <c r="Y142" s="452"/>
      <c r="Z142" s="452"/>
      <c r="AA142" s="452"/>
      <c r="AB142" s="452"/>
    </row>
    <row r="143" spans="1:28" x14ac:dyDescent="0.25">
      <c r="A143" s="3" t="s">
        <v>296</v>
      </c>
      <c r="B143" s="314">
        <f>IF(B141=TRUE,0,(IF(B142=0,1,0)))</f>
        <v>0</v>
      </c>
      <c r="C143" s="314">
        <f t="shared" ref="C143:N143" si="31">IF(C141=TRUE,0,(IF(C142=0,1,0)))</f>
        <v>0</v>
      </c>
      <c r="D143" s="314">
        <f t="shared" si="31"/>
        <v>0</v>
      </c>
      <c r="E143" s="314">
        <f t="shared" si="31"/>
        <v>0</v>
      </c>
      <c r="F143" s="314">
        <f t="shared" si="31"/>
        <v>0</v>
      </c>
      <c r="G143" s="314">
        <f t="shared" si="31"/>
        <v>0</v>
      </c>
      <c r="H143" s="314">
        <f t="shared" si="31"/>
        <v>0</v>
      </c>
      <c r="I143" s="314">
        <f t="shared" si="31"/>
        <v>0</v>
      </c>
      <c r="J143" s="314">
        <f t="shared" si="31"/>
        <v>0</v>
      </c>
      <c r="K143" s="314">
        <f t="shared" si="31"/>
        <v>0</v>
      </c>
      <c r="L143" s="314">
        <f t="shared" si="31"/>
        <v>0</v>
      </c>
      <c r="M143" s="314">
        <f t="shared" si="31"/>
        <v>0</v>
      </c>
      <c r="N143" s="314">
        <f t="shared" si="31"/>
        <v>1</v>
      </c>
      <c r="P143" s="452"/>
      <c r="Q143" s="452"/>
      <c r="R143" s="452"/>
      <c r="S143" s="452"/>
      <c r="T143" s="452"/>
      <c r="U143" s="452"/>
      <c r="V143" s="452"/>
      <c r="W143" s="452"/>
      <c r="X143" s="452"/>
      <c r="Y143" s="452"/>
      <c r="Z143" s="452"/>
      <c r="AA143" s="452"/>
      <c r="AB143" s="452"/>
    </row>
    <row r="144" spans="1:28" x14ac:dyDescent="0.25">
      <c r="A144" s="3" t="s">
        <v>285</v>
      </c>
      <c r="B144" s="302"/>
      <c r="C144" s="302"/>
      <c r="D144" s="302"/>
      <c r="E144" s="302"/>
      <c r="F144" s="302"/>
      <c r="G144" s="302"/>
      <c r="H144" s="302"/>
      <c r="I144" s="302"/>
      <c r="J144" s="302"/>
      <c r="K144" s="302"/>
      <c r="L144" s="302"/>
      <c r="M144" s="302"/>
      <c r="N144" s="313">
        <f>SUM(B144:M144)</f>
        <v>0</v>
      </c>
      <c r="P144" s="452"/>
      <c r="Q144" s="452"/>
      <c r="R144" s="452"/>
      <c r="S144" s="452"/>
      <c r="T144" s="452"/>
      <c r="U144" s="452"/>
      <c r="V144" s="452"/>
      <c r="W144" s="452"/>
      <c r="X144" s="452"/>
      <c r="Y144" s="452"/>
      <c r="Z144" s="452"/>
      <c r="AA144" s="452"/>
      <c r="AB144" s="452"/>
    </row>
    <row r="145" spans="1:28" hidden="1" x14ac:dyDescent="0.25">
      <c r="A145" s="3" t="s">
        <v>295</v>
      </c>
      <c r="B145" s="315" t="b">
        <f>ISBLANK(B144)</f>
        <v>1</v>
      </c>
      <c r="C145" s="315" t="b">
        <f t="shared" ref="C145:N145" si="32">ISBLANK(C144)</f>
        <v>1</v>
      </c>
      <c r="D145" s="315" t="b">
        <f t="shared" si="32"/>
        <v>1</v>
      </c>
      <c r="E145" s="315" t="b">
        <f t="shared" si="32"/>
        <v>1</v>
      </c>
      <c r="F145" s="315" t="b">
        <f t="shared" si="32"/>
        <v>1</v>
      </c>
      <c r="G145" s="315" t="b">
        <f t="shared" si="32"/>
        <v>1</v>
      </c>
      <c r="H145" s="315" t="b">
        <f t="shared" si="32"/>
        <v>1</v>
      </c>
      <c r="I145" s="315" t="b">
        <f t="shared" si="32"/>
        <v>1</v>
      </c>
      <c r="J145" s="315" t="b">
        <f t="shared" si="32"/>
        <v>1</v>
      </c>
      <c r="K145" s="315" t="b">
        <f t="shared" si="32"/>
        <v>1</v>
      </c>
      <c r="L145" s="315" t="b">
        <f t="shared" si="32"/>
        <v>1</v>
      </c>
      <c r="M145" s="315" t="b">
        <f t="shared" si="32"/>
        <v>1</v>
      </c>
      <c r="N145" s="315" t="b">
        <f t="shared" si="32"/>
        <v>0</v>
      </c>
      <c r="P145" s="452"/>
      <c r="Q145" s="452"/>
      <c r="R145" s="452"/>
      <c r="S145" s="452"/>
      <c r="T145" s="452"/>
      <c r="U145" s="452"/>
      <c r="V145" s="452"/>
      <c r="W145" s="452"/>
      <c r="X145" s="452"/>
      <c r="Y145" s="452"/>
      <c r="Z145" s="452"/>
      <c r="AA145" s="452"/>
      <c r="AB145" s="452"/>
    </row>
    <row r="146" spans="1:28" x14ac:dyDescent="0.25">
      <c r="A146" s="3" t="s">
        <v>297</v>
      </c>
      <c r="B146" s="314">
        <f>IF(B145=TRUE,0,B140/B144)</f>
        <v>0</v>
      </c>
      <c r="C146" s="314">
        <f t="shared" ref="C146:N146" si="33">IF(C145=TRUE,0,C140/C144)</f>
        <v>0</v>
      </c>
      <c r="D146" s="314">
        <f t="shared" si="33"/>
        <v>0</v>
      </c>
      <c r="E146" s="314">
        <f t="shared" si="33"/>
        <v>0</v>
      </c>
      <c r="F146" s="314">
        <f t="shared" si="33"/>
        <v>0</v>
      </c>
      <c r="G146" s="314">
        <f t="shared" si="33"/>
        <v>0</v>
      </c>
      <c r="H146" s="314">
        <f t="shared" si="33"/>
        <v>0</v>
      </c>
      <c r="I146" s="314">
        <f t="shared" si="33"/>
        <v>0</v>
      </c>
      <c r="J146" s="314">
        <f t="shared" si="33"/>
        <v>0</v>
      </c>
      <c r="K146" s="314">
        <f t="shared" si="33"/>
        <v>0</v>
      </c>
      <c r="L146" s="314">
        <f t="shared" si="33"/>
        <v>0</v>
      </c>
      <c r="M146" s="314">
        <f t="shared" si="33"/>
        <v>0</v>
      </c>
      <c r="N146" s="314" t="e">
        <f t="shared" si="33"/>
        <v>#DIV/0!</v>
      </c>
      <c r="P146" s="452"/>
      <c r="Q146" s="452"/>
      <c r="R146" s="452"/>
      <c r="S146" s="452"/>
      <c r="T146" s="452"/>
      <c r="U146" s="452"/>
      <c r="V146" s="452"/>
      <c r="W146" s="452"/>
      <c r="X146" s="452"/>
      <c r="Y146" s="452"/>
      <c r="Z146" s="452"/>
      <c r="AA146" s="452"/>
      <c r="AB146" s="452"/>
    </row>
    <row r="147" spans="1:28" x14ac:dyDescent="0.25">
      <c r="A147" s="3" t="s">
        <v>194</v>
      </c>
      <c r="B147" s="6">
        <f>IF(AND(B141=FALSE,B142=0,B146=0),B143,IF(AND(B141=TRUE,B146&gt;0),B146,IF(AND(B141=FALSE,B146&gt;0),AVERAGE(B143,B146),0)))</f>
        <v>0</v>
      </c>
      <c r="C147" s="6">
        <f>IF(AND(C141=FALSE,C142=0,C146=0),C143,IF(AND(C141=TRUE,C146&gt;0),C146,IF(AND(C141=FALSE,C146&gt;0),AVERAGE(C143,C146),0)))</f>
        <v>0</v>
      </c>
      <c r="D147" s="6">
        <f t="shared" ref="D147:N147" si="34">IF(AND(D141=FALSE,D142=0,D146=0),D143,IF(AND(D141=TRUE,D146&gt;0),D146,IF(AND(D141=FALSE,D146&gt;0),AVERAGE(D143,D146),0)))</f>
        <v>0</v>
      </c>
      <c r="E147" s="6">
        <f t="shared" si="34"/>
        <v>0</v>
      </c>
      <c r="F147" s="6">
        <f t="shared" si="34"/>
        <v>0</v>
      </c>
      <c r="G147" s="6">
        <f t="shared" si="34"/>
        <v>0</v>
      </c>
      <c r="H147" s="6">
        <f t="shared" si="34"/>
        <v>0</v>
      </c>
      <c r="I147" s="6">
        <f t="shared" si="34"/>
        <v>0</v>
      </c>
      <c r="J147" s="6">
        <f t="shared" si="34"/>
        <v>0</v>
      </c>
      <c r="K147" s="6">
        <f t="shared" si="34"/>
        <v>0</v>
      </c>
      <c r="L147" s="6">
        <f t="shared" si="34"/>
        <v>0</v>
      </c>
      <c r="M147" s="6">
        <f t="shared" si="34"/>
        <v>0</v>
      </c>
      <c r="N147" s="6" t="e">
        <f t="shared" si="34"/>
        <v>#DIV/0!</v>
      </c>
      <c r="P147" s="452"/>
      <c r="Q147" s="452"/>
      <c r="R147" s="452"/>
      <c r="S147" s="452"/>
      <c r="T147" s="452"/>
      <c r="U147" s="452"/>
      <c r="V147" s="452"/>
      <c r="W147" s="452"/>
      <c r="X147" s="452"/>
      <c r="Y147" s="452"/>
      <c r="Z147" s="452"/>
      <c r="AA147" s="452"/>
      <c r="AB147" s="452"/>
    </row>
    <row r="148" spans="1:28" x14ac:dyDescent="0.25">
      <c r="A148" s="3" t="s">
        <v>195</v>
      </c>
      <c r="B148" s="6">
        <f>B147</f>
        <v>0</v>
      </c>
      <c r="C148" s="2">
        <f>AVERAGE($B$147:C$147)</f>
        <v>0</v>
      </c>
      <c r="D148" s="2">
        <f>AVERAGE($B$147:D$147)</f>
        <v>0</v>
      </c>
      <c r="E148" s="2">
        <f>AVERAGE($B$147:E$147)</f>
        <v>0</v>
      </c>
      <c r="F148" s="2">
        <f>AVERAGE($B$147:F$147)</f>
        <v>0</v>
      </c>
      <c r="G148" s="2">
        <f>AVERAGE($B$147:G$147)</f>
        <v>0</v>
      </c>
      <c r="H148" s="2">
        <f>AVERAGE($B$147:H$147)</f>
        <v>0</v>
      </c>
      <c r="I148" s="2">
        <f>AVERAGE($B$147:I$147)</f>
        <v>0</v>
      </c>
      <c r="J148" s="2">
        <f>AVERAGE($B$147:J$147)</f>
        <v>0</v>
      </c>
      <c r="K148" s="2">
        <f>AVERAGE($B$147:K$147)</f>
        <v>0</v>
      </c>
      <c r="L148" s="2">
        <f>AVERAGE($B$147:L$147)</f>
        <v>0</v>
      </c>
      <c r="M148" s="2">
        <f>AVERAGE($B$147:M$147)</f>
        <v>0</v>
      </c>
      <c r="N148" s="2"/>
      <c r="P148" s="452"/>
      <c r="Q148" s="452"/>
      <c r="R148" s="452"/>
      <c r="S148" s="452"/>
      <c r="T148" s="452"/>
      <c r="U148" s="452"/>
      <c r="V148" s="452"/>
      <c r="W148" s="452"/>
      <c r="X148" s="452"/>
      <c r="Y148" s="452"/>
      <c r="Z148" s="452"/>
      <c r="AA148" s="452"/>
      <c r="AB148" s="452"/>
    </row>
    <row r="151" spans="1:28" x14ac:dyDescent="0.25">
      <c r="A151" s="4" t="s">
        <v>255</v>
      </c>
      <c r="B151" s="282"/>
      <c r="C151" s="282"/>
    </row>
    <row r="152" spans="1:28" x14ac:dyDescent="0.25">
      <c r="A152" s="4" t="s">
        <v>227</v>
      </c>
      <c r="B152" s="229" t="s">
        <v>28</v>
      </c>
      <c r="C152" s="229" t="s">
        <v>29</v>
      </c>
      <c r="D152" s="229" t="s">
        <v>30</v>
      </c>
      <c r="E152" s="229" t="s">
        <v>31</v>
      </c>
      <c r="F152" s="229" t="s">
        <v>32</v>
      </c>
      <c r="G152" s="229" t="s">
        <v>33</v>
      </c>
      <c r="H152" s="229" t="s">
        <v>34</v>
      </c>
      <c r="I152" s="229" t="s">
        <v>35</v>
      </c>
      <c r="J152" s="229" t="s">
        <v>36</v>
      </c>
      <c r="K152" s="229" t="s">
        <v>37</v>
      </c>
      <c r="L152" s="229" t="s">
        <v>38</v>
      </c>
      <c r="M152" s="229" t="s">
        <v>39</v>
      </c>
      <c r="N152" s="229" t="s">
        <v>82</v>
      </c>
      <c r="P152" s="229" t="s">
        <v>28</v>
      </c>
      <c r="Q152" s="229" t="s">
        <v>29</v>
      </c>
      <c r="R152" s="229" t="s">
        <v>30</v>
      </c>
      <c r="S152" s="229" t="s">
        <v>31</v>
      </c>
      <c r="T152" s="229" t="s">
        <v>32</v>
      </c>
      <c r="U152" s="229" t="s">
        <v>33</v>
      </c>
      <c r="V152" s="229" t="s">
        <v>34</v>
      </c>
      <c r="W152" s="229" t="s">
        <v>35</v>
      </c>
      <c r="X152" s="229" t="s">
        <v>36</v>
      </c>
      <c r="Y152" s="229" t="s">
        <v>37</v>
      </c>
      <c r="Z152" s="229" t="s">
        <v>38</v>
      </c>
      <c r="AA152" s="229" t="s">
        <v>39</v>
      </c>
      <c r="AB152" s="229" t="s">
        <v>82</v>
      </c>
    </row>
    <row r="153" spans="1:28" x14ac:dyDescent="0.25">
      <c r="A153" s="3" t="s">
        <v>40</v>
      </c>
      <c r="B153" s="232">
        <v>0</v>
      </c>
      <c r="C153" s="232">
        <v>0</v>
      </c>
      <c r="D153" s="232">
        <v>0</v>
      </c>
      <c r="E153" s="232">
        <v>0</v>
      </c>
      <c r="F153" s="232">
        <v>0</v>
      </c>
      <c r="G153" s="232">
        <v>0</v>
      </c>
      <c r="H153" s="232">
        <v>0</v>
      </c>
      <c r="I153" s="232">
        <v>0</v>
      </c>
      <c r="J153" s="232">
        <v>0</v>
      </c>
      <c r="K153" s="232">
        <v>0</v>
      </c>
      <c r="L153" s="232">
        <v>0</v>
      </c>
      <c r="M153" s="232">
        <v>0</v>
      </c>
      <c r="N153" s="232">
        <f>SUM(B153:M153)</f>
        <v>0</v>
      </c>
      <c r="P153" s="452"/>
      <c r="Q153" s="452"/>
      <c r="R153" s="452"/>
      <c r="S153" s="452"/>
      <c r="T153" s="452"/>
      <c r="U153" s="452"/>
      <c r="V153" s="452"/>
      <c r="W153" s="452"/>
      <c r="X153" s="452"/>
      <c r="Y153" s="452"/>
      <c r="Z153" s="452"/>
      <c r="AA153" s="452"/>
      <c r="AB153" s="452"/>
    </row>
    <row r="154" spans="1:28" x14ac:dyDescent="0.25">
      <c r="A154" s="3" t="s">
        <v>41</v>
      </c>
      <c r="B154" s="286">
        <v>0</v>
      </c>
      <c r="C154" s="286"/>
      <c r="D154" s="286"/>
      <c r="E154" s="286"/>
      <c r="F154" s="286"/>
      <c r="G154" s="286"/>
      <c r="H154" s="286"/>
      <c r="I154" s="286"/>
      <c r="J154" s="286"/>
      <c r="K154" s="286"/>
      <c r="L154" s="286"/>
      <c r="M154" s="286"/>
      <c r="N154" s="286">
        <f>SUM(B154:M154)</f>
        <v>0</v>
      </c>
      <c r="P154" s="452"/>
      <c r="Q154" s="452"/>
      <c r="R154" s="452"/>
      <c r="S154" s="452"/>
      <c r="T154" s="452"/>
      <c r="U154" s="452"/>
      <c r="V154" s="452"/>
      <c r="W154" s="452"/>
      <c r="X154" s="452"/>
      <c r="Y154" s="452"/>
      <c r="Z154" s="452"/>
      <c r="AA154" s="452"/>
      <c r="AB154" s="452"/>
    </row>
    <row r="155" spans="1:28" x14ac:dyDescent="0.25">
      <c r="A155" s="3" t="s">
        <v>83</v>
      </c>
      <c r="B155" s="232">
        <f>B154</f>
        <v>0</v>
      </c>
      <c r="C155" s="232">
        <f>SUM($B$123:C$123)</f>
        <v>0</v>
      </c>
      <c r="D155" s="232">
        <f>SUM($B$123:D$123)</f>
        <v>0</v>
      </c>
      <c r="E155" s="232">
        <f>SUM($B$123:E$123)</f>
        <v>0</v>
      </c>
      <c r="F155" s="232">
        <f>SUM($B$123:F$123)</f>
        <v>0</v>
      </c>
      <c r="G155" s="232">
        <f>SUM($B$123:G$123)</f>
        <v>0</v>
      </c>
      <c r="H155" s="232">
        <f>SUM($B$123:H$123)</f>
        <v>0</v>
      </c>
      <c r="I155" s="232">
        <f>SUM($B$123:I$123)</f>
        <v>0</v>
      </c>
      <c r="J155" s="232">
        <f>SUM($B$123:J$123)</f>
        <v>0</v>
      </c>
      <c r="K155" s="232">
        <f>SUM($B$123:K$123)</f>
        <v>0</v>
      </c>
      <c r="L155" s="232">
        <f>SUM($B$123:L$123)</f>
        <v>0</v>
      </c>
      <c r="M155" s="232">
        <f>SUM($B$123:M$123)</f>
        <v>0</v>
      </c>
      <c r="N155" s="232"/>
      <c r="P155" s="452"/>
      <c r="Q155" s="452"/>
      <c r="R155" s="452"/>
      <c r="S155" s="452"/>
      <c r="T155" s="452"/>
      <c r="U155" s="452"/>
      <c r="V155" s="452"/>
      <c r="W155" s="452"/>
      <c r="X155" s="452"/>
      <c r="Y155" s="452"/>
      <c r="Z155" s="452"/>
      <c r="AA155" s="452"/>
      <c r="AB155" s="452"/>
    </row>
    <row r="156" spans="1:28" x14ac:dyDescent="0.25">
      <c r="A156" s="3" t="s">
        <v>194</v>
      </c>
      <c r="B156" s="6">
        <f>IF(B154=0,1,B153/B154)</f>
        <v>1</v>
      </c>
      <c r="C156" s="6">
        <f t="shared" ref="C156:N156" si="35">IF(C154=0,1,C153/C154)</f>
        <v>1</v>
      </c>
      <c r="D156" s="6">
        <f t="shared" si="35"/>
        <v>1</v>
      </c>
      <c r="E156" s="6">
        <f t="shared" si="35"/>
        <v>1</v>
      </c>
      <c r="F156" s="6">
        <f t="shared" si="35"/>
        <v>1</v>
      </c>
      <c r="G156" s="6">
        <f t="shared" si="35"/>
        <v>1</v>
      </c>
      <c r="H156" s="6">
        <f t="shared" si="35"/>
        <v>1</v>
      </c>
      <c r="I156" s="6">
        <f t="shared" si="35"/>
        <v>1</v>
      </c>
      <c r="J156" s="6">
        <f t="shared" si="35"/>
        <v>1</v>
      </c>
      <c r="K156" s="6">
        <f t="shared" si="35"/>
        <v>1</v>
      </c>
      <c r="L156" s="6">
        <f t="shared" si="35"/>
        <v>1</v>
      </c>
      <c r="M156" s="6">
        <f t="shared" si="35"/>
        <v>1</v>
      </c>
      <c r="N156" s="6">
        <f t="shared" si="35"/>
        <v>1</v>
      </c>
      <c r="P156" s="452"/>
      <c r="Q156" s="452"/>
      <c r="R156" s="452"/>
      <c r="S156" s="452"/>
      <c r="T156" s="452"/>
      <c r="U156" s="452"/>
      <c r="V156" s="452"/>
      <c r="W156" s="452"/>
      <c r="X156" s="452"/>
      <c r="Y156" s="452"/>
      <c r="Z156" s="452"/>
      <c r="AA156" s="452"/>
      <c r="AB156" s="452"/>
    </row>
    <row r="157" spans="1:28" x14ac:dyDescent="0.25">
      <c r="A157" s="3" t="s">
        <v>195</v>
      </c>
      <c r="B157" s="2">
        <f>B156</f>
        <v>1</v>
      </c>
      <c r="C157" s="2">
        <f>SUM($B$156:C$156)/COUNT($B$156:C$156)</f>
        <v>1</v>
      </c>
      <c r="D157" s="2">
        <f>SUM($B$156:D$156)/COUNT($B$156:D$156)</f>
        <v>1</v>
      </c>
      <c r="E157" s="2">
        <f>SUM($B$156:E$156)/COUNT($B$156:E$156)</f>
        <v>1</v>
      </c>
      <c r="F157" s="2">
        <f>SUM($B$156:F$156)/COUNT($B$156:F$156)</f>
        <v>1</v>
      </c>
      <c r="G157" s="2">
        <f>SUM($B$156:G$156)/COUNT($B$156:G$156)</f>
        <v>1</v>
      </c>
      <c r="H157" s="2">
        <f>SUM($B$156:H$156)/COUNT($B$156:H$156)</f>
        <v>1</v>
      </c>
      <c r="I157" s="2">
        <f>SUM($B$156:I$156)/COUNT($B$156:I$156)</f>
        <v>1</v>
      </c>
      <c r="J157" s="2">
        <f>SUM($B$156:J$156)/COUNT($B$156:J$156)</f>
        <v>1</v>
      </c>
      <c r="K157" s="2">
        <f>SUM($B$156:K$156)/COUNT($B$156:K$156)</f>
        <v>1</v>
      </c>
      <c r="L157" s="2">
        <f>SUM($B$156:L$156)/COUNT($B$156:L$156)</f>
        <v>1</v>
      </c>
      <c r="M157" s="2">
        <f>SUM($B$156:M$156)/COUNT($B$156:M$156)</f>
        <v>1</v>
      </c>
      <c r="N157" s="2"/>
      <c r="P157" s="452"/>
      <c r="Q157" s="452"/>
      <c r="R157" s="452"/>
      <c r="S157" s="452"/>
      <c r="T157" s="452"/>
      <c r="U157" s="452"/>
      <c r="V157" s="452"/>
      <c r="W157" s="452"/>
      <c r="X157" s="452"/>
      <c r="Y157" s="452"/>
      <c r="Z157" s="452"/>
      <c r="AA157" s="452"/>
      <c r="AB157" s="452"/>
    </row>
  </sheetData>
  <mergeCells count="247">
    <mergeCell ref="W153:W157"/>
    <mergeCell ref="X153:X157"/>
    <mergeCell ref="Y153:Y157"/>
    <mergeCell ref="Z153:Z157"/>
    <mergeCell ref="AA153:AA157"/>
    <mergeCell ref="AB153:AB157"/>
    <mergeCell ref="Z138:Z148"/>
    <mergeCell ref="AA138:AA148"/>
    <mergeCell ref="AB138:AB148"/>
    <mergeCell ref="W138:W148"/>
    <mergeCell ref="X138:X148"/>
    <mergeCell ref="Y138:Y148"/>
    <mergeCell ref="P153:P157"/>
    <mergeCell ref="Q153:Q157"/>
    <mergeCell ref="R153:R157"/>
    <mergeCell ref="S153:S157"/>
    <mergeCell ref="T153:T157"/>
    <mergeCell ref="U153:U157"/>
    <mergeCell ref="V153:V157"/>
    <mergeCell ref="P138:P148"/>
    <mergeCell ref="Q138:Q148"/>
    <mergeCell ref="R138:R148"/>
    <mergeCell ref="S138:S148"/>
    <mergeCell ref="T138:T148"/>
    <mergeCell ref="U138:U148"/>
    <mergeCell ref="V138:V148"/>
    <mergeCell ref="Y131:Y134"/>
    <mergeCell ref="Z131:Z134"/>
    <mergeCell ref="AA131:AA134"/>
    <mergeCell ref="AB131:AB134"/>
    <mergeCell ref="AB122:AB126"/>
    <mergeCell ref="P131:P134"/>
    <mergeCell ref="Q131:Q134"/>
    <mergeCell ref="R131:R134"/>
    <mergeCell ref="S131:S134"/>
    <mergeCell ref="T131:T134"/>
    <mergeCell ref="U131:U134"/>
    <mergeCell ref="V131:V134"/>
    <mergeCell ref="W131:W134"/>
    <mergeCell ref="X131:X134"/>
    <mergeCell ref="V122:V126"/>
    <mergeCell ref="W122:W126"/>
    <mergeCell ref="X122:X126"/>
    <mergeCell ref="Y122:Y126"/>
    <mergeCell ref="Z122:Z126"/>
    <mergeCell ref="AA122:AA126"/>
    <mergeCell ref="P122:P126"/>
    <mergeCell ref="Q122:Q126"/>
    <mergeCell ref="R122:R126"/>
    <mergeCell ref="S122:S126"/>
    <mergeCell ref="T122:T126"/>
    <mergeCell ref="U122:U126"/>
    <mergeCell ref="AB114:AB117"/>
    <mergeCell ref="V114:V117"/>
    <mergeCell ref="W114:W117"/>
    <mergeCell ref="X114:X117"/>
    <mergeCell ref="Y114:Y117"/>
    <mergeCell ref="Z114:Z117"/>
    <mergeCell ref="AA114:AA117"/>
    <mergeCell ref="Y106:Y109"/>
    <mergeCell ref="Z106:Z109"/>
    <mergeCell ref="AA106:AA109"/>
    <mergeCell ref="AB106:AB109"/>
    <mergeCell ref="P114:P117"/>
    <mergeCell ref="Q114:Q117"/>
    <mergeCell ref="R114:R117"/>
    <mergeCell ref="S114:S117"/>
    <mergeCell ref="T114:T117"/>
    <mergeCell ref="U114:U117"/>
    <mergeCell ref="P106:P109"/>
    <mergeCell ref="Q106:Q109"/>
    <mergeCell ref="R106:R109"/>
    <mergeCell ref="S106:S109"/>
    <mergeCell ref="T106:T109"/>
    <mergeCell ref="U106:U109"/>
    <mergeCell ref="V106:V109"/>
    <mergeCell ref="W106:W109"/>
    <mergeCell ref="X106:X109"/>
    <mergeCell ref="AA92:AA95"/>
    <mergeCell ref="AB92:AB95"/>
    <mergeCell ref="P99:P102"/>
    <mergeCell ref="Q99:Q102"/>
    <mergeCell ref="R99:R102"/>
    <mergeCell ref="S99:S102"/>
    <mergeCell ref="T99:T102"/>
    <mergeCell ref="U99:U102"/>
    <mergeCell ref="AB99:AB102"/>
    <mergeCell ref="V99:V102"/>
    <mergeCell ref="W99:W102"/>
    <mergeCell ref="X99:X102"/>
    <mergeCell ref="Y99:Y102"/>
    <mergeCell ref="Z99:Z102"/>
    <mergeCell ref="AA99:AA102"/>
    <mergeCell ref="AB86:AB88"/>
    <mergeCell ref="P92:P95"/>
    <mergeCell ref="Q92:Q95"/>
    <mergeCell ref="R92:R95"/>
    <mergeCell ref="S92:S95"/>
    <mergeCell ref="T92:T95"/>
    <mergeCell ref="U92:U95"/>
    <mergeCell ref="V92:V95"/>
    <mergeCell ref="W92:W95"/>
    <mergeCell ref="X92:X95"/>
    <mergeCell ref="V86:V88"/>
    <mergeCell ref="W86:W88"/>
    <mergeCell ref="X86:X88"/>
    <mergeCell ref="Y86:Y88"/>
    <mergeCell ref="Z86:Z88"/>
    <mergeCell ref="AA86:AA88"/>
    <mergeCell ref="P86:P88"/>
    <mergeCell ref="Q86:Q88"/>
    <mergeCell ref="R86:R88"/>
    <mergeCell ref="S86:S88"/>
    <mergeCell ref="T86:T88"/>
    <mergeCell ref="U86:U88"/>
    <mergeCell ref="Y92:Y95"/>
    <mergeCell ref="Z92:Z95"/>
    <mergeCell ref="V61:V65"/>
    <mergeCell ref="W61:W65"/>
    <mergeCell ref="X61:X65"/>
    <mergeCell ref="Y61:Y65"/>
    <mergeCell ref="Z61:Z65"/>
    <mergeCell ref="AA61:AA65"/>
    <mergeCell ref="AB78:AB81"/>
    <mergeCell ref="V78:V81"/>
    <mergeCell ref="W78:W81"/>
    <mergeCell ref="X78:X81"/>
    <mergeCell ref="Y78:Y81"/>
    <mergeCell ref="Z78:Z81"/>
    <mergeCell ref="AA78:AA81"/>
    <mergeCell ref="Y70:Y73"/>
    <mergeCell ref="Z70:Z73"/>
    <mergeCell ref="AA70:AA73"/>
    <mergeCell ref="AB70:AB73"/>
    <mergeCell ref="AA52:AA56"/>
    <mergeCell ref="AB52:AB56"/>
    <mergeCell ref="P61:P65"/>
    <mergeCell ref="Q61:Q65"/>
    <mergeCell ref="R61:R65"/>
    <mergeCell ref="S61:S65"/>
    <mergeCell ref="T61:T65"/>
    <mergeCell ref="U61:U65"/>
    <mergeCell ref="P78:P81"/>
    <mergeCell ref="Q78:Q81"/>
    <mergeCell ref="R78:R81"/>
    <mergeCell ref="S78:S81"/>
    <mergeCell ref="T78:T81"/>
    <mergeCell ref="U78:U81"/>
    <mergeCell ref="AB61:AB65"/>
    <mergeCell ref="P70:P73"/>
    <mergeCell ref="Q70:Q73"/>
    <mergeCell ref="R70:R73"/>
    <mergeCell ref="S70:S73"/>
    <mergeCell ref="T70:T73"/>
    <mergeCell ref="U70:U73"/>
    <mergeCell ref="V70:V73"/>
    <mergeCell ref="W70:W73"/>
    <mergeCell ref="X70:X73"/>
    <mergeCell ref="AB43:AB47"/>
    <mergeCell ref="P52:P56"/>
    <mergeCell ref="Q52:Q56"/>
    <mergeCell ref="R52:R56"/>
    <mergeCell ref="S52:S56"/>
    <mergeCell ref="T52:T56"/>
    <mergeCell ref="U52:U56"/>
    <mergeCell ref="V52:V56"/>
    <mergeCell ref="W52:W56"/>
    <mergeCell ref="X52:X56"/>
    <mergeCell ref="V43:V47"/>
    <mergeCell ref="W43:W47"/>
    <mergeCell ref="X43:X47"/>
    <mergeCell ref="Y43:Y47"/>
    <mergeCell ref="Z43:Z47"/>
    <mergeCell ref="AA43:AA47"/>
    <mergeCell ref="P43:P47"/>
    <mergeCell ref="Q43:Q47"/>
    <mergeCell ref="R43:R47"/>
    <mergeCell ref="S43:S47"/>
    <mergeCell ref="T43:T47"/>
    <mergeCell ref="U43:U47"/>
    <mergeCell ref="Y52:Y56"/>
    <mergeCell ref="Z52:Z56"/>
    <mergeCell ref="V19:V22"/>
    <mergeCell ref="W19:W22"/>
    <mergeCell ref="X19:X22"/>
    <mergeCell ref="Y19:Y22"/>
    <mergeCell ref="Z19:Z22"/>
    <mergeCell ref="AA19:AA22"/>
    <mergeCell ref="AB35:AB38"/>
    <mergeCell ref="V35:V38"/>
    <mergeCell ref="W35:W38"/>
    <mergeCell ref="X35:X38"/>
    <mergeCell ref="Y35:Y38"/>
    <mergeCell ref="Z35:Z38"/>
    <mergeCell ref="AA35:AA38"/>
    <mergeCell ref="Y27:Y30"/>
    <mergeCell ref="Z27:Z30"/>
    <mergeCell ref="AA27:AA30"/>
    <mergeCell ref="AB27:AB30"/>
    <mergeCell ref="AA11:AA14"/>
    <mergeCell ref="AB11:AB14"/>
    <mergeCell ref="P19:P22"/>
    <mergeCell ref="Q19:Q22"/>
    <mergeCell ref="R19:R22"/>
    <mergeCell ref="S19:S22"/>
    <mergeCell ref="T19:T22"/>
    <mergeCell ref="U19:U22"/>
    <mergeCell ref="P35:P38"/>
    <mergeCell ref="Q35:Q38"/>
    <mergeCell ref="R35:R38"/>
    <mergeCell ref="S35:S38"/>
    <mergeCell ref="T35:T38"/>
    <mergeCell ref="U35:U38"/>
    <mergeCell ref="AB19:AB22"/>
    <mergeCell ref="P27:P30"/>
    <mergeCell ref="Q27:Q30"/>
    <mergeCell ref="R27:R30"/>
    <mergeCell ref="S27:S30"/>
    <mergeCell ref="T27:T30"/>
    <mergeCell ref="U27:U30"/>
    <mergeCell ref="V27:V30"/>
    <mergeCell ref="W27:W30"/>
    <mergeCell ref="X27:X30"/>
    <mergeCell ref="AB3:AB6"/>
    <mergeCell ref="P11:P14"/>
    <mergeCell ref="Q11:Q14"/>
    <mergeCell ref="R11:R14"/>
    <mergeCell ref="S11:S14"/>
    <mergeCell ref="T11:T14"/>
    <mergeCell ref="U11:U14"/>
    <mergeCell ref="V11:V14"/>
    <mergeCell ref="W11:W14"/>
    <mergeCell ref="X11:X14"/>
    <mergeCell ref="V3:V6"/>
    <mergeCell ref="W3:W6"/>
    <mergeCell ref="X3:X6"/>
    <mergeCell ref="Y3:Y6"/>
    <mergeCell ref="Z3:Z6"/>
    <mergeCell ref="AA3:AA6"/>
    <mergeCell ref="P3:P6"/>
    <mergeCell ref="Q3:Q6"/>
    <mergeCell ref="R3:R6"/>
    <mergeCell ref="S3:S6"/>
    <mergeCell ref="T3:T6"/>
    <mergeCell ref="U3:U6"/>
    <mergeCell ref="Y11:Y14"/>
    <mergeCell ref="Z11:Z14"/>
  </mergeCells>
  <conditionalFormatting sqref="B5:N6">
    <cfRule type="cellIs" dxfId="56" priority="54" operator="greaterThan">
      <formula>1</formula>
    </cfRule>
    <cfRule type="cellIs" dxfId="55" priority="52" operator="equal">
      <formula>1</formula>
    </cfRule>
    <cfRule type="cellIs" dxfId="54" priority="53" operator="lessThan">
      <formula>1</formula>
    </cfRule>
  </conditionalFormatting>
  <conditionalFormatting sqref="B13:N14">
    <cfRule type="cellIs" dxfId="53" priority="55" operator="equal">
      <formula>1</formula>
    </cfRule>
    <cfRule type="cellIs" dxfId="52" priority="57" operator="greaterThan">
      <formula>1</formula>
    </cfRule>
    <cfRule type="cellIs" dxfId="51" priority="56" operator="lessThan">
      <formula>1</formula>
    </cfRule>
  </conditionalFormatting>
  <conditionalFormatting sqref="B21:N22">
    <cfRule type="cellIs" dxfId="50" priority="60" operator="greaterThan">
      <formula>1</formula>
    </cfRule>
    <cfRule type="cellIs" dxfId="49" priority="59" operator="lessThan">
      <formula>1</formula>
    </cfRule>
    <cfRule type="cellIs" dxfId="48" priority="58" operator="equal">
      <formula>1</formula>
    </cfRule>
  </conditionalFormatting>
  <conditionalFormatting sqref="B29:N30">
    <cfRule type="cellIs" dxfId="47" priority="33" operator="greaterThan">
      <formula>1</formula>
    </cfRule>
    <cfRule type="cellIs" dxfId="46" priority="31" operator="equal">
      <formula>1</formula>
    </cfRule>
    <cfRule type="cellIs" dxfId="45" priority="32" operator="lessThan">
      <formula>1</formula>
    </cfRule>
  </conditionalFormatting>
  <conditionalFormatting sqref="B37:N38">
    <cfRule type="cellIs" dxfId="44" priority="28" operator="equal">
      <formula>1</formula>
    </cfRule>
    <cfRule type="cellIs" dxfId="43" priority="29" operator="lessThan">
      <formula>1</formula>
    </cfRule>
    <cfRule type="cellIs" dxfId="42" priority="30" operator="greaterThan">
      <formula>1</formula>
    </cfRule>
  </conditionalFormatting>
  <conditionalFormatting sqref="B46:N47">
    <cfRule type="cellIs" dxfId="41" priority="40" operator="equal">
      <formula>1</formula>
    </cfRule>
    <cfRule type="cellIs" dxfId="40" priority="41" operator="lessThan">
      <formula>1</formula>
    </cfRule>
    <cfRule type="cellIs" dxfId="39" priority="42" operator="greaterThan">
      <formula>1</formula>
    </cfRule>
  </conditionalFormatting>
  <conditionalFormatting sqref="B55:N56">
    <cfRule type="cellIs" dxfId="38" priority="75" operator="greaterThan">
      <formula>1</formula>
    </cfRule>
    <cfRule type="cellIs" dxfId="37" priority="74" operator="lessThan">
      <formula>1</formula>
    </cfRule>
    <cfRule type="cellIs" dxfId="36" priority="73" operator="equal">
      <formula>1</formula>
    </cfRule>
  </conditionalFormatting>
  <conditionalFormatting sqref="B64:N65">
    <cfRule type="cellIs" dxfId="35" priority="18" operator="greaterThan">
      <formula>1</formula>
    </cfRule>
    <cfRule type="cellIs" dxfId="34" priority="16" operator="equal">
      <formula>1</formula>
    </cfRule>
    <cfRule type="cellIs" dxfId="33" priority="17" operator="lessThan">
      <formula>1</formula>
    </cfRule>
  </conditionalFormatting>
  <conditionalFormatting sqref="B72:N73">
    <cfRule type="cellIs" dxfId="32" priority="13" operator="equal">
      <formula>1</formula>
    </cfRule>
    <cfRule type="cellIs" dxfId="31" priority="14" operator="lessThan">
      <formula>1</formula>
    </cfRule>
    <cfRule type="cellIs" dxfId="30" priority="15" operator="greaterThan">
      <formula>1</formula>
    </cfRule>
  </conditionalFormatting>
  <conditionalFormatting sqref="B80:N81">
    <cfRule type="cellIs" dxfId="29" priority="11" operator="lessThan">
      <formula>1</formula>
    </cfRule>
    <cfRule type="cellIs" dxfId="28" priority="10" operator="equal">
      <formula>1</formula>
    </cfRule>
    <cfRule type="cellIs" dxfId="27" priority="12" operator="greaterThan">
      <formula>1</formula>
    </cfRule>
  </conditionalFormatting>
  <conditionalFormatting sqref="B88:N88">
    <cfRule type="cellIs" dxfId="26" priority="21" operator="greaterThan">
      <formula>1</formula>
    </cfRule>
    <cfRule type="cellIs" dxfId="25" priority="20" operator="lessThan">
      <formula>1</formula>
    </cfRule>
    <cfRule type="cellIs" dxfId="24" priority="19" operator="equal">
      <formula>1</formula>
    </cfRule>
  </conditionalFormatting>
  <conditionalFormatting sqref="B95:N95">
    <cfRule type="cellIs" dxfId="23" priority="97" operator="equal">
      <formula>1</formula>
    </cfRule>
    <cfRule type="cellIs" dxfId="22" priority="98" operator="lessThan">
      <formula>1</formula>
    </cfRule>
    <cfRule type="cellIs" dxfId="21" priority="99" operator="greaterThan">
      <formula>1</formula>
    </cfRule>
  </conditionalFormatting>
  <conditionalFormatting sqref="B101:N102">
    <cfRule type="cellIs" dxfId="20" priority="85" operator="equal">
      <formula>1</formula>
    </cfRule>
    <cfRule type="cellIs" dxfId="19" priority="86" operator="lessThan">
      <formula>1</formula>
    </cfRule>
    <cfRule type="cellIs" dxfId="18" priority="87" operator="greaterThan">
      <formula>1</formula>
    </cfRule>
  </conditionalFormatting>
  <conditionalFormatting sqref="B108:N109">
    <cfRule type="cellIs" dxfId="17" priority="49" operator="equal">
      <formula>1</formula>
    </cfRule>
    <cfRule type="cellIs" dxfId="16" priority="50" operator="lessThan">
      <formula>1</formula>
    </cfRule>
    <cfRule type="cellIs" dxfId="15" priority="51" operator="greaterThan">
      <formula>1</formula>
    </cfRule>
  </conditionalFormatting>
  <conditionalFormatting sqref="B116:N117">
    <cfRule type="cellIs" dxfId="14" priority="115" operator="equal">
      <formula>1</formula>
    </cfRule>
    <cfRule type="cellIs" dxfId="13" priority="116" operator="lessThan">
      <formula>1</formula>
    </cfRule>
    <cfRule type="cellIs" dxfId="12" priority="117" operator="greaterThan">
      <formula>1</formula>
    </cfRule>
  </conditionalFormatting>
  <conditionalFormatting sqref="B125:N126">
    <cfRule type="cellIs" dxfId="11" priority="106" operator="equal">
      <formula>1</formula>
    </cfRule>
    <cfRule type="cellIs" dxfId="10" priority="107" operator="lessThan">
      <formula>1</formula>
    </cfRule>
    <cfRule type="cellIs" dxfId="9" priority="108" operator="greaterThan">
      <formula>1</formula>
    </cfRule>
  </conditionalFormatting>
  <conditionalFormatting sqref="B133:N134">
    <cfRule type="cellIs" dxfId="8" priority="45" operator="greaterThan">
      <formula>1</formula>
    </cfRule>
    <cfRule type="cellIs" dxfId="7" priority="44" operator="lessThan">
      <formula>1</formula>
    </cfRule>
    <cfRule type="cellIs" dxfId="6" priority="43" operator="equal">
      <formula>1</formula>
    </cfRule>
  </conditionalFormatting>
  <conditionalFormatting sqref="B147:N148">
    <cfRule type="cellIs" dxfId="5" priority="2" operator="lessThan">
      <formula>1</formula>
    </cfRule>
    <cfRule type="cellIs" dxfId="4" priority="1" operator="equal">
      <formula>1</formula>
    </cfRule>
    <cfRule type="cellIs" dxfId="3" priority="3" operator="greaterThan">
      <formula>1</formula>
    </cfRule>
  </conditionalFormatting>
  <conditionalFormatting sqref="B156:N157">
    <cfRule type="cellIs" dxfId="2" priority="47" operator="lessThan">
      <formula>1</formula>
    </cfRule>
    <cfRule type="cellIs" dxfId="1" priority="48" operator="greaterThan">
      <formula>1</formula>
    </cfRule>
    <cfRule type="cellIs" dxfId="0" priority="46" operator="equal">
      <formula>1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FE384-6C9B-414E-8A3F-D04548994599}">
  <dimension ref="A1:B7"/>
  <sheetViews>
    <sheetView workbookViewId="0">
      <selection activeCell="B5" sqref="B5"/>
    </sheetView>
  </sheetViews>
  <sheetFormatPr defaultRowHeight="15" x14ac:dyDescent="0.25"/>
  <cols>
    <col min="1" max="1" width="5.5703125" style="316" customWidth="1"/>
    <col min="2" max="2" width="61.5703125" bestFit="1" customWidth="1"/>
  </cols>
  <sheetData>
    <row r="1" spans="1:2" s="250" customFormat="1" x14ac:dyDescent="0.25">
      <c r="A1" s="252" t="s">
        <v>207</v>
      </c>
      <c r="B1" s="252" t="s">
        <v>298</v>
      </c>
    </row>
    <row r="2" spans="1:2" x14ac:dyDescent="0.25">
      <c r="A2" s="316">
        <v>1</v>
      </c>
      <c r="B2" t="s">
        <v>184</v>
      </c>
    </row>
    <row r="3" spans="1:2" x14ac:dyDescent="0.25">
      <c r="A3" s="316">
        <v>2</v>
      </c>
      <c r="B3" t="s">
        <v>228</v>
      </c>
    </row>
    <row r="4" spans="1:2" x14ac:dyDescent="0.25">
      <c r="A4" s="316">
        <v>3</v>
      </c>
      <c r="B4" t="s">
        <v>222</v>
      </c>
    </row>
    <row r="5" spans="1:2" x14ac:dyDescent="0.25">
      <c r="A5" s="316">
        <v>4</v>
      </c>
      <c r="B5" t="s">
        <v>301</v>
      </c>
    </row>
    <row r="6" spans="1:2" x14ac:dyDescent="0.25">
      <c r="A6" s="316">
        <v>5</v>
      </c>
      <c r="B6" t="s">
        <v>299</v>
      </c>
    </row>
    <row r="7" spans="1:2" x14ac:dyDescent="0.25">
      <c r="A7" s="316">
        <v>6</v>
      </c>
      <c r="B7" t="s">
        <v>300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AAF9F-9F25-4062-95B2-2DE24826136D}">
  <dimension ref="A1:O35"/>
  <sheetViews>
    <sheetView showGridLines="0" zoomScale="85" zoomScaleNormal="85" workbookViewId="0">
      <selection activeCell="N8" sqref="N8:N19"/>
    </sheetView>
  </sheetViews>
  <sheetFormatPr defaultRowHeight="14.25" x14ac:dyDescent="0.2"/>
  <cols>
    <col min="1" max="1" width="20.28515625" style="27" customWidth="1"/>
    <col min="2" max="2" width="25.5703125" style="27" customWidth="1"/>
    <col min="3" max="3" width="37.5703125" style="27" customWidth="1"/>
    <col min="4" max="4" width="19.85546875" style="26" customWidth="1"/>
    <col min="5" max="5" width="14.85546875" style="26" customWidth="1"/>
    <col min="6" max="6" width="17.5703125" style="26" bestFit="1" customWidth="1"/>
    <col min="7" max="7" width="12.85546875" style="26" customWidth="1"/>
    <col min="8" max="8" width="12.42578125" style="26" customWidth="1"/>
    <col min="9" max="9" width="17.5703125" style="26" bestFit="1" customWidth="1"/>
    <col min="10" max="10" width="9.140625" style="26"/>
    <col min="11" max="12" width="9.140625" style="27"/>
    <col min="13" max="13" width="9" style="27" customWidth="1"/>
    <col min="14" max="18" width="9.140625" style="27" customWidth="1"/>
    <col min="19" max="16384" width="9.140625" style="27"/>
  </cols>
  <sheetData>
    <row r="1" spans="1:15" ht="20.25" x14ac:dyDescent="0.3">
      <c r="A1" s="459" t="s">
        <v>87</v>
      </c>
      <c r="B1" s="459"/>
      <c r="C1" s="459"/>
      <c r="D1" s="459"/>
      <c r="E1" s="459"/>
      <c r="F1" s="459"/>
      <c r="G1" s="459"/>
      <c r="H1" s="459"/>
      <c r="I1" s="459"/>
      <c r="J1" s="459"/>
    </row>
    <row r="2" spans="1:15" ht="20.25" x14ac:dyDescent="0.3">
      <c r="A2" s="459" t="s">
        <v>85</v>
      </c>
      <c r="B2" s="459"/>
      <c r="C2" s="459"/>
      <c r="D2" s="459"/>
      <c r="E2" s="459"/>
      <c r="F2" s="459"/>
      <c r="G2" s="459"/>
      <c r="H2" s="459"/>
      <c r="I2" s="459"/>
      <c r="J2" s="459"/>
    </row>
    <row r="3" spans="1:15" ht="15" customHeight="1" x14ac:dyDescent="0.2">
      <c r="A3" s="24"/>
      <c r="B3" s="42"/>
      <c r="C3" s="24"/>
      <c r="D3" s="25"/>
      <c r="E3" s="25"/>
    </row>
    <row r="4" spans="1:15" x14ac:dyDescent="0.2">
      <c r="A4" s="41" t="s">
        <v>86</v>
      </c>
      <c r="B4" s="88" t="s">
        <v>28</v>
      </c>
      <c r="C4" s="24"/>
      <c r="D4" s="25"/>
      <c r="E4" s="25"/>
    </row>
    <row r="5" spans="1:15" x14ac:dyDescent="0.2">
      <c r="A5" s="41" t="s">
        <v>89</v>
      </c>
      <c r="B5" s="88" t="s">
        <v>90</v>
      </c>
      <c r="C5" s="24"/>
      <c r="D5" s="25"/>
      <c r="E5" s="25"/>
    </row>
    <row r="6" spans="1:15" x14ac:dyDescent="0.2">
      <c r="A6" s="41" t="s">
        <v>88</v>
      </c>
      <c r="B6" s="88" t="s">
        <v>91</v>
      </c>
      <c r="C6" s="24"/>
      <c r="D6" s="25"/>
      <c r="E6" s="25"/>
    </row>
    <row r="7" spans="1:15" x14ac:dyDescent="0.2">
      <c r="A7" s="24"/>
      <c r="B7" s="24"/>
      <c r="C7" s="24"/>
      <c r="D7" s="25"/>
      <c r="E7" s="25"/>
    </row>
    <row r="8" spans="1:15" s="28" customFormat="1" x14ac:dyDescent="0.2">
      <c r="A8" s="84" t="s">
        <v>44</v>
      </c>
      <c r="B8" s="90" t="s">
        <v>45</v>
      </c>
      <c r="C8" s="84" t="s">
        <v>0</v>
      </c>
      <c r="D8" s="85" t="s">
        <v>40</v>
      </c>
      <c r="E8" s="85" t="s">
        <v>79</v>
      </c>
      <c r="F8" s="86" t="s">
        <v>80</v>
      </c>
      <c r="G8" s="86" t="s">
        <v>78</v>
      </c>
      <c r="H8" s="85" t="s">
        <v>81</v>
      </c>
      <c r="I8" s="86" t="s">
        <v>82</v>
      </c>
      <c r="J8" s="87" t="s">
        <v>42</v>
      </c>
      <c r="N8" s="28" t="s">
        <v>28</v>
      </c>
      <c r="O8" s="89" t="s">
        <v>103</v>
      </c>
    </row>
    <row r="9" spans="1:15" x14ac:dyDescent="0.2">
      <c r="A9" s="461" t="s">
        <v>46</v>
      </c>
      <c r="B9" s="82" t="s">
        <v>47</v>
      </c>
      <c r="C9" s="31" t="s">
        <v>1</v>
      </c>
      <c r="D9" s="7" t="s">
        <v>48</v>
      </c>
      <c r="E9" s="15" t="e">
        <f>HLOOKUP(B4,#REF!,2,0)</f>
        <v>#REF!</v>
      </c>
      <c r="F9" s="21" t="e">
        <f>HLOOKUP(B4,#REF!,3,0)</f>
        <v>#REF!</v>
      </c>
      <c r="G9" s="19" t="e">
        <f>HLOOKUP(B4,#REF!,5,0)</f>
        <v>#REF!</v>
      </c>
      <c r="H9" s="20" t="e">
        <f>#REF!</f>
        <v>#REF!</v>
      </c>
      <c r="I9" s="21" t="e">
        <f>HLOOKUP(B4,#REF!,4,0)</f>
        <v>#REF!</v>
      </c>
      <c r="J9" s="49" t="e">
        <f>HLOOKUP(B4,#REF!,5,0)</f>
        <v>#REF!</v>
      </c>
      <c r="N9" s="28" t="s">
        <v>29</v>
      </c>
      <c r="O9" s="27" t="s">
        <v>104</v>
      </c>
    </row>
    <row r="10" spans="1:15" x14ac:dyDescent="0.2">
      <c r="A10" s="461"/>
      <c r="B10" s="457" t="s">
        <v>49</v>
      </c>
      <c r="C10" s="33" t="s">
        <v>2</v>
      </c>
      <c r="D10" s="29" t="s">
        <v>50</v>
      </c>
      <c r="E10" s="43" t="e">
        <f>HLOOKUP(B4,#REF!,2,0)</f>
        <v>#REF!</v>
      </c>
      <c r="F10" s="44" t="e">
        <f>HLOOKUP(B4,#REF!,3,0)</f>
        <v>#REF!</v>
      </c>
      <c r="G10" s="45" t="e">
        <f>HLOOKUP(B4,#REF!,5,0)</f>
        <v>#REF!</v>
      </c>
      <c r="H10" s="44" t="e">
        <f>#REF!</f>
        <v>#REF!</v>
      </c>
      <c r="I10" s="44" t="e">
        <f>HLOOKUP(B4,#REF!,4,0)</f>
        <v>#REF!</v>
      </c>
      <c r="J10" s="50" t="e">
        <f>I10/H10</f>
        <v>#REF!</v>
      </c>
      <c r="N10" s="28" t="s">
        <v>30</v>
      </c>
      <c r="O10" s="27" t="s">
        <v>105</v>
      </c>
    </row>
    <row r="11" spans="1:15" x14ac:dyDescent="0.2">
      <c r="A11" s="461"/>
      <c r="B11" s="457"/>
      <c r="C11" s="31" t="s">
        <v>3</v>
      </c>
      <c r="D11" s="8" t="s">
        <v>51</v>
      </c>
      <c r="E11" s="16" t="e">
        <f>HLOOKUP(B4,#REF!,2,0)</f>
        <v>#REF!</v>
      </c>
      <c r="F11" s="20" t="e">
        <f>HLOOKUP(B4,#REF!,3,0)</f>
        <v>#REF!</v>
      </c>
      <c r="G11" s="19" t="e">
        <f>HLOOKUP(B4,#REF!,5,0)</f>
        <v>#REF!</v>
      </c>
      <c r="H11" s="20" t="e">
        <f>#REF!</f>
        <v>#REF!</v>
      </c>
      <c r="I11" s="20" t="e">
        <f>HLOOKUP(B4,#REF!,4,0)</f>
        <v>#REF!</v>
      </c>
      <c r="J11" s="49" t="e">
        <f>HLOOKUP(B4,#REF!,6,0)</f>
        <v>#REF!</v>
      </c>
      <c r="N11" s="28" t="s">
        <v>31</v>
      </c>
      <c r="O11" s="27" t="s">
        <v>106</v>
      </c>
    </row>
    <row r="12" spans="1:15" x14ac:dyDescent="0.2">
      <c r="A12" s="461"/>
      <c r="B12" s="457" t="s">
        <v>52</v>
      </c>
      <c r="C12" s="33" t="s">
        <v>4</v>
      </c>
      <c r="D12" s="30" t="s">
        <v>53</v>
      </c>
      <c r="E12" s="43" t="e">
        <f>HLOOKUP(B4,#REF!,2,0)</f>
        <v>#REF!</v>
      </c>
      <c r="F12" s="44" t="e">
        <f>HLOOKUP(B4,#REF!,3,0)</f>
        <v>#REF!</v>
      </c>
      <c r="G12" s="45" t="e">
        <f>HLOOKUP(B4,#REF!,5,0)</f>
        <v>#REF!</v>
      </c>
      <c r="H12" s="44" t="e">
        <f>#REF!</f>
        <v>#REF!</v>
      </c>
      <c r="I12" s="44" t="e">
        <f>HLOOKUP(B4,#REF!,4,0)</f>
        <v>#REF!</v>
      </c>
      <c r="J12" s="50" t="e">
        <f t="shared" ref="J12:J14" si="0">I12/H12</f>
        <v>#REF!</v>
      </c>
      <c r="N12" s="28" t="s">
        <v>32</v>
      </c>
    </row>
    <row r="13" spans="1:15" x14ac:dyDescent="0.2">
      <c r="A13" s="461"/>
      <c r="B13" s="457"/>
      <c r="C13" s="31" t="s">
        <v>5</v>
      </c>
      <c r="D13" s="7" t="s">
        <v>54</v>
      </c>
      <c r="E13" s="18" t="e">
        <f>HLOOKUP(B4,#REF!,2,0)</f>
        <v>#REF!</v>
      </c>
      <c r="F13" s="19" t="e">
        <f>HLOOKUP(B4,#REF!,3,0)</f>
        <v>#REF!</v>
      </c>
      <c r="G13" s="19" t="e">
        <f>HLOOKUP(B4,#REF!,4,0)</f>
        <v>#REF!</v>
      </c>
      <c r="H13" s="19" t="e">
        <f>#REF!</f>
        <v>#REF!</v>
      </c>
      <c r="I13" s="19" t="e">
        <f>HLOOKUP(B4,#REF!,5,0)</f>
        <v>#REF!</v>
      </c>
      <c r="J13" s="49" t="e">
        <f>HLOOKUP(B4,#REF!,5,0)</f>
        <v>#REF!</v>
      </c>
      <c r="N13" s="28" t="s">
        <v>33</v>
      </c>
      <c r="O13" s="27" t="s">
        <v>91</v>
      </c>
    </row>
    <row r="14" spans="1:15" x14ac:dyDescent="0.2">
      <c r="A14" s="462"/>
      <c r="B14" s="458"/>
      <c r="C14" s="51" t="s">
        <v>6</v>
      </c>
      <c r="D14" s="52" t="s">
        <v>55</v>
      </c>
      <c r="E14" s="53" t="e">
        <f>HLOOKUP(B4,#REF!,2,0)</f>
        <v>#REF!</v>
      </c>
      <c r="F14" s="54" t="e">
        <f>HLOOKUP(B4,#REF!,3,0)</f>
        <v>#REF!</v>
      </c>
      <c r="G14" s="55" t="e">
        <f>HLOOKUP(B4,#REF!,5,0)</f>
        <v>#REF!</v>
      </c>
      <c r="H14" s="54" t="e">
        <f>#REF!</f>
        <v>#REF!</v>
      </c>
      <c r="I14" s="54" t="e">
        <f>HLOOKUP(B4,#REF!,4,0)</f>
        <v>#REF!</v>
      </c>
      <c r="J14" s="56" t="e">
        <f t="shared" si="0"/>
        <v>#REF!</v>
      </c>
      <c r="N14" s="28" t="s">
        <v>34</v>
      </c>
      <c r="O14" s="27" t="s">
        <v>92</v>
      </c>
    </row>
    <row r="15" spans="1:15" x14ac:dyDescent="0.2">
      <c r="A15" s="460" t="s">
        <v>56</v>
      </c>
      <c r="B15" s="456" t="s">
        <v>57</v>
      </c>
      <c r="C15" s="57" t="s">
        <v>7</v>
      </c>
      <c r="D15" s="58">
        <v>1</v>
      </c>
      <c r="E15" s="59" t="s">
        <v>84</v>
      </c>
      <c r="F15" s="60" t="s">
        <v>84</v>
      </c>
      <c r="G15" s="61" t="str">
        <f>IFERROR(F15/E15&lt;=0,"WIP")</f>
        <v>WIP</v>
      </c>
      <c r="H15" s="60" t="s">
        <v>84</v>
      </c>
      <c r="I15" s="60" t="s">
        <v>84</v>
      </c>
      <c r="J15" s="62" t="str">
        <f t="shared" ref="J15:J18" si="1">IFERROR(I15/H15&lt;=0,"WIP")</f>
        <v>WIP</v>
      </c>
      <c r="N15" s="28" t="s">
        <v>35</v>
      </c>
      <c r="O15" s="27" t="s">
        <v>93</v>
      </c>
    </row>
    <row r="16" spans="1:15" x14ac:dyDescent="0.2">
      <c r="A16" s="461"/>
      <c r="B16" s="457"/>
      <c r="C16" s="34" t="s">
        <v>8</v>
      </c>
      <c r="D16" s="91">
        <v>0</v>
      </c>
      <c r="E16" s="91" t="e">
        <f>HLOOKUP(B4,#REF!,2,0)</f>
        <v>#REF!</v>
      </c>
      <c r="F16" s="92" t="e">
        <f>HLOOKUP(B4,#REF!,3,0)</f>
        <v>#REF!</v>
      </c>
      <c r="G16" s="45">
        <f>IFERROR(F16/E16=0,1)</f>
        <v>1</v>
      </c>
      <c r="H16" s="92" t="e">
        <f>#REF!</f>
        <v>#REF!</v>
      </c>
      <c r="I16" s="92" t="e">
        <f>HLOOKUP(B4,#REF!,3,0)</f>
        <v>#REF!</v>
      </c>
      <c r="J16" s="50" t="e">
        <f>HLOOKUP(B4,#REF!,6,0)</f>
        <v>#REF!</v>
      </c>
      <c r="N16" s="28" t="s">
        <v>36</v>
      </c>
      <c r="O16" s="27" t="s">
        <v>94</v>
      </c>
    </row>
    <row r="17" spans="1:15" ht="25.5" x14ac:dyDescent="0.2">
      <c r="A17" s="461"/>
      <c r="B17" s="82" t="s">
        <v>58</v>
      </c>
      <c r="C17" s="32" t="s">
        <v>9</v>
      </c>
      <c r="D17" s="9" t="s">
        <v>59</v>
      </c>
      <c r="E17" s="17" t="s">
        <v>84</v>
      </c>
      <c r="F17" s="20" t="s">
        <v>84</v>
      </c>
      <c r="G17" s="19" t="str">
        <f t="shared" ref="G17:G18" si="2">IFERROR(F17/E17&lt;=0,"WIP")</f>
        <v>WIP</v>
      </c>
      <c r="H17" s="17" t="s">
        <v>84</v>
      </c>
      <c r="I17" s="20" t="s">
        <v>84</v>
      </c>
      <c r="J17" s="49" t="str">
        <f t="shared" si="1"/>
        <v>WIP</v>
      </c>
      <c r="N17" s="28" t="s">
        <v>37</v>
      </c>
      <c r="O17" s="27" t="s">
        <v>95</v>
      </c>
    </row>
    <row r="18" spans="1:15" ht="25.5" x14ac:dyDescent="0.2">
      <c r="A18" s="462"/>
      <c r="B18" s="83" t="s">
        <v>60</v>
      </c>
      <c r="C18" s="51" t="s">
        <v>10</v>
      </c>
      <c r="D18" s="63">
        <v>1</v>
      </c>
      <c r="E18" s="64" t="s">
        <v>84</v>
      </c>
      <c r="F18" s="54" t="s">
        <v>84</v>
      </c>
      <c r="G18" s="55" t="str">
        <f t="shared" si="2"/>
        <v>WIP</v>
      </c>
      <c r="H18" s="64" t="s">
        <v>84</v>
      </c>
      <c r="I18" s="54" t="s">
        <v>84</v>
      </c>
      <c r="J18" s="56" t="str">
        <f t="shared" si="1"/>
        <v>WIP</v>
      </c>
      <c r="N18" s="28" t="s">
        <v>38</v>
      </c>
      <c r="O18" s="27" t="s">
        <v>96</v>
      </c>
    </row>
    <row r="19" spans="1:15" x14ac:dyDescent="0.2">
      <c r="A19" s="453" t="s">
        <v>61</v>
      </c>
      <c r="B19" s="456" t="s">
        <v>62</v>
      </c>
      <c r="C19" s="57" t="s">
        <v>11</v>
      </c>
      <c r="D19" s="65">
        <v>4.0000000000000001E-3</v>
      </c>
      <c r="E19" s="66" t="e">
        <f>HLOOKUP(B4,#REF!,2,0)</f>
        <v>#REF!</v>
      </c>
      <c r="F19" s="67" t="e">
        <f>HLOOKUP(B4,#REF!,3,0)</f>
        <v>#REF!</v>
      </c>
      <c r="G19" s="61" t="e">
        <f>HLOOKUP(B4,#REF!,5,0)</f>
        <v>#REF!</v>
      </c>
      <c r="H19" s="67" t="e">
        <f>#REF!</f>
        <v>#REF!</v>
      </c>
      <c r="I19" s="67" t="e">
        <f>HLOOKUP(B4,#REF!,4,0)</f>
        <v>#REF!</v>
      </c>
      <c r="J19" s="62" t="e">
        <f>HLOOKUP(B4,#REF!,6,0)</f>
        <v>#REF!</v>
      </c>
      <c r="N19" s="28" t="s">
        <v>39</v>
      </c>
      <c r="O19" s="27" t="s">
        <v>97</v>
      </c>
    </row>
    <row r="20" spans="1:15" x14ac:dyDescent="0.2">
      <c r="A20" s="454"/>
      <c r="B20" s="457"/>
      <c r="C20" s="33" t="s">
        <v>12</v>
      </c>
      <c r="D20" s="35">
        <v>0</v>
      </c>
      <c r="E20" s="47" t="e">
        <f>HLOOKUP(B4,#REF!,2,0)</f>
        <v>#REF!</v>
      </c>
      <c r="F20" s="44" t="e">
        <f>HLOOKUP(B4,#REF!,3,0)</f>
        <v>#REF!</v>
      </c>
      <c r="G20" s="48" t="e">
        <f>HLOOKUP(B4,#REF!,4,0)</f>
        <v>#REF!</v>
      </c>
      <c r="H20" s="44" t="e">
        <f>#REF!</f>
        <v>#REF!</v>
      </c>
      <c r="I20" s="44" t="e">
        <f>HLOOKUP(B4,#REF!,4,0)</f>
        <v>#REF!</v>
      </c>
      <c r="J20" s="50" t="e">
        <f>HLOOKUP(B4,#REF!,6,0)</f>
        <v>#REF!</v>
      </c>
      <c r="O20" s="27" t="s">
        <v>98</v>
      </c>
    </row>
    <row r="21" spans="1:15" x14ac:dyDescent="0.2">
      <c r="A21" s="454"/>
      <c r="B21" s="457" t="s">
        <v>63</v>
      </c>
      <c r="C21" s="31" t="s">
        <v>13</v>
      </c>
      <c r="D21" s="10" t="s">
        <v>64</v>
      </c>
      <c r="E21" s="22" t="e">
        <f>HLOOKUP(B4,#REF!,2,0)</f>
        <v>#REF!</v>
      </c>
      <c r="F21" s="23" t="e">
        <f>HLOOKUP(B4,#REF!,3,0)</f>
        <v>#REF!</v>
      </c>
      <c r="G21" s="19" t="e">
        <f>HLOOKUP(B4,#REF!,5,0)</f>
        <v>#REF!</v>
      </c>
      <c r="H21" s="23">
        <v>3000</v>
      </c>
      <c r="I21" s="23" t="e">
        <f>HLOOKUP(B4,#REF!,4,0)</f>
        <v>#REF!</v>
      </c>
      <c r="J21" s="49" t="e">
        <f>HLOOKUP(B4,#REF!,6,0)</f>
        <v>#REF!</v>
      </c>
      <c r="O21" s="27" t="s">
        <v>99</v>
      </c>
    </row>
    <row r="22" spans="1:15" x14ac:dyDescent="0.2">
      <c r="A22" s="454"/>
      <c r="B22" s="457"/>
      <c r="C22" s="33" t="s">
        <v>14</v>
      </c>
      <c r="D22" s="36">
        <v>0.85</v>
      </c>
      <c r="E22" s="46" t="s">
        <v>84</v>
      </c>
      <c r="F22" s="44" t="s">
        <v>84</v>
      </c>
      <c r="G22" s="45" t="str">
        <f t="shared" ref="G22:G35" si="3">IFERROR(F22/E22&lt;=0,"WIP")</f>
        <v>WIP</v>
      </c>
      <c r="H22" s="46" t="s">
        <v>84</v>
      </c>
      <c r="I22" s="44" t="s">
        <v>84</v>
      </c>
      <c r="J22" s="50" t="str">
        <f t="shared" ref="J22:J35" si="4">IFERROR(I22/H22&lt;=0,"WIP")</f>
        <v>WIP</v>
      </c>
      <c r="O22" s="27" t="s">
        <v>100</v>
      </c>
    </row>
    <row r="23" spans="1:15" ht="25.5" x14ac:dyDescent="0.2">
      <c r="A23" s="454"/>
      <c r="B23" s="457" t="s">
        <v>65</v>
      </c>
      <c r="C23" s="31" t="s">
        <v>15</v>
      </c>
      <c r="D23" s="11">
        <v>1.2E-2</v>
      </c>
      <c r="E23" s="17" t="s">
        <v>84</v>
      </c>
      <c r="F23" s="20" t="s">
        <v>84</v>
      </c>
      <c r="G23" s="19" t="str">
        <f t="shared" si="3"/>
        <v>WIP</v>
      </c>
      <c r="H23" s="17" t="s">
        <v>84</v>
      </c>
      <c r="I23" s="20" t="s">
        <v>84</v>
      </c>
      <c r="J23" s="49" t="str">
        <f t="shared" si="4"/>
        <v>WIP</v>
      </c>
      <c r="O23" s="27" t="s">
        <v>101</v>
      </c>
    </row>
    <row r="24" spans="1:15" ht="25.5" x14ac:dyDescent="0.2">
      <c r="A24" s="454"/>
      <c r="B24" s="457"/>
      <c r="C24" s="33" t="s">
        <v>16</v>
      </c>
      <c r="D24" s="37">
        <v>3.3000000000000002E-2</v>
      </c>
      <c r="E24" s="46" t="s">
        <v>84</v>
      </c>
      <c r="F24" s="44" t="s">
        <v>84</v>
      </c>
      <c r="G24" s="45" t="str">
        <f t="shared" si="3"/>
        <v>WIP</v>
      </c>
      <c r="H24" s="46" t="s">
        <v>84</v>
      </c>
      <c r="I24" s="44" t="s">
        <v>84</v>
      </c>
      <c r="J24" s="50" t="str">
        <f t="shared" si="4"/>
        <v>WIP</v>
      </c>
      <c r="O24" s="27" t="s">
        <v>102</v>
      </c>
    </row>
    <row r="25" spans="1:15" ht="25.5" x14ac:dyDescent="0.2">
      <c r="A25" s="454"/>
      <c r="B25" s="457"/>
      <c r="C25" s="31" t="s">
        <v>17</v>
      </c>
      <c r="D25" s="12">
        <v>0.06</v>
      </c>
      <c r="E25" s="17" t="s">
        <v>84</v>
      </c>
      <c r="F25" s="20" t="s">
        <v>84</v>
      </c>
      <c r="G25" s="19" t="str">
        <f t="shared" si="3"/>
        <v>WIP</v>
      </c>
      <c r="H25" s="17" t="s">
        <v>84</v>
      </c>
      <c r="I25" s="20" t="s">
        <v>84</v>
      </c>
      <c r="J25" s="49" t="str">
        <f t="shared" si="4"/>
        <v>WIP</v>
      </c>
    </row>
    <row r="26" spans="1:15" ht="25.5" x14ac:dyDescent="0.2">
      <c r="A26" s="454"/>
      <c r="B26" s="457"/>
      <c r="C26" s="33" t="s">
        <v>18</v>
      </c>
      <c r="D26" s="37">
        <v>5.0000000000000001E-4</v>
      </c>
      <c r="E26" s="46" t="s">
        <v>84</v>
      </c>
      <c r="F26" s="44" t="s">
        <v>84</v>
      </c>
      <c r="G26" s="45" t="str">
        <f t="shared" si="3"/>
        <v>WIP</v>
      </c>
      <c r="H26" s="46" t="s">
        <v>84</v>
      </c>
      <c r="I26" s="44" t="s">
        <v>84</v>
      </c>
      <c r="J26" s="50" t="str">
        <f t="shared" si="4"/>
        <v>WIP</v>
      </c>
    </row>
    <row r="27" spans="1:15" x14ac:dyDescent="0.2">
      <c r="A27" s="455"/>
      <c r="B27" s="83" t="s">
        <v>66</v>
      </c>
      <c r="C27" s="68" t="s">
        <v>19</v>
      </c>
      <c r="D27" s="69" t="s">
        <v>67</v>
      </c>
      <c r="E27" s="70" t="s">
        <v>84</v>
      </c>
      <c r="F27" s="71" t="s">
        <v>84</v>
      </c>
      <c r="G27" s="72" t="str">
        <f t="shared" si="3"/>
        <v>WIP</v>
      </c>
      <c r="H27" s="70" t="s">
        <v>84</v>
      </c>
      <c r="I27" s="71" t="s">
        <v>84</v>
      </c>
      <c r="J27" s="73" t="str">
        <f t="shared" si="4"/>
        <v>WIP</v>
      </c>
    </row>
    <row r="28" spans="1:15" x14ac:dyDescent="0.2">
      <c r="A28" s="453" t="s">
        <v>68</v>
      </c>
      <c r="B28" s="456" t="s">
        <v>69</v>
      </c>
      <c r="C28" s="74" t="s">
        <v>20</v>
      </c>
      <c r="D28" s="75" t="s">
        <v>70</v>
      </c>
      <c r="E28" s="76" t="s">
        <v>84</v>
      </c>
      <c r="F28" s="77" t="s">
        <v>84</v>
      </c>
      <c r="G28" s="78" t="str">
        <f t="shared" si="3"/>
        <v>WIP</v>
      </c>
      <c r="H28" s="76" t="s">
        <v>84</v>
      </c>
      <c r="I28" s="77" t="s">
        <v>84</v>
      </c>
      <c r="J28" s="79" t="str">
        <f t="shared" si="4"/>
        <v>WIP</v>
      </c>
    </row>
    <row r="29" spans="1:15" x14ac:dyDescent="0.2">
      <c r="A29" s="454"/>
      <c r="B29" s="457"/>
      <c r="C29" s="31" t="s">
        <v>21</v>
      </c>
      <c r="D29" s="13">
        <v>0.75</v>
      </c>
      <c r="E29" s="17" t="s">
        <v>84</v>
      </c>
      <c r="F29" s="20" t="s">
        <v>84</v>
      </c>
      <c r="G29" s="19" t="str">
        <f t="shared" si="3"/>
        <v>WIP</v>
      </c>
      <c r="H29" s="17" t="s">
        <v>84</v>
      </c>
      <c r="I29" s="20" t="s">
        <v>84</v>
      </c>
      <c r="J29" s="49" t="str">
        <f t="shared" si="4"/>
        <v>WIP</v>
      </c>
    </row>
    <row r="30" spans="1:15" ht="25.5" x14ac:dyDescent="0.2">
      <c r="A30" s="454"/>
      <c r="B30" s="457"/>
      <c r="C30" s="33" t="s">
        <v>22</v>
      </c>
      <c r="D30" s="38" t="s">
        <v>71</v>
      </c>
      <c r="E30" s="46" t="s">
        <v>84</v>
      </c>
      <c r="F30" s="44" t="s">
        <v>84</v>
      </c>
      <c r="G30" s="45" t="str">
        <f t="shared" si="3"/>
        <v>WIP</v>
      </c>
      <c r="H30" s="46" t="s">
        <v>84</v>
      </c>
      <c r="I30" s="44" t="s">
        <v>84</v>
      </c>
      <c r="J30" s="50" t="str">
        <f t="shared" si="4"/>
        <v>WIP</v>
      </c>
    </row>
    <row r="31" spans="1:15" x14ac:dyDescent="0.2">
      <c r="A31" s="454"/>
      <c r="B31" s="457"/>
      <c r="C31" s="31" t="s">
        <v>23</v>
      </c>
      <c r="D31" s="13">
        <v>1</v>
      </c>
      <c r="E31" s="17" t="s">
        <v>84</v>
      </c>
      <c r="F31" s="20" t="s">
        <v>84</v>
      </c>
      <c r="G31" s="19" t="str">
        <f t="shared" si="3"/>
        <v>WIP</v>
      </c>
      <c r="H31" s="17" t="s">
        <v>84</v>
      </c>
      <c r="I31" s="20" t="s">
        <v>84</v>
      </c>
      <c r="J31" s="49" t="str">
        <f t="shared" si="4"/>
        <v>WIP</v>
      </c>
    </row>
    <row r="32" spans="1:15" x14ac:dyDescent="0.2">
      <c r="A32" s="454"/>
      <c r="B32" s="457" t="s">
        <v>72</v>
      </c>
      <c r="C32" s="33" t="s">
        <v>24</v>
      </c>
      <c r="D32" s="39" t="s">
        <v>73</v>
      </c>
      <c r="E32" s="46" t="s">
        <v>84</v>
      </c>
      <c r="F32" s="44" t="s">
        <v>84</v>
      </c>
      <c r="G32" s="45" t="str">
        <f t="shared" si="3"/>
        <v>WIP</v>
      </c>
      <c r="H32" s="46" t="s">
        <v>84</v>
      </c>
      <c r="I32" s="44" t="s">
        <v>84</v>
      </c>
      <c r="J32" s="50" t="str">
        <f t="shared" si="4"/>
        <v>WIP</v>
      </c>
    </row>
    <row r="33" spans="1:10" ht="25.5" x14ac:dyDescent="0.2">
      <c r="A33" s="454"/>
      <c r="B33" s="457"/>
      <c r="C33" s="31" t="s">
        <v>25</v>
      </c>
      <c r="D33" s="14" t="s">
        <v>74</v>
      </c>
      <c r="E33" s="17" t="s">
        <v>84</v>
      </c>
      <c r="F33" s="20" t="s">
        <v>84</v>
      </c>
      <c r="G33" s="19" t="str">
        <f t="shared" si="3"/>
        <v>WIP</v>
      </c>
      <c r="H33" s="17" t="s">
        <v>84</v>
      </c>
      <c r="I33" s="20" t="s">
        <v>84</v>
      </c>
      <c r="J33" s="49" t="str">
        <f t="shared" si="4"/>
        <v>WIP</v>
      </c>
    </row>
    <row r="34" spans="1:10" ht="25.5" x14ac:dyDescent="0.2">
      <c r="A34" s="454"/>
      <c r="B34" s="457" t="s">
        <v>75</v>
      </c>
      <c r="C34" s="33" t="s">
        <v>26</v>
      </c>
      <c r="D34" s="40" t="s">
        <v>76</v>
      </c>
      <c r="E34" s="93">
        <v>1</v>
      </c>
      <c r="F34" s="93">
        <v>1</v>
      </c>
      <c r="G34" s="45">
        <f>F34/E34</f>
        <v>1</v>
      </c>
      <c r="H34" s="93">
        <v>1</v>
      </c>
      <c r="I34" s="93">
        <v>1</v>
      </c>
      <c r="J34" s="50">
        <f>I34/H34</f>
        <v>1</v>
      </c>
    </row>
    <row r="35" spans="1:10" x14ac:dyDescent="0.2">
      <c r="A35" s="455"/>
      <c r="B35" s="458"/>
      <c r="C35" s="80" t="s">
        <v>27</v>
      </c>
      <c r="D35" s="81" t="s">
        <v>77</v>
      </c>
      <c r="E35" s="70" t="s">
        <v>84</v>
      </c>
      <c r="F35" s="71" t="s">
        <v>84</v>
      </c>
      <c r="G35" s="72" t="str">
        <f t="shared" si="3"/>
        <v>WIP</v>
      </c>
      <c r="H35" s="70" t="s">
        <v>84</v>
      </c>
      <c r="I35" s="71" t="s">
        <v>84</v>
      </c>
      <c r="J35" s="73" t="str">
        <f t="shared" si="4"/>
        <v>WIP</v>
      </c>
    </row>
  </sheetData>
  <autoFilter ref="A8:J35" xr:uid="{E83AAF9F-9F25-4062-95B2-2DE24826136D}"/>
  <mergeCells count="15">
    <mergeCell ref="A28:A35"/>
    <mergeCell ref="B28:B31"/>
    <mergeCell ref="B32:B33"/>
    <mergeCell ref="B34:B35"/>
    <mergeCell ref="A1:J1"/>
    <mergeCell ref="A2:J2"/>
    <mergeCell ref="A15:A18"/>
    <mergeCell ref="B15:B16"/>
    <mergeCell ref="A19:A27"/>
    <mergeCell ref="B19:B20"/>
    <mergeCell ref="B21:B22"/>
    <mergeCell ref="B23:B26"/>
    <mergeCell ref="A9:A14"/>
    <mergeCell ref="B10:B11"/>
    <mergeCell ref="B12:B14"/>
  </mergeCells>
  <phoneticPr fontId="3" type="noConversion"/>
  <dataValidations count="3">
    <dataValidation type="list" allowBlank="1" showInputMessage="1" showErrorMessage="1" sqref="B4" xr:uid="{AE5EEB31-A8BF-4993-B123-A064097DA389}">
      <formula1>$N$8:$N$19</formula1>
    </dataValidation>
    <dataValidation type="list" allowBlank="1" showInputMessage="1" showErrorMessage="1" sqref="B5" xr:uid="{35F02678-2AD4-4ABE-B11C-DDB030A08191}">
      <formula1>$O$8:$O$11</formula1>
    </dataValidation>
    <dataValidation type="list" allowBlank="1" showInputMessage="1" showErrorMessage="1" sqref="B6" xr:uid="{0C5B06D7-A1A4-4C29-8117-793A7762A477}">
      <formula1>$O$13:$O$24</formula1>
    </dataValidation>
  </dataValidations>
  <pageMargins left="0.7" right="0.7" top="0.75" bottom="0.75" header="0.3" footer="0.3"/>
  <ignoredErrors>
    <ignoredError sqref="J11 J13 J19 J16 G16 G19 G34 J3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Tutorial Pengisian</vt:lpstr>
      <vt:lpstr>Achievement BSC</vt:lpstr>
      <vt:lpstr>Update KPI</vt:lpstr>
      <vt:lpstr>Support Data</vt:lpstr>
      <vt:lpstr>BSC Corporate1</vt:lpstr>
      <vt:lpstr>'Achievement BSC'!Print_Area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MT05</cp:lastModifiedBy>
  <dcterms:created xsi:type="dcterms:W3CDTF">2023-12-06T03:42:15Z</dcterms:created>
  <dcterms:modified xsi:type="dcterms:W3CDTF">2024-03-21T03:20:16Z</dcterms:modified>
</cp:coreProperties>
</file>