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25CE1466-4966-434C-904B-926D75501099}"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BSC'!$B$14:$N$50</definedName>
    <definedName name="_xlnm._FilterDatabase" localSheetId="3" hidden="1">'BSC Corporate1'!$A$8:$J$35</definedName>
    <definedName name="_xlnm.Print_Area" localSheetId="1">'Achievement BSC'!$A$1:$O$84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0" l="1"/>
  <c r="J38" i="10"/>
  <c r="N136" i="8"/>
  <c r="M137" i="8"/>
  <c r="G137" i="8"/>
  <c r="N137" i="8"/>
  <c r="C12" i="8" l="1"/>
  <c r="D12" i="8"/>
  <c r="E12" i="8"/>
  <c r="F12" i="8"/>
  <c r="G12" i="8"/>
  <c r="H12" i="8"/>
  <c r="I12" i="8"/>
  <c r="J12" i="8"/>
  <c r="K12" i="8"/>
  <c r="L12" i="8"/>
  <c r="M12" i="8"/>
  <c r="B12" i="8"/>
  <c r="C99" i="8"/>
  <c r="D99" i="8"/>
  <c r="E99" i="8"/>
  <c r="F99" i="8"/>
  <c r="G99" i="8"/>
  <c r="H99" i="8"/>
  <c r="I99" i="8"/>
  <c r="J99" i="8"/>
  <c r="K99" i="8"/>
  <c r="L99" i="8"/>
  <c r="M99" i="8"/>
  <c r="B99" i="8"/>
  <c r="C91" i="8"/>
  <c r="D91" i="8"/>
  <c r="E91" i="8"/>
  <c r="F91" i="8"/>
  <c r="G91" i="8"/>
  <c r="H91" i="8"/>
  <c r="I91" i="8"/>
  <c r="J91" i="8"/>
  <c r="K91" i="8"/>
  <c r="L91" i="8"/>
  <c r="M91" i="8"/>
  <c r="B91" i="8"/>
  <c r="C43" i="8" l="1"/>
  <c r="D43" i="8"/>
  <c r="E43" i="8"/>
  <c r="F43" i="8"/>
  <c r="G43" i="8"/>
  <c r="H43" i="8"/>
  <c r="I43" i="8"/>
  <c r="J43" i="8"/>
  <c r="K43" i="8"/>
  <c r="L43" i="8"/>
  <c r="M43" i="8"/>
  <c r="B43" i="8"/>
  <c r="B35" i="8"/>
  <c r="M186" i="8"/>
  <c r="M187" i="8" s="1"/>
  <c r="L186" i="8"/>
  <c r="L187" i="8" s="1"/>
  <c r="K186" i="8"/>
  <c r="K187" i="8" s="1"/>
  <c r="J186" i="8"/>
  <c r="J187" i="8" s="1"/>
  <c r="I186" i="8"/>
  <c r="I187" i="8" s="1"/>
  <c r="H186" i="8"/>
  <c r="H187" i="8" s="1"/>
  <c r="G186" i="8"/>
  <c r="G187" i="8" s="1"/>
  <c r="F186" i="8"/>
  <c r="F187" i="8" s="1"/>
  <c r="E186" i="8"/>
  <c r="E187" i="8" s="1"/>
  <c r="D186" i="8"/>
  <c r="D187" i="8" s="1"/>
  <c r="C186" i="8"/>
  <c r="C187" i="8" s="1"/>
  <c r="B186" i="8"/>
  <c r="B187" i="8" s="1"/>
  <c r="N185" i="8"/>
  <c r="N186" i="8" s="1"/>
  <c r="N187" i="8" s="1"/>
  <c r="N183" i="8"/>
  <c r="N182" i="8" s="1"/>
  <c r="M182" i="8"/>
  <c r="M179" i="8" s="1"/>
  <c r="L182" i="8"/>
  <c r="L184" i="8" s="1"/>
  <c r="K182" i="8"/>
  <c r="K184" i="8" s="1"/>
  <c r="J182" i="8"/>
  <c r="J184" i="8" s="1"/>
  <c r="I182" i="8"/>
  <c r="I179" i="8" s="1"/>
  <c r="H182" i="8"/>
  <c r="H184" i="8" s="1"/>
  <c r="G182" i="8"/>
  <c r="G184" i="8" s="1"/>
  <c r="F182" i="8"/>
  <c r="F184" i="8" s="1"/>
  <c r="E182" i="8"/>
  <c r="E179" i="8" s="1"/>
  <c r="D182" i="8"/>
  <c r="D184" i="8" s="1"/>
  <c r="C182" i="8"/>
  <c r="C184" i="8" s="1"/>
  <c r="B182" i="8"/>
  <c r="B184" i="8" s="1"/>
  <c r="G179" i="8"/>
  <c r="N164" i="8"/>
  <c r="M163" i="8"/>
  <c r="M165" i="8" s="1"/>
  <c r="L163" i="8"/>
  <c r="L165" i="8" s="1"/>
  <c r="K163" i="8"/>
  <c r="K165" i="8" s="1"/>
  <c r="J163" i="8"/>
  <c r="J165" i="8" s="1"/>
  <c r="I163" i="8"/>
  <c r="I165" i="8" s="1"/>
  <c r="H163" i="8"/>
  <c r="H165" i="8" s="1"/>
  <c r="G163" i="8"/>
  <c r="G165" i="8" s="1"/>
  <c r="F163" i="8"/>
  <c r="F165" i="8" s="1"/>
  <c r="E163" i="8"/>
  <c r="E165" i="8" s="1"/>
  <c r="D163" i="8"/>
  <c r="D165" i="8" s="1"/>
  <c r="C163" i="8"/>
  <c r="C165" i="8" s="1"/>
  <c r="B163" i="8"/>
  <c r="B165" i="8" s="1"/>
  <c r="N162" i="8"/>
  <c r="N161" i="8"/>
  <c r="K179" i="8" l="1"/>
  <c r="L179" i="8"/>
  <c r="C188" i="8"/>
  <c r="G188" i="8"/>
  <c r="K188" i="8"/>
  <c r="C179" i="8"/>
  <c r="H179" i="8"/>
  <c r="D188" i="8"/>
  <c r="D189" i="8" s="1"/>
  <c r="H188" i="8"/>
  <c r="L188" i="8"/>
  <c r="N188" i="8"/>
  <c r="E188" i="8"/>
  <c r="I188" i="8"/>
  <c r="M188" i="8"/>
  <c r="B188" i="8"/>
  <c r="B189" i="8" s="1"/>
  <c r="F188" i="8"/>
  <c r="I189" i="8" s="1"/>
  <c r="J188" i="8"/>
  <c r="K45" i="10"/>
  <c r="D179" i="8"/>
  <c r="J179" i="8"/>
  <c r="F179" i="8"/>
  <c r="B179" i="8"/>
  <c r="J45" i="10" s="1"/>
  <c r="N184" i="8"/>
  <c r="N179" i="8"/>
  <c r="E184" i="8"/>
  <c r="I184" i="8"/>
  <c r="M184" i="8"/>
  <c r="N163" i="8"/>
  <c r="N165" i="8" s="1"/>
  <c r="K189" i="8" l="1"/>
  <c r="C189" i="8"/>
  <c r="M189" i="8"/>
  <c r="G189" i="8"/>
  <c r="H189" i="8"/>
  <c r="J189" i="8"/>
  <c r="L189" i="8"/>
  <c r="E189" i="8"/>
  <c r="F189" i="8"/>
  <c r="K43" i="10"/>
  <c r="K20" i="10"/>
  <c r="K35" i="10" l="1"/>
  <c r="J35" i="10"/>
  <c r="M116" i="8"/>
  <c r="L116" i="8"/>
  <c r="K116" i="8"/>
  <c r="J116" i="8"/>
  <c r="I116" i="8"/>
  <c r="H116" i="8"/>
  <c r="G116" i="8"/>
  <c r="F116" i="8"/>
  <c r="E116" i="8"/>
  <c r="D116" i="8"/>
  <c r="C116" i="8"/>
  <c r="B116" i="8"/>
  <c r="N115" i="8"/>
  <c r="N116" i="8" s="1"/>
  <c r="N114" i="8"/>
  <c r="H117" i="8" l="1"/>
  <c r="F117" i="8"/>
  <c r="M117" i="8"/>
  <c r="I117" i="8"/>
  <c r="E117" i="8"/>
  <c r="L117" i="8"/>
  <c r="D117" i="8"/>
  <c r="B117" i="8"/>
  <c r="K117" i="8"/>
  <c r="G117" i="8"/>
  <c r="C117" i="8"/>
  <c r="J117" i="8"/>
  <c r="K42" i="10"/>
  <c r="C197" i="8"/>
  <c r="D197" i="8"/>
  <c r="E197" i="8"/>
  <c r="F197" i="8"/>
  <c r="G197" i="8"/>
  <c r="H197" i="8"/>
  <c r="I197" i="8"/>
  <c r="J197" i="8"/>
  <c r="K197" i="8"/>
  <c r="L197" i="8"/>
  <c r="M197" i="8"/>
  <c r="B197" i="8"/>
  <c r="C174" i="8"/>
  <c r="D174" i="8"/>
  <c r="E174" i="8"/>
  <c r="F174" i="8"/>
  <c r="G174" i="8"/>
  <c r="H174" i="8"/>
  <c r="I174" i="8"/>
  <c r="J174" i="8"/>
  <c r="K174" i="8"/>
  <c r="L174" i="8"/>
  <c r="M174" i="8"/>
  <c r="B174" i="8"/>
  <c r="C154" i="8"/>
  <c r="D154" i="8"/>
  <c r="E154" i="8"/>
  <c r="F154" i="8"/>
  <c r="G154" i="8"/>
  <c r="H154" i="8"/>
  <c r="I154" i="8"/>
  <c r="J154" i="8"/>
  <c r="K154" i="8"/>
  <c r="L154" i="8"/>
  <c r="M154" i="8"/>
  <c r="B154" i="8"/>
  <c r="B100" i="8"/>
  <c r="B92" i="8"/>
  <c r="C67" i="8"/>
  <c r="D67" i="8"/>
  <c r="E67" i="8"/>
  <c r="F67" i="8"/>
  <c r="G67" i="8"/>
  <c r="H67" i="8"/>
  <c r="I67" i="8"/>
  <c r="J67" i="8"/>
  <c r="K67" i="8"/>
  <c r="L67" i="8"/>
  <c r="M67" i="8"/>
  <c r="B67" i="8"/>
  <c r="B68" i="8" s="1"/>
  <c r="C75" i="8"/>
  <c r="D75" i="8"/>
  <c r="E75" i="8"/>
  <c r="F75" i="8"/>
  <c r="G75" i="8"/>
  <c r="H75" i="8"/>
  <c r="I75" i="8"/>
  <c r="J75" i="8"/>
  <c r="K75" i="8"/>
  <c r="L75" i="8"/>
  <c r="M75" i="8"/>
  <c r="B75" i="8"/>
  <c r="B44" i="8"/>
  <c r="C35" i="8"/>
  <c r="D35" i="8"/>
  <c r="E35" i="8"/>
  <c r="F35" i="8"/>
  <c r="G35" i="8"/>
  <c r="H35" i="8"/>
  <c r="I35" i="8"/>
  <c r="J35" i="8"/>
  <c r="K35" i="8"/>
  <c r="L35" i="8"/>
  <c r="M35" i="8"/>
  <c r="N26" i="8"/>
  <c r="N122" i="8"/>
  <c r="J17" i="10"/>
  <c r="M34" i="10"/>
  <c r="L47" i="10"/>
  <c r="M47" i="10"/>
  <c r="N47" i="10" s="1"/>
  <c r="H26" i="10"/>
  <c r="H39" i="10"/>
  <c r="M130" i="8"/>
  <c r="L130" i="8"/>
  <c r="K130" i="8"/>
  <c r="J130" i="8"/>
  <c r="I130" i="8"/>
  <c r="H130" i="8"/>
  <c r="G130" i="8"/>
  <c r="F130" i="8"/>
  <c r="E130" i="8"/>
  <c r="D130" i="8"/>
  <c r="C130" i="8"/>
  <c r="B130" i="8"/>
  <c r="K37" i="10"/>
  <c r="J37" i="10"/>
  <c r="K31" i="10"/>
  <c r="J31" i="10"/>
  <c r="N97" i="8"/>
  <c r="N99" i="8" s="1"/>
  <c r="N98" i="8"/>
  <c r="K30" i="10"/>
  <c r="J30" i="10"/>
  <c r="N90" i="8"/>
  <c r="N91" i="8" s="1"/>
  <c r="K29" i="10"/>
  <c r="J29" i="10"/>
  <c r="K28" i="10"/>
  <c r="J28" i="10"/>
  <c r="K27" i="10"/>
  <c r="J27" i="10"/>
  <c r="N82" i="8"/>
  <c r="N83" i="8" s="1"/>
  <c r="N66" i="8"/>
  <c r="N67" i="8" s="1"/>
  <c r="N74" i="8"/>
  <c r="N75" i="8" s="1"/>
  <c r="C83" i="8"/>
  <c r="D83" i="8"/>
  <c r="E83" i="8"/>
  <c r="F83" i="8"/>
  <c r="G83" i="8"/>
  <c r="H83" i="8"/>
  <c r="I83" i="8"/>
  <c r="J83" i="8"/>
  <c r="K83" i="8"/>
  <c r="L83" i="8"/>
  <c r="M83" i="8"/>
  <c r="B83" i="8"/>
  <c r="B84" i="8" s="1"/>
  <c r="M33" i="10"/>
  <c r="N33" i="10" s="1"/>
  <c r="L33" i="10"/>
  <c r="M32" i="10"/>
  <c r="N32" i="10" s="1"/>
  <c r="L32" i="10"/>
  <c r="K24" i="10"/>
  <c r="J24" i="10"/>
  <c r="C59" i="8"/>
  <c r="D59" i="8"/>
  <c r="E59" i="8"/>
  <c r="F59" i="8"/>
  <c r="G59" i="8"/>
  <c r="H59" i="8"/>
  <c r="I59" i="8"/>
  <c r="J59" i="8"/>
  <c r="K59" i="8"/>
  <c r="L59" i="8"/>
  <c r="M59" i="8"/>
  <c r="B59" i="8"/>
  <c r="B60" i="8" s="1"/>
  <c r="N58" i="8"/>
  <c r="N59" i="8" s="1"/>
  <c r="K22" i="10"/>
  <c r="J22" i="10"/>
  <c r="C51" i="8"/>
  <c r="D51" i="8"/>
  <c r="E51" i="8"/>
  <c r="F51" i="8"/>
  <c r="G51" i="8"/>
  <c r="H51" i="8"/>
  <c r="I51" i="8"/>
  <c r="J51" i="8"/>
  <c r="K51" i="8"/>
  <c r="L51" i="8"/>
  <c r="M51" i="8"/>
  <c r="B51" i="8"/>
  <c r="N50" i="8"/>
  <c r="N51" i="8" s="1"/>
  <c r="K21" i="10"/>
  <c r="J21" i="10"/>
  <c r="N42" i="8"/>
  <c r="N41" i="8"/>
  <c r="J20" i="10"/>
  <c r="N34" i="8"/>
  <c r="N33" i="8"/>
  <c r="K19" i="10"/>
  <c r="J19" i="10"/>
  <c r="C19" i="8"/>
  <c r="D19" i="8"/>
  <c r="E19" i="8"/>
  <c r="F19" i="8"/>
  <c r="G19" i="8"/>
  <c r="H19" i="8"/>
  <c r="I19" i="8"/>
  <c r="J19" i="8"/>
  <c r="K19" i="8"/>
  <c r="L19" i="8"/>
  <c r="M19" i="8"/>
  <c r="B19" i="8"/>
  <c r="M27" i="8"/>
  <c r="L27" i="8"/>
  <c r="K27" i="8"/>
  <c r="J27" i="8"/>
  <c r="I27" i="8"/>
  <c r="H27" i="8"/>
  <c r="G27" i="8"/>
  <c r="F27" i="8"/>
  <c r="E27" i="8"/>
  <c r="D27" i="8"/>
  <c r="C27" i="8"/>
  <c r="B27" i="8"/>
  <c r="B28" i="8" s="1"/>
  <c r="N25" i="8"/>
  <c r="K18" i="10"/>
  <c r="J18" i="10"/>
  <c r="K17" i="10"/>
  <c r="N43" i="8" l="1"/>
  <c r="M138" i="8"/>
  <c r="G138" i="8"/>
  <c r="N27" i="8"/>
  <c r="G175" i="8"/>
  <c r="M17" i="10"/>
  <c r="F175" i="8"/>
  <c r="F198" i="8"/>
  <c r="C175" i="8"/>
  <c r="J175" i="8"/>
  <c r="M198" i="8"/>
  <c r="I198" i="8"/>
  <c r="E198" i="8"/>
  <c r="L100" i="8"/>
  <c r="M175" i="8"/>
  <c r="I175" i="8"/>
  <c r="E175" i="8"/>
  <c r="L198" i="8"/>
  <c r="H198" i="8"/>
  <c r="D198" i="8"/>
  <c r="L175" i="8"/>
  <c r="H175" i="8"/>
  <c r="D175" i="8"/>
  <c r="K198" i="8"/>
  <c r="G198" i="8"/>
  <c r="K175" i="8"/>
  <c r="C198" i="8"/>
  <c r="J198" i="8"/>
  <c r="E100" i="8"/>
  <c r="D100" i="8"/>
  <c r="G84" i="8"/>
  <c r="H100" i="8"/>
  <c r="K84" i="8"/>
  <c r="N35" i="8"/>
  <c r="K100" i="8"/>
  <c r="G100" i="8"/>
  <c r="C84" i="8"/>
  <c r="J84" i="8"/>
  <c r="F84" i="8"/>
  <c r="C100" i="8"/>
  <c r="J100" i="8"/>
  <c r="F100" i="8"/>
  <c r="M84" i="8"/>
  <c r="I84" i="8"/>
  <c r="E84" i="8"/>
  <c r="M100" i="8"/>
  <c r="I100" i="8"/>
  <c r="L84" i="8"/>
  <c r="H84" i="8"/>
  <c r="D84" i="8"/>
  <c r="G166" i="8"/>
  <c r="D166" i="8"/>
  <c r="M166" i="8"/>
  <c r="I166" i="8"/>
  <c r="E166" i="8"/>
  <c r="H166" i="8"/>
  <c r="L166" i="8"/>
  <c r="B166" i="8"/>
  <c r="K166" i="8"/>
  <c r="C166" i="8"/>
  <c r="J166" i="8"/>
  <c r="F166" i="8"/>
  <c r="M37" i="10"/>
  <c r="N37" i="10" s="1"/>
  <c r="L37" i="10"/>
  <c r="M31" i="10"/>
  <c r="N31" i="10" s="1"/>
  <c r="L31" i="10"/>
  <c r="M92" i="8"/>
  <c r="I92" i="8"/>
  <c r="E92" i="8"/>
  <c r="L92" i="8"/>
  <c r="H92" i="8"/>
  <c r="D92" i="8"/>
  <c r="K92" i="8"/>
  <c r="G92" i="8"/>
  <c r="C92" i="8"/>
  <c r="J92" i="8"/>
  <c r="F92" i="8"/>
  <c r="M30" i="10"/>
  <c r="N30" i="10" s="1"/>
  <c r="L30" i="10"/>
  <c r="L27" i="10"/>
  <c r="L29" i="10"/>
  <c r="D68" i="8"/>
  <c r="M29" i="10"/>
  <c r="N29" i="10" s="1"/>
  <c r="M28" i="10"/>
  <c r="N28" i="10" s="1"/>
  <c r="L28" i="10"/>
  <c r="M27" i="10"/>
  <c r="N27" i="10" s="1"/>
  <c r="H68" i="8"/>
  <c r="K68" i="8"/>
  <c r="G68" i="8"/>
  <c r="E76" i="8"/>
  <c r="L76" i="8"/>
  <c r="L68" i="8"/>
  <c r="C68" i="8"/>
  <c r="J68" i="8"/>
  <c r="F68" i="8"/>
  <c r="M68" i="8"/>
  <c r="I68" i="8"/>
  <c r="E68" i="8"/>
  <c r="B76" i="8"/>
  <c r="C76" i="8"/>
  <c r="J76" i="8"/>
  <c r="F76" i="8"/>
  <c r="H76" i="8"/>
  <c r="D76" i="8"/>
  <c r="K76" i="8"/>
  <c r="G76" i="8"/>
  <c r="M76" i="8"/>
  <c r="I76" i="8"/>
  <c r="D60" i="8"/>
  <c r="G60" i="8"/>
  <c r="K60" i="8"/>
  <c r="C60" i="8"/>
  <c r="J60" i="8"/>
  <c r="F60" i="8"/>
  <c r="L60" i="8"/>
  <c r="H60" i="8"/>
  <c r="M60" i="8"/>
  <c r="I60" i="8"/>
  <c r="E60" i="8"/>
  <c r="D52" i="8"/>
  <c r="C44" i="8"/>
  <c r="C52" i="8"/>
  <c r="F52" i="8"/>
  <c r="I44" i="8"/>
  <c r="M52" i="8"/>
  <c r="I52" i="8"/>
  <c r="E52" i="8"/>
  <c r="L44" i="8"/>
  <c r="H44" i="8"/>
  <c r="D44" i="8"/>
  <c r="K52" i="8"/>
  <c r="G52" i="8"/>
  <c r="J44" i="8"/>
  <c r="F44" i="8"/>
  <c r="J52" i="8"/>
  <c r="M44" i="8"/>
  <c r="E44" i="8"/>
  <c r="B52" i="8"/>
  <c r="L52" i="8"/>
  <c r="H52" i="8"/>
  <c r="K44" i="8"/>
  <c r="G44" i="8"/>
  <c r="L22" i="10"/>
  <c r="E36" i="8"/>
  <c r="F36" i="8"/>
  <c r="M36" i="8"/>
  <c r="I36" i="8"/>
  <c r="B36" i="8"/>
  <c r="L36" i="8"/>
  <c r="H36" i="8"/>
  <c r="D36" i="8"/>
  <c r="K36" i="8"/>
  <c r="G36" i="8"/>
  <c r="C36" i="8"/>
  <c r="J36" i="8"/>
  <c r="J28" i="8"/>
  <c r="G20" i="8"/>
  <c r="D20" i="8"/>
  <c r="K20" i="8"/>
  <c r="C28" i="8"/>
  <c r="F28" i="8"/>
  <c r="C20" i="8"/>
  <c r="J20" i="8"/>
  <c r="F20" i="8"/>
  <c r="M28" i="8"/>
  <c r="I28" i="8"/>
  <c r="E28" i="8"/>
  <c r="M20" i="8"/>
  <c r="I20" i="8"/>
  <c r="E20" i="8"/>
  <c r="L28" i="8"/>
  <c r="H28" i="8"/>
  <c r="D28" i="8"/>
  <c r="L20" i="8"/>
  <c r="H20" i="8"/>
  <c r="K28" i="8"/>
  <c r="G28" i="8"/>
  <c r="L18" i="10"/>
  <c r="L17" i="10"/>
  <c r="B20" i="8"/>
  <c r="N18" i="8"/>
  <c r="N17" i="8"/>
  <c r="L20" i="10"/>
  <c r="L21" i="10"/>
  <c r="L19" i="10"/>
  <c r="C5" i="8"/>
  <c r="D5" i="8"/>
  <c r="E5" i="8"/>
  <c r="F5" i="8"/>
  <c r="G5" i="8"/>
  <c r="H5" i="8"/>
  <c r="I5" i="8"/>
  <c r="J5" i="8"/>
  <c r="K5" i="8"/>
  <c r="L5" i="8"/>
  <c r="M5" i="8"/>
  <c r="B5" i="8"/>
  <c r="K46" i="10"/>
  <c r="J46" i="10"/>
  <c r="K44" i="10"/>
  <c r="J44" i="10"/>
  <c r="K41" i="10"/>
  <c r="J41" i="10"/>
  <c r="K36" i="10"/>
  <c r="J36" i="10"/>
  <c r="K25" i="10"/>
  <c r="J25" i="10"/>
  <c r="J16" i="10"/>
  <c r="K16" i="10"/>
  <c r="B76" i="10"/>
  <c r="C77" i="10"/>
  <c r="C108" i="8"/>
  <c r="D108" i="8"/>
  <c r="E108" i="8"/>
  <c r="F108" i="8"/>
  <c r="G108" i="8"/>
  <c r="H108" i="8"/>
  <c r="I108" i="8"/>
  <c r="J108" i="8"/>
  <c r="K108" i="8"/>
  <c r="L108" i="8"/>
  <c r="M108" i="8"/>
  <c r="B108" i="8"/>
  <c r="B123" i="8"/>
  <c r="B124" i="8" s="1"/>
  <c r="M173" i="8"/>
  <c r="L173" i="8"/>
  <c r="K173" i="8"/>
  <c r="J173" i="8"/>
  <c r="I173" i="8"/>
  <c r="H173" i="8"/>
  <c r="G173" i="8"/>
  <c r="F173" i="8"/>
  <c r="E173" i="8"/>
  <c r="D173" i="8"/>
  <c r="C173" i="8"/>
  <c r="B173" i="8"/>
  <c r="N172" i="8"/>
  <c r="N174" i="8" s="1"/>
  <c r="N171" i="8"/>
  <c r="N144" i="8"/>
  <c r="C145" i="8"/>
  <c r="D145" i="8"/>
  <c r="E145" i="8"/>
  <c r="F145" i="8"/>
  <c r="G145" i="8"/>
  <c r="H145" i="8"/>
  <c r="I145" i="8"/>
  <c r="J145" i="8"/>
  <c r="K145" i="8"/>
  <c r="L145" i="8"/>
  <c r="M145" i="8"/>
  <c r="B145" i="8"/>
  <c r="N129" i="8"/>
  <c r="N130" i="8" s="1"/>
  <c r="N128" i="8"/>
  <c r="D124" i="8"/>
  <c r="E124" i="8"/>
  <c r="F124" i="8"/>
  <c r="G124" i="8"/>
  <c r="H124" i="8"/>
  <c r="I124" i="8"/>
  <c r="J124" i="8"/>
  <c r="K124" i="8"/>
  <c r="L124" i="8"/>
  <c r="M124" i="8"/>
  <c r="C124" i="8"/>
  <c r="C123" i="8"/>
  <c r="D123" i="8"/>
  <c r="E123" i="8"/>
  <c r="F123" i="8"/>
  <c r="G123" i="8"/>
  <c r="H123" i="8"/>
  <c r="I123" i="8"/>
  <c r="J123" i="8"/>
  <c r="K123" i="8"/>
  <c r="L123" i="8"/>
  <c r="M123" i="8"/>
  <c r="N121" i="8"/>
  <c r="N4" i="8"/>
  <c r="N5" i="8" s="1"/>
  <c r="L8" i="10"/>
  <c r="H23" i="10"/>
  <c r="B131" i="8" l="1"/>
  <c r="N19" i="8"/>
  <c r="M20" i="10"/>
  <c r="N20" i="10" s="1"/>
  <c r="D13" i="8"/>
  <c r="C13" i="8"/>
  <c r="J13" i="8"/>
  <c r="F13" i="8"/>
  <c r="B13" i="8"/>
  <c r="K13" i="8"/>
  <c r="G13" i="8"/>
  <c r="M13" i="8"/>
  <c r="I13" i="8"/>
  <c r="E13" i="8"/>
  <c r="L13" i="8"/>
  <c r="H13" i="8"/>
  <c r="M18" i="10"/>
  <c r="N18" i="10" s="1"/>
  <c r="M19" i="10"/>
  <c r="N19" i="10" s="1"/>
  <c r="M21" i="10"/>
  <c r="N21" i="10" s="1"/>
  <c r="N17" i="10"/>
  <c r="D131" i="8"/>
  <c r="M16" i="10"/>
  <c r="N16" i="10" s="1"/>
  <c r="I131" i="8"/>
  <c r="M131" i="8"/>
  <c r="E131" i="8"/>
  <c r="L131" i="8"/>
  <c r="H131" i="8"/>
  <c r="K131" i="8"/>
  <c r="G131" i="8"/>
  <c r="C131" i="8"/>
  <c r="J131" i="8"/>
  <c r="F131" i="8"/>
  <c r="N123" i="8"/>
  <c r="L16" i="10"/>
  <c r="M44" i="10" l="1"/>
  <c r="N44" i="10" s="1"/>
  <c r="L44" i="10"/>
  <c r="M22" i="10" l="1"/>
  <c r="N22" i="10" s="1"/>
  <c r="N23" i="10" s="1"/>
  <c r="L196" i="8" l="1"/>
  <c r="K196" i="8"/>
  <c r="J196" i="8"/>
  <c r="I196" i="8"/>
  <c r="H196" i="8"/>
  <c r="G196" i="8"/>
  <c r="F196" i="8"/>
  <c r="E196" i="8"/>
  <c r="D196" i="8"/>
  <c r="C196" i="8"/>
  <c r="B77" i="10"/>
  <c r="N151" i="8"/>
  <c r="J42" i="10" s="1"/>
  <c r="N143" i="8"/>
  <c r="M196" i="8"/>
  <c r="B196" i="8"/>
  <c r="N10" i="8"/>
  <c r="M43" i="10"/>
  <c r="N43" i="10" s="1"/>
  <c r="L43" i="10"/>
  <c r="M36" i="10"/>
  <c r="N36" i="10" s="1"/>
  <c r="L36" i="10"/>
  <c r="M38" i="10"/>
  <c r="N38" i="10" s="1"/>
  <c r="L38" i="10"/>
  <c r="N195" i="8"/>
  <c r="N197" i="8" s="1"/>
  <c r="N194" i="8"/>
  <c r="N70" i="10"/>
  <c r="C62" i="10"/>
  <c r="M57" i="10"/>
  <c r="N57" i="10" s="1"/>
  <c r="M56" i="10"/>
  <c r="N56" i="10" s="1"/>
  <c r="M55" i="10"/>
  <c r="N55" i="10" s="1"/>
  <c r="H48" i="10"/>
  <c r="M46" i="10"/>
  <c r="N46" i="10" s="1"/>
  <c r="L46" i="10"/>
  <c r="M45" i="10"/>
  <c r="N45" i="10" s="1"/>
  <c r="L45" i="10"/>
  <c r="M40" i="10"/>
  <c r="N40" i="10" s="1"/>
  <c r="L40" i="10"/>
  <c r="M35" i="10"/>
  <c r="N35" i="10" s="1"/>
  <c r="L35" i="10"/>
  <c r="N34" i="10"/>
  <c r="L34" i="10"/>
  <c r="M24" i="10"/>
  <c r="N24" i="10" s="1"/>
  <c r="L24" i="10"/>
  <c r="H49" i="10" l="1"/>
  <c r="M153" i="8"/>
  <c r="N39" i="10"/>
  <c r="J153" i="8" l="1"/>
  <c r="K153" i="8"/>
  <c r="F13" i="1"/>
  <c r="G153" i="8"/>
  <c r="C153" i="8"/>
  <c r="N152" i="8"/>
  <c r="N154" i="8" s="1"/>
  <c r="H153" i="8"/>
  <c r="E153" i="8"/>
  <c r="B153" i="8"/>
  <c r="L153" i="8"/>
  <c r="D153" i="8"/>
  <c r="F153" i="8"/>
  <c r="I153" i="8"/>
  <c r="N145" i="8"/>
  <c r="B146" i="8"/>
  <c r="D146" i="8"/>
  <c r="H146" i="8"/>
  <c r="L146" i="8"/>
  <c r="E146" i="8"/>
  <c r="I146" i="8"/>
  <c r="M146" i="8"/>
  <c r="F146" i="8"/>
  <c r="J146" i="8"/>
  <c r="C146" i="8"/>
  <c r="G146" i="8"/>
  <c r="K146" i="8"/>
  <c r="N11" i="8"/>
  <c r="N12" i="8" s="1"/>
  <c r="M107" i="8"/>
  <c r="L107" i="8"/>
  <c r="K107" i="8"/>
  <c r="J107" i="8"/>
  <c r="I107" i="8"/>
  <c r="H107" i="8"/>
  <c r="G107" i="8"/>
  <c r="F107" i="8"/>
  <c r="E107" i="8"/>
  <c r="D107" i="8"/>
  <c r="C107" i="8"/>
  <c r="B107" i="8"/>
  <c r="N106" i="8"/>
  <c r="N105"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75" i="8" l="1"/>
  <c r="J16" i="1"/>
  <c r="B155" i="8"/>
  <c r="K155" i="8"/>
  <c r="C155" i="8"/>
  <c r="F155" i="8"/>
  <c r="I155" i="8"/>
  <c r="G155" i="8"/>
  <c r="J155" i="8"/>
  <c r="L155" i="8"/>
  <c r="M155" i="8"/>
  <c r="D155" i="8"/>
  <c r="E155" i="8"/>
  <c r="H155" i="8"/>
  <c r="J21" i="1"/>
  <c r="M41" i="10"/>
  <c r="N41" i="10" s="1"/>
  <c r="L41" i="10"/>
  <c r="I20" i="1"/>
  <c r="G21" i="1"/>
  <c r="I12" i="1"/>
  <c r="I14" i="1"/>
  <c r="E14" i="1"/>
  <c r="N108" i="8"/>
  <c r="B198" i="8"/>
  <c r="L109" i="8"/>
  <c r="E109" i="8"/>
  <c r="I109" i="8"/>
  <c r="M109" i="8"/>
  <c r="B109" i="8"/>
  <c r="F109" i="8"/>
  <c r="J109" i="8"/>
  <c r="C109" i="8"/>
  <c r="G109" i="8"/>
  <c r="K109" i="8"/>
  <c r="D109" i="8"/>
  <c r="H109" i="8"/>
  <c r="G16" i="1"/>
  <c r="G12" i="1"/>
  <c r="J20" i="1"/>
  <c r="L42" i="10" l="1"/>
  <c r="M42" i="10"/>
  <c r="N42" i="10" s="1"/>
  <c r="N48" i="10" s="1"/>
  <c r="H16" i="1"/>
  <c r="M25" i="10"/>
  <c r="N25" i="10" s="1"/>
  <c r="N26" i="10" s="1"/>
  <c r="L25" i="10"/>
  <c r="H14" i="1"/>
  <c r="J14" i="1" s="1"/>
  <c r="N49" i="10" l="1"/>
  <c r="E10" i="1"/>
  <c r="E11" i="1" l="1"/>
  <c r="E12" i="1"/>
  <c r="F9" i="1"/>
  <c r="E9" i="1"/>
  <c r="G9" i="1"/>
  <c r="J11" i="1"/>
  <c r="H9" i="1" l="1"/>
  <c r="H10" i="1"/>
  <c r="H11" i="1"/>
  <c r="I9" i="1"/>
  <c r="J9" i="1"/>
  <c r="H8" i="10"/>
  <c r="H12" i="1"/>
  <c r="J12" i="1" s="1"/>
  <c r="J13" i="1"/>
  <c r="I13" i="1"/>
  <c r="F10" i="1"/>
  <c r="G10" i="1"/>
  <c r="G11" i="1"/>
  <c r="I10" i="1" l="1"/>
  <c r="J10" i="1" s="1"/>
  <c r="N50" i="10"/>
  <c r="H10" i="10" s="1"/>
  <c r="N58" i="10"/>
  <c r="N5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40" authorId="0" shapeId="0" xr:uid="{CF3AD8D9-51F3-4758-AB7D-0C20F4FBF855}">
      <text>
        <r>
          <rPr>
            <b/>
            <sz val="9"/>
            <color indexed="81"/>
            <rFont val="Tahoma"/>
            <family val="2"/>
          </rPr>
          <t>MT05:</t>
        </r>
        <r>
          <rPr>
            <sz val="9"/>
            <color indexed="81"/>
            <rFont val="Tahoma"/>
            <family val="2"/>
          </rPr>
          <t xml:space="preserve">
1 per Dept under Direktorat Adm</t>
        </r>
      </text>
    </comment>
    <comment ref="D46" authorId="0" shapeId="0" xr:uid="{1A6C5CAA-82EC-49CB-8698-F8D9C5673812}">
      <text>
        <r>
          <rPr>
            <b/>
            <sz val="9"/>
            <color indexed="81"/>
            <rFont val="Tahoma"/>
            <family val="2"/>
          </rPr>
          <t>MT05:</t>
        </r>
        <r>
          <rPr>
            <sz val="9"/>
            <color indexed="81"/>
            <rFont val="Tahoma"/>
            <family val="2"/>
          </rPr>
          <t xml:space="preserve">
Sama dengan Denda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60" authorId="0" shapeId="0" xr:uid="{7A384E50-BAE0-4195-A7CD-B105D9241B13}">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<sst xmlns="http://schemas.openxmlformats.org/spreadsheetml/2006/main" count="1266" uniqueCount="318">
  <si>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</si>
  <si>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</si>
  <si>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</si>
  <si>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</si>
  <si>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</si>
  <si>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</si>
  <si>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</si>
  <si>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</si>
  <si>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</si>
  <si>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</si>
  <si>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</si>
  <si>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</si>
  <si>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</si>
  <si>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</si>
  <si>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</si>
  <si>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</si>
  <si>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</si>
  <si>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</si>
  <si>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</si>
  <si>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</si>
  <si>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</si>
  <si>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</si>
  <si>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</si>
  <si>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</si>
  <si>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</si>
  <si>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</si>
  <si>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</si>
  <si>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</si>
  <si>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</si>
  <si>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</si>
  <si>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</si>
  <si>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</si>
  <si>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</si>
  <si>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</si>
  <si>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</si>
  <si>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</si>
  <si>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</si>
  <si>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</si>
  <si>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</si>
  <si>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</si>
  <si>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</si>
  <si>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</si>
  <si>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</si>
  <si>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</si>
  <si>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</si>
  <si>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</si>
  <si>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</si>
  <si>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</si>
  <si>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</si>
  <si>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</si>
  <si>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</si>
  <si>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</si>
  <si>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</si>
  <si>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</si>
  <si>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</si>
  <si>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</si>
  <si>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</si>
  <si>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</si>
  <si>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</si>
  <si>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</si>
  <si>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</si>
  <si>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</si>
  <si>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</si>
  <si>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</si>
  <si>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</si>
  <si>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</si>
  <si>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</si>
  <si>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</si>
  <si>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</si>
  <si>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</si>
  <si>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</si>
  <si>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</si>
  <si>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</si>
  <si>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</si>
  <si>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</si>
  <si>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</si>
  <si>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</si>
  <si>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</si>
  <si>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</si>
  <si>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</si>
  <si>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</si>
  <si>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</si>
  <si>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</si>
  <si>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</si>
  <si>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</si>
  <si>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</si>
  <si>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</si>
  <si>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</si>
  <si>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</si>
  <si>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</si>
  <si>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</si>
  <si>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</si>
  <si>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</si>
  <si>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</si>
  <si>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</si>
  <si>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</si>
  <si>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</si>
  <si>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</si>
  <si>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</si>
  <si>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</si>
  <si>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</si>
  <si>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</si>
  <si>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</si>
  <si>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</si>
  <si>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</si>
  <si>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</si>
  <si>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</si>
  <si>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</si>
  <si>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</si>
  <si>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</si>
  <si>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</si>
  <si>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</si>
  <si>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</si>
  <si>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</si>
  <si>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</si>
  <si>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</si>
  <si>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R. Nurwulan Kusumawati</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</si>
  <si>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</si>
  <si>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</si>
  <si>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</si>
  <si>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</si>
  <si>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</si>
  <si>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</si>
  <si>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</si>
  <si>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</si>
  <si>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</si>
  <si>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</si>
  <si>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</si>
  <si>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</si>
  <si>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</si>
  <si>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</si>
  <si>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</si>
  <si>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</si>
  <si>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</si>
  <si>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</si>
  <si>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</si>
  <si>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</si>
  <si>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</si>
  <si>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</si>
  <si>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</si>
  <si>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</si>
  <si>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</si>
  <si>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</si>
  <si>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</si>
  <si>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Min to Zero</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</si>
  <si>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</si>
  <si>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</si>
  <si>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</si>
  <si>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</si>
  <si>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</si>
  <si>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</si>
  <si>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</si>
  <si>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</si>
  <si>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</si>
  <si>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</si>
  <si>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</si>
  <si>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</si>
  <si>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</si>
  <si>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</si>
  <si>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</si>
  <si>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</si>
  <si>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</si>
  <si>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</si>
  <si>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</si>
  <si>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</si>
  <si>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</si>
  <si>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</si>
  <si>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</si>
  <si>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</si>
  <si>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</si>
  <si>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</si>
  <si>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</si>
  <si>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</si>
  <si>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</si>
  <si>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</si>
  <si>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</si>
  <si>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</si>
  <si>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</si>
  <si>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</si>
  <si>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</si>
  <si>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</si>
  <si>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</si>
  <si>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</si>
  <si>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</si>
  <si>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</si>
  <si>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</si>
  <si>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</si>
  <si>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</si>
  <si>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</si>
  <si>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</si>
  <si>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</si>
  <si>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</si>
  <si>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</si>
  <si>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</si>
  <si>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</si>
  <si>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</si>
  <si>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</si>
  <si>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</si>
  <si>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</si>
  <si>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</si>
  <si>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</si>
  <si>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</si>
  <si>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</si>
  <si>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</si>
  <si>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</si>
  <si>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</si>
  <si>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</si>
  <si>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</si>
  <si>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</si>
  <si>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</si>
  <si>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</si>
  <si>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</si>
  <si>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</si>
  <si>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</si>
  <si>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</si>
  <si>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</si>
  <si>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</si>
  <si>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</si>
  <si>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</si>
  <si>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</si>
  <si>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</si>
  <si>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</si>
  <si>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Rupiah</t>
  </si>
  <si>
    <t>%</t>
  </si>
  <si>
    <t>Qty</t>
  </si>
  <si>
    <t>Keterlibatan</t>
  </si>
  <si>
    <t>Temuan</t>
  </si>
  <si>
    <t>% TNA</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</si>
  <si>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</si>
  <si>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</si>
  <si>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</si>
  <si>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</si>
  <si>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</si>
  <si>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Yaya Sunjaya</t>
  </si>
  <si>
    <t>Finance &amp; Accounting</t>
  </si>
  <si>
    <t>Tidak ada denda dan penalty (Pajak, IDX, OJK, Bank)</t>
  </si>
  <si>
    <t>Manajemen Konsultan, Bank Charges</t>
  </si>
  <si>
    <t>Interest Expenses</t>
  </si>
  <si>
    <t>Bank Loan</t>
  </si>
  <si>
    <t>% Budget</t>
  </si>
  <si>
    <t>Sales</t>
  </si>
  <si>
    <t>Interest Expense</t>
  </si>
  <si>
    <t>Dalam %</t>
  </si>
  <si>
    <t>Dalam M</t>
  </si>
  <si>
    <t>DOH AP</t>
  </si>
  <si>
    <t>DOH AR</t>
  </si>
  <si>
    <t>Positive cash from operation</t>
  </si>
  <si>
    <t>Day</t>
  </si>
  <si>
    <t>Dalam hari</t>
  </si>
  <si>
    <t>FIACO</t>
  </si>
  <si>
    <t>Akurasi Laporan Keuangan Induk &amp; Konsolidasi</t>
  </si>
  <si>
    <t>I.2. Productivity</t>
  </si>
  <si>
    <t>Laporan Keuangan Induk Bulanan</t>
  </si>
  <si>
    <t>Laporan Keuangan Konsolidasi Bulanan</t>
  </si>
  <si>
    <t>Laporan weekly cash flow &amp; sales</t>
  </si>
  <si>
    <t>Laporan Berkala Bulanan (Hutang Valas, Registrasi pemegang efek)</t>
  </si>
  <si>
    <t>Laporan Keuangan 3 Bulan &amp; 6 Bulan</t>
  </si>
  <si>
    <t>Laporan Keuangan Tahunan Audited</t>
  </si>
  <si>
    <t>Laporan Tahunan (AR &amp; SR)</t>
  </si>
  <si>
    <t>Tanggal</t>
  </si>
  <si>
    <t>Dalam Tanggal</t>
  </si>
  <si>
    <t>Dalam Average per Bulan (100% jika setiap Senin)</t>
  </si>
  <si>
    <t>Senin</t>
  </si>
  <si>
    <t>Tgl 25 bulan berikutnya</t>
  </si>
  <si>
    <t>I.4. Inventory Management</t>
  </si>
  <si>
    <t>Tidak Ada Pelanggaran GCG dan Kode Etik</t>
  </si>
  <si>
    <t>Selisih Inventory</t>
  </si>
  <si>
    <t>Maret</t>
  </si>
  <si>
    <t>Target TNA</t>
  </si>
  <si>
    <t>Target KMS</t>
  </si>
  <si>
    <t>Target ISO</t>
  </si>
  <si>
    <t>Program Penurunan  Intensitas Energi</t>
  </si>
  <si>
    <t xml:space="preserve">Penurunan Domestic Waste </t>
  </si>
  <si>
    <t>Program/Tahun</t>
  </si>
  <si>
    <t>Temuan 5S</t>
  </si>
  <si>
    <t>Aplikasi System Racking Finish Goods &amp; Raw Material
Menyusun Konsep Aplikasi System Cash Flow terintegrasi CINT - DH
Pengembangan program voucher tagihan
Integrasi sistem Engis --&gt; asset
Penggunaan Transaksi Ebanking</t>
  </si>
  <si>
    <t>Startegic Initiative</t>
  </si>
  <si>
    <t>Memastikan akurasi pelaporan pajak, ketepatan pembayaran pajak, dan rekonsiliasi pajak secara berkala.
Membuat schedule pengumpulan data dan pengolahan data untuk laporan keuangan sesuai tenggat waktu.
Memantau jadwal jatuh tempo hutang bank dan membuat perencanaan pembayaran</t>
  </si>
  <si>
    <t>Negosiasi Fee untuk manajemen konsultan &amp; Vendor Pembanding</t>
  </si>
  <si>
    <t>Membuat proyeksi penerimaan dana dan proyeksi kebutuhan modal untuk penggunaan cash flow efektif</t>
  </si>
  <si>
    <t>Penggunaan fasilitas pinjaman dengan analisa interest terendah dan utamakan penggunaan KRK</t>
  </si>
  <si>
    <t>Membuat proyeksi collection AR dan monitoring realisasinya
Monitoring Project Pemerintahan
Menetapkan kebijakan AR untuk customer baru
Mereview kebijakan TOP untuk customer lama</t>
  </si>
  <si>
    <t>Pengaturan pembayaran berdasarkan TOP dan prioritas
Pengelompokkan vendor untuk efektifitas alokasi rencana pembayaran
Update project berjalan untuk koordinasi kebutuhan material dgn Pch</t>
  </si>
  <si>
    <t>Membuat konsep system Cash Flow terintegrasi CINT induk &amp; DH</t>
  </si>
  <si>
    <t>Memastikan jurnal transaksi sesuai antara fisik dengan dokumen pendukung
Memastikan pencatatan biaya sesuai dengan periodenya
Memastikan pencatatan transaksi Real time</t>
  </si>
  <si>
    <t>Penyeragaraman format Laporan Keuangan DH
Rekonsiliasi transaksi berelasi
Membuat timeline mengenai list kebutuhan dan kelengkapan laporan konsolidasi
Implementasi SAP Hana di DH start di Juli 2024</t>
  </si>
  <si>
    <t xml:space="preserve">Optimalisasi, Monitoring dan Menjalankan Time Schedule Transaksi Setiap Bulan
Monitoring Closing Transaksi Harian </t>
  </si>
  <si>
    <t>Transaksi Incoming &amp; Outgoing Real Time
Transaksi Sales real time
Collection data DH maksimal Sabtu jam 12.00</t>
  </si>
  <si>
    <t>Menyiapkan dokumen pendukung laporan berkala sebelum tanggal 4</t>
  </si>
  <si>
    <t>Membuat timeline &amp; menyiapkan template sesuai standarnya</t>
  </si>
  <si>
    <t>Membuat detail time line &amp; Grup komunikasi untuk koordinasi</t>
  </si>
  <si>
    <t>Membuat timeline, dan melakukan monitoring time line per minggu</t>
  </si>
  <si>
    <t>Penghematan penggunaan listrik (AC dan Lampu)
Menggunakan kendaraan dinas lebih efektif</t>
  </si>
  <si>
    <t>Penghematan kertas (penggunaan kertas bekas)</t>
  </si>
  <si>
    <t>1. Program pengembangan SDM
2. Merealisasikan dan monitoring program pengembangan SDM</t>
  </si>
  <si>
    <t>1. Memenuhi persyaratan K3 bagi vendor pada saat kontrabon
2. Update HIRADC</t>
  </si>
  <si>
    <t>Penataan Inventory RM &amp; FG (system racking) berdasarkan kategori produk disupport oleh system
Optimalisasi penggunaan barcode untuk transaksi harian (Finish Goods)
Melaksanakan sampeling opname 1x/minggu ( 6% dari total inventory)
Perbaikan penyebab selisih (penyelesaian H+1)
Stock Opname 2x / Tahun (Juni &amp; Desember)</t>
  </si>
  <si>
    <t>Membuat Kaizen Strategis yang dapat diikutsertakan WOW Awards</t>
  </si>
  <si>
    <t>Menugaskan untuk evaluasi proses masing-masing dan menyusunan 1 kaizen/karyawan (reward&amp;punishment)</t>
  </si>
  <si>
    <t>Menyusun Jadwal Piket &amp; Program Jumsih</t>
  </si>
  <si>
    <t>Melaksanakan program pengembangan kompetensi sesuai panduan HC
Melakukan remider dan motivasi team untuk mengkases KMS setiap hari</t>
  </si>
  <si>
    <t>Penerapan SOP sesuai GCG dan Kode Etik
Penyusunan Laporan keuangan sesuai dengan GCG dan Kode Etik</t>
  </si>
  <si>
    <t>1. Menetapkan program audit
2. Memastikan penyelesaian temuan audit dilakukan sesuai jadwal</t>
  </si>
  <si>
    <t>1. Update peraturan perundangan yang berlaku
2. Membuat program pengawasan pemenuhan peraturan perundangan</t>
  </si>
  <si>
    <t>Menyusun konsep Aplikasi System Racking Finish Goods &amp; Raw Material
Menyusun Konsep Aplikasi System Cash Flow terintegrasi CINT - DH
Pengembangan program voucher tagihan
Integrasi sistem engis --&gt; asset
Penggunaan Transaksi Ebanking</t>
  </si>
  <si>
    <t>Actual Temuan (Eksternal)</t>
  </si>
  <si>
    <t>Actual Tepat Waktu  (Internal - hari)</t>
  </si>
  <si>
    <t>Undangan Training</t>
  </si>
  <si>
    <t>Kehadiran Training</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</si>
  <si>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</si>
  <si>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</si>
  <si>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</si>
  <si>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</si>
  <si>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</si>
  <si>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</si>
  <si>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YTD</t>
  </si>
  <si>
    <t>W2 Maret / 15 Maret 2024</t>
  </si>
  <si>
    <t>30 Maret 2024/ 1 bulan&lt;RUPS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</si>
</sst>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_-* #,##0_-;\-* #,##0_-;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7"/>
        <bgColor indexed="64"/>
      </patternFill>
    </fill>
    <fill>
      <patternFill patternType="solid">
        <fgColor theme="2"/>
        <bgColor indexed="64"/>
      </patternFill>
    </fill>
    <fill>
      <patternFill patternType="solid">
        <fgColor theme="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179" fontId="1" fillId="0" borderId="0" applyFont="0" applyFill="0" applyBorder="0" applyAlignment="0" applyProtection="0"/>
  </cellStyleXfs>
  <cellXfs count="491">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5"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65" fontId="14" fillId="0" borderId="19" xfId="7" applyNumberFormat="1"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167"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9"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165" fontId="0" fillId="0" borderId="1" xfId="2" applyNumberFormat="1" applyFont="1" applyBorder="1"/>
    <xf numFmtId="165" fontId="14" fillId="0" borderId="21" xfId="2" applyNumberFormat="1" applyFont="1" applyBorder="1" applyAlignment="1">
      <alignment horizontal="center" vertical="center"/>
    </xf>
    <xf numFmtId="178" fontId="0" fillId="0" borderId="1" xfId="1" applyNumberFormat="1" applyFont="1" applyBorder="1"/>
    <xf numFmtId="2" fontId="14" fillId="0" borderId="21" xfId="2" applyNumberFormat="1" applyFont="1" applyBorder="1" applyAlignment="1">
      <alignment horizontal="center" vertical="center"/>
    </xf>
    <xf numFmtId="2" fontId="14" fillId="0" borderId="21" xfId="1" applyNumberFormat="1" applyFont="1" applyBorder="1" applyAlignment="1">
      <alignment horizontal="center" vertical="center"/>
    </xf>
    <xf numFmtId="0" fontId="0" fillId="2" borderId="0" xfId="0" applyFill="1"/>
    <xf numFmtId="176" fontId="14" fillId="0" borderId="19" xfId="7" applyNumberFormat="1" applyFont="1" applyBorder="1" applyAlignment="1">
      <alignment horizontal="center" vertical="center" wrapText="1"/>
    </xf>
    <xf numFmtId="9" fontId="15" fillId="12" borderId="11" xfId="8" applyFont="1" applyFill="1" applyBorder="1" applyAlignment="1" applyProtection="1">
      <alignment horizontal="center" vertical="center"/>
    </xf>
    <xf numFmtId="0" fontId="15" fillId="12" borderId="11" xfId="8" applyNumberFormat="1" applyFont="1" applyFill="1" applyBorder="1" applyAlignment="1" applyProtection="1">
      <alignment vertical="center"/>
    </xf>
    <xf numFmtId="9" fontId="15" fillId="13" borderId="55" xfId="8" applyFont="1" applyFill="1" applyBorder="1" applyAlignment="1" applyProtection="1">
      <alignment horizontal="center" vertical="center"/>
    </xf>
    <xf numFmtId="0" fontId="15" fillId="13" borderId="55" xfId="8" applyNumberFormat="1" applyFont="1" applyFill="1" applyBorder="1" applyAlignment="1" applyProtection="1">
      <alignment vertical="center"/>
    </xf>
    <xf numFmtId="9" fontId="15" fillId="10" borderId="11" xfId="8" applyFont="1" applyFill="1" applyBorder="1" applyAlignment="1" applyProtection="1">
      <alignment horizontal="center" vertical="center"/>
    </xf>
    <xf numFmtId="0" fontId="15" fillId="10" borderId="11" xfId="8" applyNumberFormat="1" applyFont="1" applyFill="1" applyBorder="1" applyAlignment="1" applyProtection="1">
      <alignment vertical="center"/>
    </xf>
    <xf numFmtId="9" fontId="15" fillId="11" borderId="11" xfId="8" applyFont="1" applyFill="1" applyBorder="1" applyAlignment="1" applyProtection="1">
      <alignment horizontal="center" vertical="center"/>
    </xf>
    <xf numFmtId="0" fontId="15" fillId="11" borderId="11" xfId="8" applyNumberFormat="1" applyFont="1" applyFill="1" applyBorder="1" applyAlignment="1" applyProtection="1">
      <alignment vertical="center"/>
    </xf>
    <xf numFmtId="9" fontId="14" fillId="0" borderId="21" xfId="2" applyFont="1" applyFill="1" applyBorder="1" applyAlignment="1">
      <alignment horizontal="center" vertical="center"/>
    </xf>
    <xf numFmtId="1" fontId="14" fillId="0" borderId="21" xfId="1" applyNumberFormat="1" applyFont="1" applyFill="1" applyBorder="1" applyAlignment="1">
      <alignment horizontal="center" vertical="center"/>
    </xf>
    <xf numFmtId="37" fontId="14" fillId="0" borderId="20" xfId="7" applyNumberFormat="1" applyFont="1" applyBorder="1" applyAlignment="1">
      <alignment horizontal="center" vertical="center"/>
    </xf>
    <xf numFmtId="43" fontId="0" fillId="8" borderId="1" xfId="1" applyFont="1" applyFill="1" applyBorder="1"/>
    <xf numFmtId="9" fontId="0" fillId="8" borderId="1" xfId="2" applyFont="1" applyFill="1" applyBorder="1"/>
    <xf numFmtId="165" fontId="0" fillId="8" borderId="1" xfId="2" applyNumberFormat="1" applyFont="1" applyFill="1" applyBorder="1"/>
    <xf numFmtId="178" fontId="0" fillId="8" borderId="1" xfId="1" applyNumberFormat="1" applyFont="1" applyFill="1" applyBorder="1"/>
    <xf numFmtId="9" fontId="0" fillId="8" borderId="1" xfId="1" applyNumberFormat="1" applyFont="1" applyFill="1" applyBorder="1"/>
    <xf numFmtId="178" fontId="0" fillId="0" borderId="1" xfId="0" applyNumberFormat="1" applyBorder="1"/>
    <xf numFmtId="1" fontId="0" fillId="0" borderId="1" xfId="1" applyNumberFormat="1" applyFont="1" applyBorder="1"/>
    <xf numFmtId="1" fontId="0" fillId="8" borderId="1" xfId="1" applyNumberFormat="1" applyFont="1" applyFill="1" applyBorder="1"/>
    <xf numFmtId="9" fontId="1" fillId="0" borderId="1" xfId="2" applyFont="1" applyFill="1" applyBorder="1"/>
    <xf numFmtId="164" fontId="0" fillId="8" borderId="1" xfId="1" applyNumberFormat="1" applyFont="1" applyFill="1" applyBorder="1"/>
    <xf numFmtId="0" fontId="14"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8" fontId="17" fillId="5" borderId="1" xfId="7" applyNumberFormat="1" applyFont="1" applyFill="1" applyBorder="1" applyAlignment="1">
      <alignment horizontal="left" vertical="center" wrapText="1"/>
    </xf>
    <xf numFmtId="169" fontId="17" fillId="5" borderId="1" xfId="7" applyNumberFormat="1" applyFont="1" applyFill="1" applyBorder="1" applyAlignment="1">
      <alignment horizontal="left" vertical="center" wrapText="1"/>
    </xf>
    <xf numFmtId="168" fontId="17" fillId="6" borderId="1" xfId="7" applyNumberFormat="1" applyFont="1" applyFill="1" applyBorder="1" applyAlignment="1">
      <alignment horizontal="left" vertical="center" wrapText="1"/>
    </xf>
    <xf numFmtId="170" fontId="17" fillId="6" borderId="1" xfId="7" applyNumberFormat="1" applyFont="1" applyFill="1" applyBorder="1" applyAlignment="1">
      <alignment horizontal="left" vertical="center" wrapText="1"/>
    </xf>
    <xf numFmtId="171" fontId="17" fillId="7"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2" fontId="16" fillId="8" borderId="1" xfId="7" applyNumberFormat="1" applyFont="1" applyFill="1" applyBorder="1" applyAlignment="1">
      <alignment horizontal="left" vertical="center" wrapText="1"/>
    </xf>
    <xf numFmtId="171" fontId="17" fillId="9" borderId="1" xfId="8" applyNumberFormat="1" applyFont="1" applyFill="1" applyBorder="1" applyAlignment="1" applyProtection="1">
      <alignment horizontal="left" vertical="center" wrapText="1"/>
    </xf>
    <xf numFmtId="172" fontId="17" fillId="9" borderId="1" xfId="8" applyNumberFormat="1" applyFont="1" applyFill="1" applyBorder="1" applyAlignment="1" applyProtection="1">
      <alignment horizontal="left" vertical="center" wrapText="1"/>
    </xf>
    <xf numFmtId="43" fontId="14" fillId="0" borderId="0" xfId="9" applyFont="1" applyAlignment="1" applyProtection="1">
      <alignment horizontal="left" vertic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4" fillId="0" borderId="20" xfId="8" applyNumberFormat="1" applyFont="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5" xfId="8" applyNumberFormat="1" applyFont="1" applyFill="1" applyBorder="1" applyAlignment="1" applyProtection="1">
      <alignment horizontal="center" vertical="center"/>
    </xf>
    <xf numFmtId="1" fontId="0" fillId="0" borderId="1" xfId="2" applyNumberFormat="1" applyFont="1" applyBorder="1"/>
    <xf numFmtId="1"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10" fontId="0" fillId="8" borderId="1" xfId="2" applyNumberFormat="1" applyFont="1" applyFill="1" applyBorder="1"/>
    <xf numFmtId="9" fontId="15" fillId="0" borderId="19" xfId="2" applyFont="1" applyBorder="1" applyAlignment="1" applyProtection="1">
      <alignment horizontal="center" vertical="center"/>
    </xf>
    <xf numFmtId="0" fontId="14" fillId="8" borderId="20" xfId="7" applyFont="1" applyFill="1" applyBorder="1" applyAlignment="1">
      <alignment horizontal="left" vertical="center" wrapText="1"/>
    </xf>
    <xf numFmtId="0" fontId="14" fillId="8" borderId="21" xfId="7" applyFont="1" applyFill="1" applyBorder="1" applyAlignment="1">
      <alignment horizontal="left" vertical="center" wrapText="1"/>
    </xf>
    <xf numFmtId="9" fontId="14" fillId="0" borderId="20" xfId="8" applyFont="1" applyFill="1" applyBorder="1" applyAlignment="1" applyProtection="1">
      <alignment horizontal="center" vertical="center"/>
    </xf>
    <xf numFmtId="2" fontId="14" fillId="0" borderId="20" xfId="8" applyNumberFormat="1" applyFont="1" applyFill="1" applyBorder="1" applyAlignment="1">
      <alignment horizontal="center" vertical="center"/>
    </xf>
    <xf numFmtId="2" fontId="14" fillId="0" borderId="21" xfId="8" applyNumberFormat="1" applyFont="1" applyFill="1" applyBorder="1" applyAlignment="1">
      <alignment horizontal="center" vertical="center"/>
    </xf>
    <xf numFmtId="1" fontId="14" fillId="0" borderId="19" xfId="2" applyNumberFormat="1" applyFont="1" applyBorder="1" applyAlignment="1">
      <alignment horizontal="center" vertical="center"/>
    </xf>
    <xf numFmtId="1" fontId="14" fillId="0" borderId="21" xfId="2" applyNumberFormat="1" applyFont="1" applyBorder="1" applyAlignment="1">
      <alignment horizontal="center" vertical="center"/>
    </xf>
    <xf numFmtId="1" fontId="14" fillId="0" borderId="20"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0" fillId="18" borderId="1" xfId="1" applyNumberFormat="1" applyFont="1" applyFill="1" applyBorder="1"/>
    <xf numFmtId="9" fontId="0" fillId="18" borderId="1" xfId="2" applyFont="1" applyFill="1" applyBorder="1" applyAlignment="1">
      <alignment horizontal="right"/>
    </xf>
    <xf numFmtId="9" fontId="0" fillId="18" borderId="1" xfId="2" applyFont="1" applyFill="1" applyBorder="1"/>
    <xf numFmtId="0" fontId="14" fillId="12" borderId="65" xfId="0" applyFont="1" applyFill="1" applyBorder="1" applyAlignment="1">
      <alignment horizontal="left" vertical="center" wrapText="1"/>
    </xf>
    <xf numFmtId="0" fontId="14" fillId="12" borderId="56" xfId="0" applyFont="1" applyFill="1" applyBorder="1" applyAlignment="1">
      <alignment horizontal="left" vertical="center" wrapText="1"/>
    </xf>
    <xf numFmtId="0" fontId="14" fillId="12" borderId="66" xfId="0" applyFont="1" applyFill="1" applyBorder="1" applyAlignment="1">
      <alignment horizontal="left" vertical="center" wrapText="1"/>
    </xf>
    <xf numFmtId="0" fontId="14" fillId="12" borderId="71" xfId="7" applyFont="1" applyFill="1" applyBorder="1" applyAlignment="1">
      <alignment horizontal="left" vertical="center" wrapText="1"/>
    </xf>
    <xf numFmtId="0" fontId="14" fillId="12" borderId="64" xfId="7" applyFont="1" applyFill="1" applyBorder="1" applyAlignment="1">
      <alignment horizontal="left" vertical="center" wrapText="1"/>
    </xf>
    <xf numFmtId="0" fontId="14" fillId="12" borderId="72" xfId="7" applyFont="1" applyFill="1" applyBorder="1" applyAlignment="1">
      <alignment horizontal="left" vertical="center" wrapText="1"/>
    </xf>
    <xf numFmtId="0" fontId="14" fillId="17" borderId="10" xfId="7" applyFont="1" applyFill="1" applyBorder="1" applyAlignment="1">
      <alignment horizontal="center" vertical="center" wrapText="1"/>
    </xf>
    <xf numFmtId="0" fontId="14" fillId="17" borderId="11" xfId="7" applyFont="1" applyFill="1" applyBorder="1" applyAlignment="1">
      <alignment horizontal="center" vertical="center" wrapText="1"/>
    </xf>
    <xf numFmtId="0" fontId="14" fillId="17" borderId="12" xfId="7" applyFont="1" applyFill="1" applyBorder="1" applyAlignment="1">
      <alignment horizontal="center" vertical="center" wrapText="1"/>
    </xf>
    <xf numFmtId="0" fontId="14" fillId="17" borderId="65" xfId="7" applyFont="1" applyFill="1" applyBorder="1" applyAlignment="1">
      <alignment horizontal="left" vertical="center" wrapText="1"/>
    </xf>
    <xf numFmtId="0" fontId="14" fillId="17" borderId="56" xfId="7" applyFont="1" applyFill="1" applyBorder="1" applyAlignment="1">
      <alignment horizontal="left" vertical="center" wrapText="1"/>
    </xf>
    <xf numFmtId="0" fontId="14" fillId="17" borderId="66" xfId="7" applyFont="1" applyFill="1" applyBorder="1" applyAlignment="1">
      <alignment horizontal="left" vertical="center" wrapText="1"/>
    </xf>
    <xf numFmtId="0" fontId="14" fillId="17" borderId="71" xfId="7" applyFont="1" applyFill="1" applyBorder="1" applyAlignment="1">
      <alignment horizontal="left" vertical="center" wrapText="1"/>
    </xf>
    <xf numFmtId="0" fontId="14" fillId="17" borderId="64" xfId="7" applyFont="1" applyFill="1" applyBorder="1" applyAlignment="1">
      <alignment horizontal="left" vertical="center" wrapText="1"/>
    </xf>
    <xf numFmtId="0" fontId="14" fillId="17" borderId="72" xfId="7" applyFont="1" applyFill="1" applyBorder="1" applyAlignment="1">
      <alignment horizontal="left" vertical="center" wrapText="1"/>
    </xf>
    <xf numFmtId="0" fontId="14" fillId="11" borderId="50"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76"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2" borderId="67" xfId="7" applyFont="1" applyFill="1" applyBorder="1" applyAlignment="1">
      <alignment horizontal="left" vertical="center" wrapText="1"/>
    </xf>
    <xf numFmtId="0" fontId="14" fillId="12" borderId="21" xfId="7" applyFont="1" applyFill="1" applyBorder="1" applyAlignment="1">
      <alignment horizontal="left" vertical="center" wrapText="1"/>
    </xf>
    <xf numFmtId="0" fontId="14" fillId="12" borderId="68" xfId="7" applyFont="1" applyFill="1" applyBorder="1" applyAlignment="1">
      <alignment horizontal="left" vertical="center" wrapText="1"/>
    </xf>
    <xf numFmtId="0" fontId="14" fillId="12" borderId="10" xfId="7" applyFont="1" applyFill="1" applyBorder="1" applyAlignment="1">
      <alignment horizontal="center" vertical="center" wrapText="1"/>
    </xf>
    <xf numFmtId="0" fontId="14" fillId="12" borderId="11" xfId="7" applyFont="1" applyFill="1" applyBorder="1" applyAlignment="1">
      <alignment horizontal="center" vertical="center" wrapText="1"/>
    </xf>
    <xf numFmtId="0" fontId="14" fillId="12" borderId="12" xfId="7" applyFont="1" applyFill="1" applyBorder="1" applyAlignment="1">
      <alignment horizontal="center" vertical="center" wrapText="1"/>
    </xf>
    <xf numFmtId="0" fontId="14" fillId="17" borderId="69" xfId="7" applyFont="1" applyFill="1" applyBorder="1" applyAlignment="1">
      <alignment horizontal="left" vertical="center" wrapText="1"/>
    </xf>
    <xf numFmtId="0" fontId="14" fillId="17" borderId="57" xfId="7" applyFont="1" applyFill="1" applyBorder="1" applyAlignment="1">
      <alignment horizontal="left" vertical="center" wrapText="1"/>
    </xf>
    <xf numFmtId="0" fontId="14" fillId="17" borderId="70" xfId="7" applyFont="1" applyFill="1" applyBorder="1" applyAlignment="1">
      <alignment horizontal="left" vertical="center" wrapText="1"/>
    </xf>
    <xf numFmtId="0" fontId="14" fillId="12" borderId="65" xfId="7" applyFont="1" applyFill="1" applyBorder="1" applyAlignment="1">
      <alignment horizontal="left" vertical="center" wrapText="1"/>
    </xf>
    <xf numFmtId="0" fontId="14" fillId="12" borderId="56" xfId="7" applyFont="1" applyFill="1" applyBorder="1" applyAlignment="1">
      <alignment horizontal="left" vertical="center" wrapText="1"/>
    </xf>
    <xf numFmtId="0" fontId="14" fillId="12" borderId="66" xfId="7" applyFont="1" applyFill="1" applyBorder="1" applyAlignment="1">
      <alignment horizontal="left" vertical="center" wrapText="1"/>
    </xf>
    <xf numFmtId="0" fontId="23" fillId="12" borderId="65" xfId="3" applyFont="1" applyFill="1" applyBorder="1" applyAlignment="1">
      <alignment horizontal="left" vertical="center" wrapText="1"/>
    </xf>
    <xf numFmtId="0" fontId="23" fillId="12" borderId="56" xfId="3" applyFont="1" applyFill="1" applyBorder="1" applyAlignment="1">
      <alignment horizontal="left" vertical="center" wrapText="1"/>
    </xf>
    <xf numFmtId="0" fontId="23" fillId="12" borderId="66" xfId="3" applyFont="1" applyFill="1" applyBorder="1" applyAlignment="1">
      <alignment horizontal="left" vertical="center" wrapText="1"/>
    </xf>
    <xf numFmtId="0" fontId="14" fillId="16" borderId="65" xfId="0" applyFont="1" applyFill="1" applyBorder="1" applyAlignment="1">
      <alignment horizontal="left" vertical="center" wrapText="1"/>
    </xf>
    <xf numFmtId="0" fontId="14" fillId="16" borderId="56" xfId="0" applyFont="1" applyFill="1" applyBorder="1" applyAlignment="1">
      <alignment horizontal="left" vertical="center" wrapText="1"/>
    </xf>
    <xf numFmtId="0" fontId="14" fillId="16" borderId="66" xfId="0" applyFont="1" applyFill="1" applyBorder="1" applyAlignment="1">
      <alignment horizontal="left" vertical="center" wrapText="1"/>
    </xf>
    <xf numFmtId="0" fontId="14" fillId="16" borderId="71" xfId="0" applyFont="1" applyFill="1" applyBorder="1" applyAlignment="1">
      <alignment horizontal="left" vertical="center" wrapText="1"/>
    </xf>
    <xf numFmtId="0" fontId="14" fillId="16" borderId="64" xfId="0" applyFont="1" applyFill="1" applyBorder="1" applyAlignment="1">
      <alignment horizontal="left" vertical="center" wrapText="1"/>
    </xf>
    <xf numFmtId="0" fontId="14" fillId="16" borderId="72" xfId="0" applyFont="1" applyFill="1" applyBorder="1" applyAlignment="1">
      <alignment horizontal="left" vertical="center" wrapText="1"/>
    </xf>
    <xf numFmtId="0" fontId="14" fillId="16" borderId="73" xfId="0" applyFont="1" applyFill="1" applyBorder="1" applyAlignment="1">
      <alignment horizontal="left" vertical="center" wrapText="1"/>
    </xf>
    <xf numFmtId="0" fontId="14" fillId="16" borderId="74" xfId="0" applyFont="1" applyFill="1" applyBorder="1" applyAlignment="1">
      <alignment horizontal="left" vertical="center" wrapText="1"/>
    </xf>
    <xf numFmtId="0" fontId="14" fillId="16" borderId="75" xfId="0" applyFont="1" applyFill="1" applyBorder="1" applyAlignment="1">
      <alignment horizontal="left" vertical="center" wrapText="1"/>
    </xf>
    <xf numFmtId="0" fontId="14" fillId="11" borderId="69" xfId="0" applyFont="1" applyFill="1" applyBorder="1" applyAlignment="1">
      <alignment horizontal="left" vertical="center" wrapText="1"/>
    </xf>
    <xf numFmtId="0" fontId="14" fillId="11" borderId="57" xfId="0" applyFont="1" applyFill="1" applyBorder="1" applyAlignment="1">
      <alignment horizontal="left" vertical="center" wrapText="1"/>
    </xf>
    <xf numFmtId="0" fontId="14" fillId="11" borderId="70" xfId="0" applyFont="1" applyFill="1" applyBorder="1" applyAlignment="1">
      <alignment horizontal="left" vertical="center" wrapText="1"/>
    </xf>
    <xf numFmtId="0" fontId="14" fillId="12" borderId="69" xfId="0" applyFont="1" applyFill="1" applyBorder="1" applyAlignment="1">
      <alignment horizontal="left" vertical="center" wrapText="1"/>
    </xf>
    <xf numFmtId="0" fontId="14" fillId="12" borderId="57" xfId="0" applyFont="1" applyFill="1" applyBorder="1" applyAlignment="1">
      <alignment horizontal="left" vertical="center" wrapText="1"/>
    </xf>
    <xf numFmtId="0" fontId="14" fillId="12" borderId="70" xfId="0" applyFont="1" applyFill="1" applyBorder="1" applyAlignment="1">
      <alignment horizontal="left" vertical="center" wrapText="1"/>
    </xf>
    <xf numFmtId="0" fontId="14" fillId="16" borderId="69" xfId="0" applyFont="1" applyFill="1" applyBorder="1" applyAlignment="1">
      <alignment horizontal="left" vertical="center" wrapText="1"/>
    </xf>
    <xf numFmtId="0" fontId="14" fillId="16" borderId="57" xfId="0" applyFont="1" applyFill="1" applyBorder="1" applyAlignment="1">
      <alignment horizontal="left" vertical="center" wrapText="1"/>
    </xf>
    <xf numFmtId="0" fontId="14" fillId="16" borderId="70" xfId="0" applyFont="1" applyFill="1" applyBorder="1" applyAlignment="1">
      <alignment horizontal="left" vertical="center" wrapText="1"/>
    </xf>
    <xf numFmtId="0" fontId="14" fillId="16" borderId="65" xfId="0" quotePrefix="1" applyFont="1" applyFill="1" applyBorder="1" applyAlignment="1">
      <alignment horizontal="left" vertical="center" wrapText="1"/>
    </xf>
    <xf numFmtId="0" fontId="14" fillId="16" borderId="56" xfId="0" quotePrefix="1" applyFont="1" applyFill="1" applyBorder="1" applyAlignment="1">
      <alignment horizontal="left" vertical="center" wrapText="1"/>
    </xf>
    <xf numFmtId="0" fontId="14" fillId="16" borderId="66" xfId="0" quotePrefix="1" applyFont="1" applyFill="1" applyBorder="1" applyAlignment="1">
      <alignment horizontal="left" vertical="center" wrapText="1"/>
    </xf>
    <xf numFmtId="0" fontId="16" fillId="0" borderId="1" xfId="0" applyFont="1" applyBorder="1" applyAlignment="1">
      <alignment horizontal="left"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175" fontId="15" fillId="10"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4" fillId="0" borderId="44"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7" xfId="7" applyNumberFormat="1" applyFont="1" applyBorder="1" applyAlignment="1">
      <alignment horizontal="center"/>
    </xf>
    <xf numFmtId="0" fontId="24" fillId="0" borderId="48"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38" xfId="7" applyFont="1" applyBorder="1" applyAlignment="1">
      <alignment vertical="center"/>
    </xf>
    <xf numFmtId="0" fontId="15" fillId="0" borderId="39" xfId="7" applyFont="1" applyBorder="1" applyAlignment="1">
      <alignment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5" xfId="7" applyNumberFormat="1" applyFont="1" applyFill="1" applyBorder="1" applyAlignment="1">
      <alignment horizontal="center" vertical="center" wrapText="1"/>
    </xf>
    <xf numFmtId="173" fontId="15" fillId="13" borderId="5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5"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43"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6" xfId="7" applyFont="1" applyBorder="1" applyAlignment="1">
      <alignment horizontal="left" vertical="center" wrapText="1"/>
    </xf>
    <xf numFmtId="0" fontId="14" fillId="0" borderId="50" xfId="7" applyFont="1" applyBorder="1" applyAlignment="1">
      <alignment horizontal="left" vertical="center" wrapText="1"/>
    </xf>
    <xf numFmtId="0" fontId="15" fillId="0" borderId="0" xfId="7" applyFont="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9" fontId="19" fillId="0" borderId="2" xfId="8" applyFont="1" applyFill="1" applyBorder="1" applyAlignment="1" applyProtection="1">
      <alignment horizontal="center" vertical="center"/>
    </xf>
    <xf numFmtId="9" fontId="19" fillId="0" borderId="3" xfId="8" applyFont="1" applyFill="1" applyBorder="1" applyAlignment="1" applyProtection="1">
      <alignment horizontal="center" vertical="center"/>
    </xf>
    <xf numFmtId="9" fontId="19" fillId="0" borderId="4" xfId="8" applyFont="1" applyFill="1" applyBorder="1" applyAlignment="1" applyProtection="1">
      <alignment horizontal="center" vertical="center"/>
    </xf>
    <xf numFmtId="9" fontId="19" fillId="0" borderId="7" xfId="8" applyFont="1" applyFill="1" applyBorder="1" applyAlignment="1" applyProtection="1">
      <alignment horizontal="center" vertical="center"/>
    </xf>
    <xf numFmtId="9" fontId="19" fillId="0" borderId="8" xfId="8" applyFont="1" applyFill="1" applyBorder="1" applyAlignment="1" applyProtection="1">
      <alignment horizontal="center" vertical="center"/>
    </xf>
    <xf numFmtId="9" fontId="19" fillId="0" borderId="9" xfId="8" applyFont="1" applyFill="1" applyBorder="1" applyAlignment="1" applyProtection="1">
      <alignment horizontal="center" vertical="center"/>
    </xf>
    <xf numFmtId="9" fontId="19" fillId="0" borderId="10" xfId="0" applyNumberFormat="1" applyFont="1" applyBorder="1" applyAlignment="1">
      <alignment horizontal="center" vertical="center" wrapText="1"/>
    </xf>
    <xf numFmtId="9" fontId="19" fillId="0" borderId="11" xfId="0" applyNumberFormat="1" applyFont="1" applyBorder="1" applyAlignment="1">
      <alignment horizontal="center" vertical="center" wrapText="1"/>
    </xf>
    <xf numFmtId="9" fontId="19" fillId="0" borderId="12" xfId="0" applyNumberFormat="1" applyFont="1" applyBorder="1" applyAlignment="1">
      <alignment horizontal="center" vertical="center" wrapText="1"/>
    </xf>
    <xf numFmtId="0" fontId="17" fillId="2" borderId="58" xfId="7" applyFont="1" applyFill="1" applyBorder="1" applyAlignment="1">
      <alignment horizontal="center" vertical="center" wrapText="1"/>
    </xf>
    <xf numFmtId="0" fontId="17" fillId="2" borderId="59" xfId="7" applyFont="1" applyFill="1" applyBorder="1" applyAlignment="1">
      <alignment horizontal="center" vertical="center" wrapText="1"/>
    </xf>
    <xf numFmtId="0" fontId="17" fillId="2" borderId="60" xfId="7" applyFont="1" applyFill="1" applyBorder="1" applyAlignment="1">
      <alignment horizontal="center" vertical="center" wrapText="1"/>
    </xf>
    <xf numFmtId="0" fontId="17" fillId="2" borderId="61" xfId="7" applyFont="1" applyFill="1" applyBorder="1" applyAlignment="1">
      <alignment horizontal="center" vertical="center" wrapText="1"/>
    </xf>
    <xf numFmtId="0" fontId="17" fillId="2" borderId="62" xfId="7" applyFont="1" applyFill="1" applyBorder="1" applyAlignment="1">
      <alignment horizontal="center" vertical="center" wrapText="1"/>
    </xf>
    <xf numFmtId="0" fontId="17" fillId="2" borderId="63" xfId="7" applyFont="1" applyFill="1" applyBorder="1" applyAlignment="1">
      <alignment horizontal="center" vertical="center" wrapText="1"/>
    </xf>
    <xf numFmtId="173" fontId="15" fillId="11" borderId="45"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6" fillId="10" borderId="45" xfId="7" applyFont="1" applyFill="1" applyBorder="1" applyAlignment="1">
      <alignment horizontal="center" vertical="center"/>
    </xf>
    <xf numFmtId="0" fontId="14" fillId="0" borderId="50"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4" fillId="0" borderId="51" xfId="0" applyFont="1" applyBorder="1" applyAlignment="1">
      <alignment horizontal="left" vertical="center"/>
    </xf>
    <xf numFmtId="0" fontId="14" fillId="0" borderId="5" xfId="0" applyFont="1" applyBorder="1" applyAlignment="1">
      <alignment horizontal="left" vertical="center"/>
    </xf>
    <xf numFmtId="0" fontId="14" fillId="0" borderId="46" xfId="0" applyFont="1" applyBorder="1" applyAlignment="1">
      <alignment horizontal="left" vertical="center"/>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1">
    <cellStyle name="Comma" xfId="1" builtinId="3"/>
    <cellStyle name="Comma [0] 2" xfId="10" xr:uid="{841527CB-343A-43CD-AF8B-99FA6405AD6F}"/>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auto="1"/>
      </font>
      <fill>
        <patternFill>
          <bgColor rgb="FFFFFF00"/>
        </patternFill>
      </fill>
    </dxf>
    <dxf>
      <font>
        <b/>
        <i val="0"/>
        <color theme="0"/>
      </font>
      <fill>
        <patternFill>
          <bgColor rgb="FFFF00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4E8AC5B-862E-4310-B970-CDB8E8EF8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987AE575-FA1B-42DF-B4BA-56E7DD203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1047751</xdr:rowOff>
    </xdr:to>
    <xdr:pic>
      <xdr:nvPicPr>
        <xdr:cNvPr id="5" name="Picture 4">
          <a:extLst>
            <a:ext uri="{FF2B5EF4-FFF2-40B4-BE49-F238E27FC236}">
              <a16:creationId xmlns:a16="http://schemas.microsoft.com/office/drawing/2014/main" id="{C8FD68CF-685E-4ED9-A6A8-A332D5F15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32" customWidth="1"/>
    <col min="2" max="2" width="125" customWidth="1"/>
  </cols>
  <sheetData>
    <row r="1" spans="1:2" s="232" customFormat="1" x14ac:dyDescent="0.25">
      <c r="A1" s="234" t="s">
        <v>215</v>
      </c>
      <c r="B1" s="234" t="s">
        <v>216</v>
      </c>
    </row>
    <row r="2" spans="1:2" s="232" customFormat="1" x14ac:dyDescent="0.25">
      <c r="A2" s="232">
        <v>1</v>
      </c>
      <c r="B2" s="243" t="s">
        <v>231</v>
      </c>
    </row>
    <row r="3" spans="1:2" x14ac:dyDescent="0.25">
      <c r="A3" s="232">
        <v>2</v>
      </c>
      <c r="B3" s="244" t="s">
        <v>230</v>
      </c>
    </row>
    <row r="4" spans="1:2" x14ac:dyDescent="0.25">
      <c r="A4" s="232">
        <v>3</v>
      </c>
      <c r="B4" s="245" t="s">
        <v>310</v>
      </c>
    </row>
    <row r="5" spans="1:2" x14ac:dyDescent="0.25">
      <c r="A5" s="232">
        <v>4</v>
      </c>
      <c r="B5" s="244" t="s">
        <v>217</v>
      </c>
    </row>
    <row r="6" spans="1:2" ht="51.75" customHeight="1" x14ac:dyDescent="0.25">
      <c r="A6" s="232">
        <v>5</v>
      </c>
      <c r="B6" s="245" t="s">
        <v>220</v>
      </c>
    </row>
    <row r="7" spans="1:2" ht="30" x14ac:dyDescent="0.25">
      <c r="A7" s="232">
        <v>6</v>
      </c>
      <c r="B7" s="245" t="s">
        <v>232</v>
      </c>
    </row>
    <row r="8" spans="1:2" ht="90" x14ac:dyDescent="0.25">
      <c r="A8" s="232">
        <v>7</v>
      </c>
      <c r="B8" s="305" t="s">
        <v>311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3"/>
  <sheetViews>
    <sheetView showGridLines="0" tabSelected="1" topLeftCell="A13" zoomScale="70" zoomScaleNormal="70" zoomScaleSheetLayoutView="85" workbookViewId="0">
      <selection activeCell="K22" sqref="K22"/>
    </sheetView>
  </sheetViews>
  <sheetFormatPr defaultColWidth="7.85546875" defaultRowHeight="15.75" x14ac:dyDescent="0.25"/>
  <cols>
    <col min="1" max="1" width="1.7109375" style="94" customWidth="1"/>
    <col min="2" max="2" width="32.140625" style="98" customWidth="1"/>
    <col min="3" max="3" width="31.42578125" style="94"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1.5703125" style="278" customWidth="1"/>
    <col min="16" max="16" width="22.85546875" style="278" customWidth="1"/>
    <col min="17" max="18" width="18.140625" style="278" customWidth="1"/>
    <col min="19" max="19" width="7.8554687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81" t="s">
        <v>212</v>
      </c>
      <c r="Q1" s="379" t="s">
        <v>213</v>
      </c>
      <c r="R1" s="379"/>
    </row>
    <row r="2" spans="1:23" x14ac:dyDescent="0.25">
      <c r="P2" s="281" t="s">
        <v>214</v>
      </c>
      <c r="Q2" s="379">
        <v>0</v>
      </c>
      <c r="R2" s="379"/>
    </row>
    <row r="3" spans="1:23" ht="28.5" x14ac:dyDescent="0.45">
      <c r="A3" s="380" t="s">
        <v>209</v>
      </c>
      <c r="B3" s="380"/>
      <c r="C3" s="380"/>
      <c r="D3" s="380"/>
      <c r="E3" s="380"/>
      <c r="F3" s="380"/>
      <c r="G3" s="380"/>
      <c r="H3" s="380"/>
      <c r="I3" s="380"/>
      <c r="J3" s="380"/>
      <c r="K3" s="380"/>
      <c r="L3" s="380"/>
      <c r="M3" s="380"/>
      <c r="N3" s="380"/>
    </row>
    <row r="4" spans="1:23" ht="28.5" x14ac:dyDescent="0.45">
      <c r="A4" s="380" t="s">
        <v>210</v>
      </c>
      <c r="B4" s="380"/>
      <c r="C4" s="380"/>
      <c r="D4" s="380"/>
      <c r="E4" s="380"/>
      <c r="F4" s="380"/>
      <c r="G4" s="380"/>
      <c r="H4" s="380"/>
      <c r="I4" s="380"/>
      <c r="J4" s="380"/>
      <c r="K4" s="380"/>
      <c r="L4" s="380"/>
      <c r="M4" s="380"/>
      <c r="N4" s="380"/>
    </row>
    <row r="5" spans="1:23" x14ac:dyDescent="0.25">
      <c r="B5" s="97"/>
      <c r="C5" s="97"/>
      <c r="D5" s="97"/>
      <c r="E5" s="97"/>
      <c r="F5" s="97"/>
      <c r="G5" s="97"/>
      <c r="H5" s="97"/>
      <c r="I5" s="97"/>
      <c r="J5" s="97"/>
      <c r="O5" s="443" t="s">
        <v>109</v>
      </c>
      <c r="P5" s="443"/>
      <c r="Q5" s="443"/>
      <c r="R5" s="443"/>
    </row>
    <row r="6" spans="1:23" ht="33.6" customHeight="1" x14ac:dyDescent="0.25">
      <c r="B6" s="233" t="s">
        <v>110</v>
      </c>
      <c r="C6" s="378" t="s">
        <v>111</v>
      </c>
      <c r="D6" s="378"/>
      <c r="E6" s="447" t="s">
        <v>112</v>
      </c>
      <c r="F6" s="448"/>
      <c r="G6" s="449"/>
      <c r="H6" s="447" t="s">
        <v>113</v>
      </c>
      <c r="I6" s="448"/>
      <c r="J6" s="448"/>
      <c r="K6" s="449"/>
      <c r="L6" s="394" t="s">
        <v>114</v>
      </c>
      <c r="M6" s="394"/>
      <c r="N6" s="394"/>
      <c r="O6" s="444" t="s">
        <v>178</v>
      </c>
      <c r="P6" s="444"/>
      <c r="Q6" s="282">
        <v>1.25</v>
      </c>
      <c r="R6" s="283">
        <v>1.5</v>
      </c>
      <c r="T6" s="197" t="s">
        <v>113</v>
      </c>
      <c r="U6" s="197"/>
      <c r="V6" s="197"/>
      <c r="W6" s="197"/>
    </row>
    <row r="7" spans="1:23" ht="33.6" customHeight="1" x14ac:dyDescent="0.25">
      <c r="B7" s="233" t="s">
        <v>115</v>
      </c>
      <c r="C7" s="378" t="s">
        <v>116</v>
      </c>
      <c r="D7" s="378"/>
      <c r="E7" s="450"/>
      <c r="F7" s="451"/>
      <c r="G7" s="452"/>
      <c r="H7" s="450"/>
      <c r="I7" s="451"/>
      <c r="J7" s="451"/>
      <c r="K7" s="452"/>
      <c r="L7" s="394"/>
      <c r="M7" s="394"/>
      <c r="N7" s="394"/>
      <c r="O7" s="445" t="s">
        <v>179</v>
      </c>
      <c r="P7" s="446"/>
      <c r="Q7" s="284">
        <v>1.05</v>
      </c>
      <c r="R7" s="285">
        <v>1.25</v>
      </c>
      <c r="S7" s="99"/>
      <c r="T7" s="197" t="s">
        <v>176</v>
      </c>
      <c r="U7" s="197"/>
      <c r="V7" s="197"/>
      <c r="W7" s="197"/>
    </row>
    <row r="8" spans="1:23" ht="33.6" customHeight="1" x14ac:dyDescent="0.25">
      <c r="B8" s="221" t="s">
        <v>201</v>
      </c>
      <c r="C8" s="378" t="s">
        <v>233</v>
      </c>
      <c r="D8" s="378"/>
      <c r="E8" s="447" t="s">
        <v>117</v>
      </c>
      <c r="F8" s="448"/>
      <c r="G8" s="449"/>
      <c r="H8" s="456">
        <f>N49</f>
        <v>0.58441180077854216</v>
      </c>
      <c r="I8" s="457"/>
      <c r="J8" s="457"/>
      <c r="K8" s="458"/>
      <c r="L8" s="395">
        <f>COUNTA(F16:F47)</f>
        <v>29</v>
      </c>
      <c r="M8" s="395"/>
      <c r="N8" s="395"/>
      <c r="O8" s="386" t="s">
        <v>180</v>
      </c>
      <c r="P8" s="387"/>
      <c r="Q8" s="286">
        <v>0.95</v>
      </c>
      <c r="R8" s="287">
        <v>1.05</v>
      </c>
      <c r="S8" s="99"/>
      <c r="T8" s="200" t="s">
        <v>28</v>
      </c>
    </row>
    <row r="9" spans="1:23" ht="33.6" customHeight="1" x14ac:dyDescent="0.25">
      <c r="B9" s="221" t="s">
        <v>90</v>
      </c>
      <c r="C9" s="378" t="s">
        <v>234</v>
      </c>
      <c r="D9" s="378"/>
      <c r="E9" s="450"/>
      <c r="F9" s="451"/>
      <c r="G9" s="452"/>
      <c r="H9" s="459"/>
      <c r="I9" s="460"/>
      <c r="J9" s="460"/>
      <c r="K9" s="461"/>
      <c r="L9" s="395"/>
      <c r="M9" s="395"/>
      <c r="N9" s="395"/>
      <c r="O9" s="388" t="s">
        <v>181</v>
      </c>
      <c r="P9" s="389"/>
      <c r="Q9" s="288">
        <v>0.8</v>
      </c>
      <c r="R9" s="289">
        <v>0.95</v>
      </c>
      <c r="T9" s="96" t="s">
        <v>29</v>
      </c>
    </row>
    <row r="10" spans="1:23" ht="33.6" customHeight="1" x14ac:dyDescent="0.25">
      <c r="B10" s="221" t="s">
        <v>88</v>
      </c>
      <c r="C10" s="378" t="s">
        <v>118</v>
      </c>
      <c r="D10" s="378"/>
      <c r="E10" s="453" t="s">
        <v>119</v>
      </c>
      <c r="F10" s="454"/>
      <c r="G10" s="455"/>
      <c r="H10" s="462" t="str">
        <f>N50</f>
        <v>U</v>
      </c>
      <c r="I10" s="463"/>
      <c r="J10" s="463"/>
      <c r="K10" s="464"/>
      <c r="L10" s="395"/>
      <c r="M10" s="395"/>
      <c r="N10" s="395"/>
      <c r="O10" s="390" t="s">
        <v>182</v>
      </c>
      <c r="P10" s="391"/>
      <c r="Q10" s="290">
        <v>0</v>
      </c>
      <c r="R10" s="291">
        <v>0.8</v>
      </c>
      <c r="T10" s="96" t="s">
        <v>30</v>
      </c>
      <c r="U10" s="95" t="s">
        <v>136</v>
      </c>
      <c r="V10" s="94" t="s">
        <v>137</v>
      </c>
    </row>
    <row r="11" spans="1:23" ht="25.5" customHeight="1" x14ac:dyDescent="0.25">
      <c r="B11" s="197"/>
      <c r="C11" s="197"/>
      <c r="D11" s="198"/>
      <c r="E11" s="199"/>
      <c r="F11" s="199"/>
      <c r="G11" s="199"/>
      <c r="H11" s="199"/>
      <c r="I11" s="201"/>
      <c r="J11" s="201"/>
      <c r="K11" s="202"/>
      <c r="L11" s="203"/>
      <c r="M11" s="204"/>
      <c r="N11" s="205"/>
      <c r="T11" s="96" t="s">
        <v>31</v>
      </c>
      <c r="U11" s="95" t="s">
        <v>141</v>
      </c>
      <c r="V11" s="94" t="s">
        <v>183</v>
      </c>
    </row>
    <row r="12" spans="1:23" ht="27" customHeight="1" x14ac:dyDescent="0.25">
      <c r="B12" s="207" t="s">
        <v>28</v>
      </c>
      <c r="C12" s="197" t="s">
        <v>177</v>
      </c>
      <c r="D12" s="198"/>
      <c r="E12" s="199"/>
      <c r="F12" s="199"/>
      <c r="G12" s="199"/>
      <c r="H12" s="199"/>
      <c r="I12" s="201"/>
      <c r="J12" s="201"/>
      <c r="K12" s="202"/>
      <c r="L12" s="203"/>
      <c r="M12" s="204"/>
      <c r="N12" s="205"/>
      <c r="T12" s="96" t="s">
        <v>32</v>
      </c>
      <c r="U12" s="95" t="s">
        <v>144</v>
      </c>
    </row>
    <row r="13" spans="1:23" ht="21" customHeight="1" thickBot="1" x14ac:dyDescent="0.3">
      <c r="B13" s="208"/>
      <c r="C13" s="197"/>
      <c r="D13" s="198"/>
      <c r="E13" s="199"/>
      <c r="F13" s="199"/>
      <c r="G13" s="199"/>
      <c r="H13" s="199"/>
      <c r="I13" s="201"/>
      <c r="J13" s="201"/>
      <c r="K13" s="202"/>
      <c r="L13" s="203"/>
      <c r="M13" s="204"/>
      <c r="N13" s="205"/>
      <c r="T13" s="96" t="s">
        <v>33</v>
      </c>
    </row>
    <row r="14" spans="1:23" ht="21" customHeight="1" x14ac:dyDescent="0.25">
      <c r="B14" s="382" t="s">
        <v>120</v>
      </c>
      <c r="C14" s="384" t="s">
        <v>121</v>
      </c>
      <c r="D14" s="384" t="s">
        <v>122</v>
      </c>
      <c r="E14" s="384" t="s">
        <v>123</v>
      </c>
      <c r="F14" s="384" t="s">
        <v>124</v>
      </c>
      <c r="G14" s="384" t="s">
        <v>125</v>
      </c>
      <c r="H14" s="102" t="s">
        <v>126</v>
      </c>
      <c r="I14" s="392" t="s">
        <v>221</v>
      </c>
      <c r="J14" s="101" t="s">
        <v>40</v>
      </c>
      <c r="K14" s="102" t="s">
        <v>41</v>
      </c>
      <c r="L14" s="102" t="s">
        <v>127</v>
      </c>
      <c r="M14" s="102" t="s">
        <v>128</v>
      </c>
      <c r="N14" s="101" t="s">
        <v>129</v>
      </c>
      <c r="O14" s="465" t="s">
        <v>276</v>
      </c>
      <c r="P14" s="466"/>
      <c r="Q14" s="466"/>
      <c r="R14" s="467"/>
      <c r="T14" s="96" t="s">
        <v>34</v>
      </c>
    </row>
    <row r="15" spans="1:23" ht="21" customHeight="1" thickBot="1" x14ac:dyDescent="0.3">
      <c r="B15" s="383"/>
      <c r="C15" s="385"/>
      <c r="D15" s="385"/>
      <c r="E15" s="385"/>
      <c r="F15" s="385"/>
      <c r="G15" s="385"/>
      <c r="H15" s="103" t="s">
        <v>130</v>
      </c>
      <c r="I15" s="393"/>
      <c r="J15" s="104" t="s">
        <v>131</v>
      </c>
      <c r="K15" s="103" t="s">
        <v>132</v>
      </c>
      <c r="L15" s="103" t="s">
        <v>133</v>
      </c>
      <c r="M15" s="103" t="s">
        <v>134</v>
      </c>
      <c r="N15" s="104" t="s">
        <v>135</v>
      </c>
      <c r="O15" s="468"/>
      <c r="P15" s="469"/>
      <c r="Q15" s="469"/>
      <c r="R15" s="470"/>
      <c r="T15" s="106" t="s">
        <v>35</v>
      </c>
    </row>
    <row r="16" spans="1:23" s="95" customFormat="1" ht="108" customHeight="1" x14ac:dyDescent="0.25">
      <c r="B16" s="473" t="s">
        <v>218</v>
      </c>
      <c r="C16" s="477" t="s">
        <v>138</v>
      </c>
      <c r="D16" s="223" t="s">
        <v>235</v>
      </c>
      <c r="E16" s="224" t="s">
        <v>249</v>
      </c>
      <c r="F16" s="110" t="s">
        <v>144</v>
      </c>
      <c r="G16" s="225" t="s">
        <v>137</v>
      </c>
      <c r="H16" s="118">
        <v>0.03</v>
      </c>
      <c r="I16" s="119" t="s">
        <v>222</v>
      </c>
      <c r="J16" s="119">
        <f>HLOOKUP(B12,'Update KPI'!B2:N4,2,0)</f>
        <v>0</v>
      </c>
      <c r="K16" s="226">
        <f>HLOOKUP(B12,'Update KPI'!B2:N4,3,0)</f>
        <v>0</v>
      </c>
      <c r="L16" s="120">
        <f>IF(F16="Maximize",K16-J16,IF(F16="Minimize",J16-K16,K16-J16))</f>
        <v>0</v>
      </c>
      <c r="M16" s="112">
        <f t="shared" ref="M16:M22"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v>
      </c>
      <c r="N16" s="293">
        <f t="shared" ref="N16:N22" si="1">M16*H16</f>
        <v>0.03</v>
      </c>
      <c r="O16" s="372" t="s">
        <v>277</v>
      </c>
      <c r="P16" s="373"/>
      <c r="Q16" s="373"/>
      <c r="R16" s="374"/>
      <c r="T16" s="115" t="s">
        <v>36</v>
      </c>
      <c r="U16" s="115"/>
    </row>
    <row r="17" spans="2:21" s="95" customFormat="1" ht="32.25" customHeight="1" x14ac:dyDescent="0.25">
      <c r="B17" s="473"/>
      <c r="C17" s="478"/>
      <c r="D17" s="310" t="s">
        <v>236</v>
      </c>
      <c r="E17" s="224" t="s">
        <v>249</v>
      </c>
      <c r="F17" s="110" t="s">
        <v>141</v>
      </c>
      <c r="G17" s="225" t="s">
        <v>137</v>
      </c>
      <c r="H17" s="118">
        <v>0.02</v>
      </c>
      <c r="I17" s="211" t="s">
        <v>239</v>
      </c>
      <c r="J17" s="211">
        <f>HLOOKUP(B12,'Update KPI'!B9:N10,2,0)</f>
        <v>0.95</v>
      </c>
      <c r="K17" s="211">
        <f>HLOOKUP(B12,'Update KPI'!B9:N11,3,0)</f>
        <v>0</v>
      </c>
      <c r="L17" s="211">
        <f t="shared" ref="L17:L22" si="2">IF(F17="Maximize",K17-J17,IF(F17="Minimize",J17-K17,K17-J17))</f>
        <v>0.95</v>
      </c>
      <c r="M17" s="112">
        <f t="shared" si="0"/>
        <v>1.5</v>
      </c>
      <c r="N17" s="293">
        <f t="shared" si="1"/>
        <v>0.03</v>
      </c>
      <c r="O17" s="357" t="s">
        <v>278</v>
      </c>
      <c r="P17" s="358"/>
      <c r="Q17" s="358"/>
      <c r="R17" s="359"/>
      <c r="S17" s="105"/>
      <c r="T17" s="115" t="s">
        <v>37</v>
      </c>
      <c r="U17" s="115"/>
    </row>
    <row r="18" spans="2:21" s="222" customFormat="1" ht="37.5" customHeight="1" x14ac:dyDescent="0.25">
      <c r="B18" s="473"/>
      <c r="C18" s="478"/>
      <c r="D18" s="117" t="s">
        <v>237</v>
      </c>
      <c r="E18" s="224" t="s">
        <v>249</v>
      </c>
      <c r="F18" s="110" t="s">
        <v>141</v>
      </c>
      <c r="G18" s="225" t="s">
        <v>137</v>
      </c>
      <c r="H18" s="118">
        <v>0.05</v>
      </c>
      <c r="I18" s="211" t="s">
        <v>240</v>
      </c>
      <c r="J18" s="251">
        <f>HLOOKUP(B12,'Update KPI'!B16:N17,2,0)</f>
        <v>1.2E-2</v>
      </c>
      <c r="K18" s="251">
        <f>HLOOKUP(B12,'Update KPI'!B16:N18,3,0)</f>
        <v>1.4E-2</v>
      </c>
      <c r="L18" s="121">
        <f t="shared" si="2"/>
        <v>-2E-3</v>
      </c>
      <c r="M18" s="112">
        <f t="shared" si="0"/>
        <v>0.83333333333333337</v>
      </c>
      <c r="N18" s="293">
        <f t="shared" si="1"/>
        <v>4.1666666666666671E-2</v>
      </c>
      <c r="O18" s="357" t="s">
        <v>279</v>
      </c>
      <c r="P18" s="358"/>
      <c r="Q18" s="358"/>
      <c r="R18" s="359"/>
      <c r="S18" s="96"/>
      <c r="T18" s="115" t="s">
        <v>38</v>
      </c>
      <c r="U18" s="115"/>
    </row>
    <row r="19" spans="2:21" ht="37.5" customHeight="1" x14ac:dyDescent="0.25">
      <c r="B19" s="473"/>
      <c r="C19" s="479"/>
      <c r="D19" s="117" t="s">
        <v>238</v>
      </c>
      <c r="E19" s="224" t="s">
        <v>249</v>
      </c>
      <c r="F19" s="110" t="s">
        <v>141</v>
      </c>
      <c r="G19" s="225" t="s">
        <v>137</v>
      </c>
      <c r="H19" s="118">
        <v>0.05</v>
      </c>
      <c r="I19" s="211" t="s">
        <v>222</v>
      </c>
      <c r="J19" s="253">
        <f>HLOOKUP(B12,'Update KPI'!B24:N25,2,0)</f>
        <v>47</v>
      </c>
      <c r="K19" s="253">
        <f>HLOOKUP(B12,'Update KPI'!B24:N26,3,0)</f>
        <v>55.1</v>
      </c>
      <c r="L19" s="120">
        <f t="shared" si="2"/>
        <v>-8.1000000000000014</v>
      </c>
      <c r="M19" s="112">
        <f t="shared" si="0"/>
        <v>0.82765957446808502</v>
      </c>
      <c r="N19" s="293">
        <f t="shared" si="1"/>
        <v>4.1382978723404254E-2</v>
      </c>
      <c r="O19" s="357" t="s">
        <v>280</v>
      </c>
      <c r="P19" s="358"/>
      <c r="Q19" s="358"/>
      <c r="R19" s="359"/>
      <c r="S19" s="96"/>
      <c r="T19" s="115" t="s">
        <v>39</v>
      </c>
      <c r="U19" s="115"/>
    </row>
    <row r="20" spans="2:21" ht="69.75" customHeight="1" x14ac:dyDescent="0.25">
      <c r="B20" s="473"/>
      <c r="C20" s="474" t="s">
        <v>140</v>
      </c>
      <c r="D20" s="117" t="s">
        <v>245</v>
      </c>
      <c r="E20" s="224" t="s">
        <v>249</v>
      </c>
      <c r="F20" s="110" t="s">
        <v>141</v>
      </c>
      <c r="G20" s="225" t="s">
        <v>137</v>
      </c>
      <c r="H20" s="118">
        <v>0.05</v>
      </c>
      <c r="I20" s="211" t="s">
        <v>247</v>
      </c>
      <c r="J20" s="253">
        <f>HLOOKUP(B12,'Update KPI'!B32:N33,2,0)</f>
        <v>38</v>
      </c>
      <c r="K20" s="253">
        <f>HLOOKUP(B12,'Update KPI'!B32:N34,3,0)</f>
        <v>60</v>
      </c>
      <c r="L20" s="120">
        <f t="shared" si="2"/>
        <v>-22</v>
      </c>
      <c r="M20" s="112">
        <f t="shared" si="0"/>
        <v>0.42105263157894735</v>
      </c>
      <c r="N20" s="293">
        <f t="shared" si="1"/>
        <v>2.1052631578947368E-2</v>
      </c>
      <c r="O20" s="375" t="s">
        <v>281</v>
      </c>
      <c r="P20" s="376"/>
      <c r="Q20" s="376"/>
      <c r="R20" s="377"/>
      <c r="S20" s="96"/>
      <c r="T20" s="115" t="s">
        <v>39</v>
      </c>
      <c r="U20" s="115"/>
    </row>
    <row r="21" spans="2:21" ht="53.25" customHeight="1" x14ac:dyDescent="0.25">
      <c r="B21" s="473"/>
      <c r="C21" s="475"/>
      <c r="D21" s="117" t="s">
        <v>244</v>
      </c>
      <c r="E21" s="224" t="s">
        <v>249</v>
      </c>
      <c r="F21" s="110" t="s">
        <v>136</v>
      </c>
      <c r="G21" s="225" t="s">
        <v>137</v>
      </c>
      <c r="H21" s="118">
        <v>0.03</v>
      </c>
      <c r="I21" s="211" t="s">
        <v>247</v>
      </c>
      <c r="J21" s="254">
        <f>HLOOKUP(B12,'Update KPI'!B40:N41,2,0)</f>
        <v>60</v>
      </c>
      <c r="K21" s="254">
        <f>HLOOKUP(B12,'Update KPI'!B40:N42,3,0)</f>
        <v>94</v>
      </c>
      <c r="L21" s="254">
        <f t="shared" si="2"/>
        <v>34</v>
      </c>
      <c r="M21" s="112">
        <f t="shared" si="0"/>
        <v>1.5</v>
      </c>
      <c r="N21" s="293">
        <f t="shared" si="1"/>
        <v>4.4999999999999998E-2</v>
      </c>
      <c r="O21" s="357" t="s">
        <v>282</v>
      </c>
      <c r="P21" s="358"/>
      <c r="Q21" s="358"/>
      <c r="R21" s="359"/>
      <c r="S21" s="96"/>
      <c r="T21" s="115" t="s">
        <v>39</v>
      </c>
      <c r="U21" s="115"/>
    </row>
    <row r="22" spans="2:21" ht="33" customHeight="1" x14ac:dyDescent="0.25">
      <c r="B22" s="473"/>
      <c r="C22" s="476"/>
      <c r="D22" s="117" t="s">
        <v>246</v>
      </c>
      <c r="E22" s="224" t="s">
        <v>249</v>
      </c>
      <c r="F22" s="110" t="s">
        <v>136</v>
      </c>
      <c r="G22" s="225" t="s">
        <v>137</v>
      </c>
      <c r="H22" s="118">
        <v>7.0000000000000007E-2</v>
      </c>
      <c r="I22" s="211" t="s">
        <v>239</v>
      </c>
      <c r="J22" s="211">
        <f>HLOOKUP(B12,'Update KPI'!B48:N49,2,0)</f>
        <v>1</v>
      </c>
      <c r="K22" s="211">
        <f>HLOOKUP(B12,'Update KPI'!B48:N50,3,0)</f>
        <v>-0.1244</v>
      </c>
      <c r="L22" s="120">
        <f t="shared" si="2"/>
        <v>-1.1244000000000001</v>
      </c>
      <c r="M22" s="112">
        <f t="shared" si="0"/>
        <v>0</v>
      </c>
      <c r="N22" s="293">
        <f t="shared" si="1"/>
        <v>0</v>
      </c>
      <c r="O22" s="360" t="s">
        <v>283</v>
      </c>
      <c r="P22" s="361"/>
      <c r="Q22" s="361"/>
      <c r="R22" s="362"/>
      <c r="S22" s="96"/>
      <c r="T22" s="115" t="s">
        <v>39</v>
      </c>
      <c r="U22" s="115"/>
    </row>
    <row r="23" spans="2:21" s="113" customFormat="1" x14ac:dyDescent="0.25">
      <c r="B23" s="473"/>
      <c r="C23" s="381" t="s">
        <v>142</v>
      </c>
      <c r="D23" s="381"/>
      <c r="E23" s="381"/>
      <c r="F23" s="381"/>
      <c r="G23" s="381"/>
      <c r="H23" s="261">
        <f>SUM(H16:H22)</f>
        <v>0.30000000000000004</v>
      </c>
      <c r="I23" s="262"/>
      <c r="J23" s="262"/>
      <c r="K23" s="262"/>
      <c r="L23" s="262"/>
      <c r="M23" s="262"/>
      <c r="N23" s="294">
        <f>SUM(N16:N22)</f>
        <v>0.20910227696901829</v>
      </c>
      <c r="O23" s="363"/>
      <c r="P23" s="364"/>
      <c r="Q23" s="364"/>
      <c r="R23" s="365"/>
      <c r="S23" s="96"/>
      <c r="T23" s="115" t="s">
        <v>39</v>
      </c>
      <c r="U23" s="95"/>
    </row>
    <row r="24" spans="2:21" ht="55.5" customHeight="1" x14ac:dyDescent="0.25">
      <c r="B24" s="471" t="s">
        <v>195</v>
      </c>
      <c r="C24" s="431" t="s">
        <v>143</v>
      </c>
      <c r="D24" s="108" t="s">
        <v>250</v>
      </c>
      <c r="E24" s="109" t="s">
        <v>249</v>
      </c>
      <c r="F24" s="110" t="s">
        <v>136</v>
      </c>
      <c r="G24" s="225" t="s">
        <v>137</v>
      </c>
      <c r="H24" s="111">
        <v>0.05</v>
      </c>
      <c r="I24" s="206" t="s">
        <v>214</v>
      </c>
      <c r="J24" s="206">
        <f>HLOOKUP(B12,'Update KPI'!B56:N57,2,0)</f>
        <v>0</v>
      </c>
      <c r="K24" s="206">
        <f>HLOOKUP(B12,'Update KPI'!B56:N58,3,0)</f>
        <v>1</v>
      </c>
      <c r="L24" s="125">
        <f>IF(F24="Maximize",K24-J24,IF(F24="Minimize",J24-K24,K24-J24))</f>
        <v>1</v>
      </c>
      <c r="M24" s="126">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0</v>
      </c>
      <c r="N24" s="295">
        <f>M24*H24</f>
        <v>0</v>
      </c>
      <c r="O24" s="366" t="s">
        <v>284</v>
      </c>
      <c r="P24" s="367"/>
      <c r="Q24" s="367"/>
      <c r="R24" s="368"/>
      <c r="S24" s="96"/>
      <c r="T24" s="115" t="s">
        <v>39</v>
      </c>
    </row>
    <row r="25" spans="2:21" ht="33" customHeight="1" x14ac:dyDescent="0.25">
      <c r="B25" s="471"/>
      <c r="C25" s="433"/>
      <c r="D25" s="117" t="s">
        <v>186</v>
      </c>
      <c r="E25" s="109" t="s">
        <v>249</v>
      </c>
      <c r="F25" s="110" t="s">
        <v>144</v>
      </c>
      <c r="G25" s="225" t="s">
        <v>137</v>
      </c>
      <c r="H25" s="118">
        <v>0.02</v>
      </c>
      <c r="I25" s="127" t="s">
        <v>224</v>
      </c>
      <c r="J25" s="127">
        <f>HLOOKUP(B12,'Update KPI'!B104:N105,2,0)</f>
        <v>0</v>
      </c>
      <c r="K25" s="128">
        <f>HLOOKUP(B12,'Update KPI'!B104:N106,3,0)</f>
        <v>0</v>
      </c>
      <c r="L25" s="129">
        <f>IF(F25="Maximize",K25-J25,IF(F25="Minimize",J25-K25,K25-J25))</f>
        <v>0</v>
      </c>
      <c r="M25" s="126">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1</v>
      </c>
      <c r="N25" s="293">
        <f>M25*H25</f>
        <v>0.02</v>
      </c>
      <c r="O25" s="336"/>
      <c r="P25" s="337"/>
      <c r="Q25" s="337"/>
      <c r="R25" s="338"/>
      <c r="S25" s="114"/>
      <c r="T25" s="96" t="s">
        <v>84</v>
      </c>
    </row>
    <row r="26" spans="2:21" s="113" customFormat="1" x14ac:dyDescent="0.25">
      <c r="B26" s="471"/>
      <c r="C26" s="472" t="s">
        <v>194</v>
      </c>
      <c r="D26" s="472"/>
      <c r="E26" s="472"/>
      <c r="F26" s="472"/>
      <c r="G26" s="472"/>
      <c r="H26" s="263">
        <f>SUM(H24:H25)</f>
        <v>7.0000000000000007E-2</v>
      </c>
      <c r="I26" s="264"/>
      <c r="J26" s="264"/>
      <c r="K26" s="264"/>
      <c r="L26" s="264"/>
      <c r="M26" s="264"/>
      <c r="N26" s="296">
        <f>SUM(N24:N25)</f>
        <v>0.02</v>
      </c>
      <c r="O26" s="339"/>
      <c r="P26" s="340"/>
      <c r="Q26" s="340"/>
      <c r="R26" s="341"/>
      <c r="S26" s="95"/>
      <c r="T26" s="96"/>
      <c r="U26" s="95"/>
    </row>
    <row r="27" spans="2:21" ht="64.5" customHeight="1" x14ac:dyDescent="0.25">
      <c r="B27" s="436" t="s">
        <v>219</v>
      </c>
      <c r="C27" s="439" t="s">
        <v>251</v>
      </c>
      <c r="D27" s="117" t="s">
        <v>252</v>
      </c>
      <c r="E27" s="224" t="s">
        <v>249</v>
      </c>
      <c r="F27" s="110" t="s">
        <v>136</v>
      </c>
      <c r="G27" s="110" t="s">
        <v>137</v>
      </c>
      <c r="H27" s="118">
        <v>0.03</v>
      </c>
      <c r="I27" s="131" t="s">
        <v>259</v>
      </c>
      <c r="J27" s="124">
        <f>HLOOKUP(B12,'Update KPI'!B64:N65,2,0)</f>
        <v>9</v>
      </c>
      <c r="K27" s="128">
        <f>HLOOKUP(B12,'Update KPI'!B64:N66,3,0)</f>
        <v>9</v>
      </c>
      <c r="L27" s="266">
        <f t="shared" ref="L27:L38" si="3">IF(F27="Maximize",K27-J27,IF(F27="Minimize",J27-K27,K27-J27))</f>
        <v>0</v>
      </c>
      <c r="M27" s="112">
        <f t="shared" ref="M27:M38" si="4">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v>
      </c>
      <c r="N27" s="293">
        <f t="shared" ref="N27:N38" si="5">M27*H27</f>
        <v>0.03</v>
      </c>
      <c r="O27" s="369" t="s">
        <v>286</v>
      </c>
      <c r="P27" s="370"/>
      <c r="Q27" s="370"/>
      <c r="R27" s="371"/>
    </row>
    <row r="28" spans="2:21" ht="73.5" customHeight="1" x14ac:dyDescent="0.25">
      <c r="B28" s="437"/>
      <c r="C28" s="440"/>
      <c r="D28" s="309" t="s">
        <v>253</v>
      </c>
      <c r="E28" s="224" t="s">
        <v>249</v>
      </c>
      <c r="F28" s="110" t="s">
        <v>141</v>
      </c>
      <c r="G28" s="110" t="s">
        <v>137</v>
      </c>
      <c r="H28" s="123">
        <v>0.03</v>
      </c>
      <c r="I28" s="131" t="s">
        <v>259</v>
      </c>
      <c r="J28" s="124">
        <f>HLOOKUP(B12,'Update KPI'!B72:N73,2,0)</f>
        <v>13</v>
      </c>
      <c r="K28" s="136">
        <f>HLOOKUP(B12,'Update KPI'!B72:N74,3,0)</f>
        <v>0</v>
      </c>
      <c r="L28" s="136">
        <f t="shared" si="3"/>
        <v>13</v>
      </c>
      <c r="M28" s="112">
        <f t="shared" si="4"/>
        <v>1.5</v>
      </c>
      <c r="N28" s="297">
        <f t="shared" si="5"/>
        <v>4.4999999999999998E-2</v>
      </c>
      <c r="O28" s="321" t="s">
        <v>285</v>
      </c>
      <c r="P28" s="322"/>
      <c r="Q28" s="322"/>
      <c r="R28" s="323"/>
    </row>
    <row r="29" spans="2:21" ht="58.5" customHeight="1" x14ac:dyDescent="0.25">
      <c r="B29" s="437"/>
      <c r="C29" s="440"/>
      <c r="D29" s="117" t="s">
        <v>254</v>
      </c>
      <c r="E29" s="224" t="s">
        <v>249</v>
      </c>
      <c r="F29" s="110" t="s">
        <v>141</v>
      </c>
      <c r="G29" s="110" t="s">
        <v>137</v>
      </c>
      <c r="H29" s="118">
        <v>0.02</v>
      </c>
      <c r="I29" s="131" t="s">
        <v>262</v>
      </c>
      <c r="J29" s="206">
        <f>HLOOKUP(B12,'Update KPI'!B80:N81,2,0)</f>
        <v>1</v>
      </c>
      <c r="K29" s="211">
        <f>HLOOKUP(B12,'Update KPI'!B80:N82,3,0)</f>
        <v>1</v>
      </c>
      <c r="L29" s="265">
        <f t="shared" si="3"/>
        <v>0</v>
      </c>
      <c r="M29" s="112">
        <f t="shared" si="4"/>
        <v>1</v>
      </c>
      <c r="N29" s="293">
        <f t="shared" si="5"/>
        <v>0.02</v>
      </c>
      <c r="O29" s="321" t="s">
        <v>287</v>
      </c>
      <c r="P29" s="322"/>
      <c r="Q29" s="322"/>
      <c r="R29" s="323"/>
    </row>
    <row r="30" spans="2:21" ht="43.5" customHeight="1" x14ac:dyDescent="0.25">
      <c r="B30" s="437"/>
      <c r="C30" s="440"/>
      <c r="D30" s="117" t="s">
        <v>255</v>
      </c>
      <c r="E30" s="224" t="s">
        <v>249</v>
      </c>
      <c r="F30" s="110" t="s">
        <v>141</v>
      </c>
      <c r="G30" s="110" t="s">
        <v>137</v>
      </c>
      <c r="H30" s="118">
        <v>0.02</v>
      </c>
      <c r="I30" s="131" t="s">
        <v>259</v>
      </c>
      <c r="J30" s="124">
        <f>HLOOKUP(B12,'Update KPI'!B88:N89,2,0)</f>
        <v>5</v>
      </c>
      <c r="K30" s="128">
        <f>HLOOKUP(B12,'Update KPI'!B88:N90,3,0)</f>
        <v>6</v>
      </c>
      <c r="L30" s="266">
        <f t="shared" si="3"/>
        <v>-1</v>
      </c>
      <c r="M30" s="112">
        <f t="shared" si="4"/>
        <v>0.8</v>
      </c>
      <c r="N30" s="293">
        <f t="shared" si="5"/>
        <v>1.6E-2</v>
      </c>
      <c r="O30" s="321" t="s">
        <v>288</v>
      </c>
      <c r="P30" s="322"/>
      <c r="Q30" s="322"/>
      <c r="R30" s="323"/>
    </row>
    <row r="31" spans="2:21" ht="40.5" customHeight="1" x14ac:dyDescent="0.25">
      <c r="B31" s="437"/>
      <c r="C31" s="440"/>
      <c r="D31" s="122" t="s">
        <v>256</v>
      </c>
      <c r="E31" s="224" t="s">
        <v>249</v>
      </c>
      <c r="F31" s="110" t="s">
        <v>141</v>
      </c>
      <c r="G31" s="110" t="s">
        <v>137</v>
      </c>
      <c r="H31" s="123">
        <v>0.05</v>
      </c>
      <c r="I31" s="256" t="s">
        <v>263</v>
      </c>
      <c r="J31" s="124">
        <f>HLOOKUP(B12,'Update KPI'!B96:N97,2,0)</f>
        <v>25</v>
      </c>
      <c r="K31" s="136">
        <f>HLOOKUP(B12,'Update KPI'!B96:N98,3,0)</f>
        <v>31</v>
      </c>
      <c r="L31" s="267">
        <f t="shared" si="3"/>
        <v>-6</v>
      </c>
      <c r="M31" s="112">
        <f t="shared" si="4"/>
        <v>0.76</v>
      </c>
      <c r="N31" s="297">
        <f t="shared" si="5"/>
        <v>3.8000000000000006E-2</v>
      </c>
      <c r="O31" s="321" t="s">
        <v>289</v>
      </c>
      <c r="P31" s="322"/>
      <c r="Q31" s="322"/>
      <c r="R31" s="323"/>
    </row>
    <row r="32" spans="2:21" ht="38.25" customHeight="1" x14ac:dyDescent="0.25">
      <c r="B32" s="437"/>
      <c r="C32" s="440"/>
      <c r="D32" s="117" t="s">
        <v>257</v>
      </c>
      <c r="E32" s="224" t="s">
        <v>249</v>
      </c>
      <c r="F32" s="110" t="s">
        <v>141</v>
      </c>
      <c r="G32" s="110" t="s">
        <v>137</v>
      </c>
      <c r="H32" s="118">
        <v>0.05</v>
      </c>
      <c r="I32" s="256" t="s">
        <v>316</v>
      </c>
      <c r="J32" s="314">
        <v>15</v>
      </c>
      <c r="K32" s="315" t="s">
        <v>315</v>
      </c>
      <c r="L32" s="317" t="e">
        <f t="shared" si="3"/>
        <v>#VALUE!</v>
      </c>
      <c r="M32" s="308">
        <f t="shared" si="4"/>
        <v>0</v>
      </c>
      <c r="N32" s="293">
        <f t="shared" si="5"/>
        <v>0</v>
      </c>
      <c r="O32" s="321" t="s">
        <v>290</v>
      </c>
      <c r="P32" s="322"/>
      <c r="Q32" s="322"/>
      <c r="R32" s="323"/>
    </row>
    <row r="33" spans="1:21" ht="37.5" customHeight="1" x14ac:dyDescent="0.25">
      <c r="B33" s="437"/>
      <c r="C33" s="441"/>
      <c r="D33" s="122" t="s">
        <v>258</v>
      </c>
      <c r="E33" s="224" t="s">
        <v>249</v>
      </c>
      <c r="F33" s="110" t="s">
        <v>141</v>
      </c>
      <c r="G33" s="110" t="s">
        <v>137</v>
      </c>
      <c r="H33" s="123">
        <v>0.05</v>
      </c>
      <c r="I33" s="256" t="s">
        <v>317</v>
      </c>
      <c r="J33" s="314">
        <v>30</v>
      </c>
      <c r="K33" s="315" t="s">
        <v>315</v>
      </c>
      <c r="L33" s="316" t="e">
        <f t="shared" si="3"/>
        <v>#VALUE!</v>
      </c>
      <c r="M33" s="112">
        <f t="shared" si="4"/>
        <v>0</v>
      </c>
      <c r="N33" s="297">
        <f t="shared" si="5"/>
        <v>0</v>
      </c>
      <c r="O33" s="321" t="s">
        <v>291</v>
      </c>
      <c r="P33" s="322"/>
      <c r="Q33" s="322"/>
      <c r="R33" s="323"/>
    </row>
    <row r="34" spans="1:21" ht="42" customHeight="1" x14ac:dyDescent="0.25">
      <c r="B34" s="437"/>
      <c r="C34" s="442" t="s">
        <v>198</v>
      </c>
      <c r="D34" s="117" t="s">
        <v>271</v>
      </c>
      <c r="E34" s="109" t="s">
        <v>139</v>
      </c>
      <c r="F34" s="110" t="s">
        <v>136</v>
      </c>
      <c r="G34" s="110" t="s">
        <v>137</v>
      </c>
      <c r="H34" s="118">
        <v>0.02</v>
      </c>
      <c r="I34" s="124" t="s">
        <v>273</v>
      </c>
      <c r="J34" s="124">
        <v>1</v>
      </c>
      <c r="K34" s="211" t="s">
        <v>315</v>
      </c>
      <c r="L34" s="266" t="e">
        <f t="shared" si="3"/>
        <v>#VALUE!</v>
      </c>
      <c r="M34" s="112">
        <f t="shared" si="4"/>
        <v>0</v>
      </c>
      <c r="N34" s="293">
        <f t="shared" si="5"/>
        <v>0</v>
      </c>
      <c r="O34" s="351" t="s">
        <v>292</v>
      </c>
      <c r="P34" s="352"/>
      <c r="Q34" s="352"/>
      <c r="R34" s="353"/>
    </row>
    <row r="35" spans="1:21" ht="27.75" customHeight="1" x14ac:dyDescent="0.25">
      <c r="B35" s="437"/>
      <c r="C35" s="440"/>
      <c r="D35" s="122" t="s">
        <v>272</v>
      </c>
      <c r="E35" s="109" t="s">
        <v>139</v>
      </c>
      <c r="F35" s="110" t="s">
        <v>141</v>
      </c>
      <c r="G35" s="110" t="s">
        <v>137</v>
      </c>
      <c r="H35" s="123">
        <v>0.02</v>
      </c>
      <c r="I35" s="124" t="s">
        <v>274</v>
      </c>
      <c r="J35" s="124">
        <f>HLOOKUP(B12,'Update KPI'!B113:N114,2,0)</f>
        <v>0</v>
      </c>
      <c r="K35" s="267">
        <f>HLOOKUP(B12,'Update KPI'!B113:N115,3,0)</f>
        <v>0</v>
      </c>
      <c r="L35" s="267">
        <f t="shared" si="3"/>
        <v>0</v>
      </c>
      <c r="M35" s="112">
        <f t="shared" si="4"/>
        <v>0</v>
      </c>
      <c r="N35" s="297">
        <f t="shared" si="5"/>
        <v>0</v>
      </c>
      <c r="O35" s="342" t="s">
        <v>293</v>
      </c>
      <c r="P35" s="343"/>
      <c r="Q35" s="343"/>
      <c r="R35" s="344"/>
    </row>
    <row r="36" spans="1:21" ht="50.25" customHeight="1" x14ac:dyDescent="0.25">
      <c r="B36" s="437"/>
      <c r="C36" s="440"/>
      <c r="D36" s="122" t="s">
        <v>187</v>
      </c>
      <c r="E36" s="109" t="s">
        <v>139</v>
      </c>
      <c r="F36" s="110" t="s">
        <v>136</v>
      </c>
      <c r="G36" s="110" t="s">
        <v>137</v>
      </c>
      <c r="H36" s="123">
        <v>0.02</v>
      </c>
      <c r="I36" s="131" t="s">
        <v>223</v>
      </c>
      <c r="J36" s="206">
        <f>HLOOKUP(B12,'Update KPI'!B120:N121,2,0)</f>
        <v>0.98</v>
      </c>
      <c r="K36" s="212">
        <f>HLOOKUP(B12,'Update KPI'!B120:N122,3,0)</f>
        <v>0.96250000000000002</v>
      </c>
      <c r="L36" s="212">
        <f t="shared" si="3"/>
        <v>-1.749999999999996E-2</v>
      </c>
      <c r="M36" s="112">
        <f t="shared" si="4"/>
        <v>0.98214285714285721</v>
      </c>
      <c r="N36" s="297">
        <f t="shared" si="5"/>
        <v>1.9642857142857146E-2</v>
      </c>
      <c r="O36" s="354" t="s">
        <v>294</v>
      </c>
      <c r="P36" s="355"/>
      <c r="Q36" s="355"/>
      <c r="R36" s="356"/>
    </row>
    <row r="37" spans="1:21" ht="39.75" customHeight="1" x14ac:dyDescent="0.25">
      <c r="A37" s="94" t="s">
        <v>146</v>
      </c>
      <c r="B37" s="437"/>
      <c r="C37" s="440"/>
      <c r="D37" s="122" t="s">
        <v>188</v>
      </c>
      <c r="E37" s="109" t="s">
        <v>139</v>
      </c>
      <c r="F37" s="110" t="s">
        <v>144</v>
      </c>
      <c r="G37" s="110" t="s">
        <v>137</v>
      </c>
      <c r="H37" s="123">
        <v>0.02</v>
      </c>
      <c r="I37" s="131" t="s">
        <v>224</v>
      </c>
      <c r="J37" s="124">
        <f>HLOOKUP(B12,'Update KPI'!B127:N128,2,0)</f>
        <v>0</v>
      </c>
      <c r="K37" s="136">
        <f>HLOOKUP(B12,'Update KPI'!B127:N129,3,0)</f>
        <v>0</v>
      </c>
      <c r="L37" s="136">
        <f t="shared" si="3"/>
        <v>0</v>
      </c>
      <c r="M37" s="112">
        <f t="shared" si="4"/>
        <v>1</v>
      </c>
      <c r="N37" s="297">
        <f t="shared" si="5"/>
        <v>0.02</v>
      </c>
      <c r="O37" s="321" t="s">
        <v>295</v>
      </c>
      <c r="P37" s="322"/>
      <c r="Q37" s="322"/>
      <c r="R37" s="323"/>
    </row>
    <row r="38" spans="1:21" ht="113.25" customHeight="1" x14ac:dyDescent="0.25">
      <c r="A38" s="94" t="s">
        <v>146</v>
      </c>
      <c r="B38" s="437"/>
      <c r="C38" s="122" t="s">
        <v>264</v>
      </c>
      <c r="D38" s="122" t="s">
        <v>266</v>
      </c>
      <c r="E38" s="109" t="s">
        <v>139</v>
      </c>
      <c r="F38" s="110" t="s">
        <v>144</v>
      </c>
      <c r="G38" s="110" t="s">
        <v>137</v>
      </c>
      <c r="H38" s="123">
        <v>7.0000000000000007E-2</v>
      </c>
      <c r="I38" s="131" t="s">
        <v>224</v>
      </c>
      <c r="J38" s="124">
        <f>HLOOKUP(B12,'Update KPI'!B134:N135,2,0)</f>
        <v>0</v>
      </c>
      <c r="K38" s="136">
        <f>HLOOKUP(B12,'Update KPI'!B134:N136,3,0)</f>
        <v>0</v>
      </c>
      <c r="L38" s="136">
        <f t="shared" si="3"/>
        <v>0</v>
      </c>
      <c r="M38" s="112">
        <f t="shared" si="4"/>
        <v>1</v>
      </c>
      <c r="N38" s="297">
        <f t="shared" si="5"/>
        <v>7.0000000000000007E-2</v>
      </c>
      <c r="O38" s="324" t="s">
        <v>296</v>
      </c>
      <c r="P38" s="325"/>
      <c r="Q38" s="325"/>
      <c r="R38" s="326"/>
    </row>
    <row r="39" spans="1:21" s="113" customFormat="1" x14ac:dyDescent="0.25">
      <c r="A39" s="113" t="s">
        <v>146</v>
      </c>
      <c r="B39" s="438"/>
      <c r="C39" s="435" t="s">
        <v>145</v>
      </c>
      <c r="D39" s="435"/>
      <c r="E39" s="435"/>
      <c r="F39" s="435"/>
      <c r="G39" s="435"/>
      <c r="H39" s="257">
        <f>SUM(H27:H38)</f>
        <v>0.40000000000000008</v>
      </c>
      <c r="I39" s="258"/>
      <c r="J39" s="258"/>
      <c r="K39" s="258"/>
      <c r="L39" s="258"/>
      <c r="M39" s="258"/>
      <c r="N39" s="298">
        <f>SUM(N34:N38)</f>
        <v>0.10964285714285715</v>
      </c>
      <c r="O39" s="345"/>
      <c r="P39" s="346"/>
      <c r="Q39" s="346"/>
      <c r="R39" s="347"/>
      <c r="S39" s="95"/>
      <c r="T39" s="96"/>
      <c r="U39" s="95"/>
    </row>
    <row r="40" spans="1:21" ht="30" customHeight="1" x14ac:dyDescent="0.25">
      <c r="A40" s="94" t="s">
        <v>146</v>
      </c>
      <c r="B40" s="429" t="s">
        <v>147</v>
      </c>
      <c r="C40" s="431" t="s">
        <v>148</v>
      </c>
      <c r="D40" s="107" t="s">
        <v>20</v>
      </c>
      <c r="E40" s="132" t="s">
        <v>139</v>
      </c>
      <c r="F40" s="110" t="s">
        <v>136</v>
      </c>
      <c r="G40" s="110" t="s">
        <v>137</v>
      </c>
      <c r="H40" s="111">
        <v>0.03</v>
      </c>
      <c r="I40" s="124" t="s">
        <v>224</v>
      </c>
      <c r="J40" s="124">
        <v>1</v>
      </c>
      <c r="K40" s="124"/>
      <c r="L40" s="130">
        <f t="shared" ref="L40:L47" si="6">IF(F40="Maximize",K40-J40,IF(F40="Minimize",J40-K40,K40-J40))</f>
        <v>-1</v>
      </c>
      <c r="M40" s="112">
        <f t="shared" ref="M40:M47" si="7">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0</v>
      </c>
      <c r="N40" s="295">
        <f t="shared" ref="N40:N47" si="8">M40*H40</f>
        <v>0</v>
      </c>
      <c r="O40" s="348" t="s">
        <v>297</v>
      </c>
      <c r="P40" s="349"/>
      <c r="Q40" s="349"/>
      <c r="R40" s="350"/>
    </row>
    <row r="41" spans="1:21" ht="45" customHeight="1" x14ac:dyDescent="0.25">
      <c r="B41" s="429"/>
      <c r="C41" s="431"/>
      <c r="D41" s="116" t="s">
        <v>21</v>
      </c>
      <c r="E41" s="132" t="s">
        <v>139</v>
      </c>
      <c r="F41" s="110" t="s">
        <v>136</v>
      </c>
      <c r="G41" s="110" t="s">
        <v>137</v>
      </c>
      <c r="H41" s="123">
        <v>0.02</v>
      </c>
      <c r="I41" s="235" t="s">
        <v>225</v>
      </c>
      <c r="J41" s="129">
        <f>HLOOKUP(B12,'Update KPI'!B142:N143,2,0)</f>
        <v>0.75</v>
      </c>
      <c r="K41" s="133">
        <f>HLOOKUP(B12,'Update KPI'!B142:N144,3,0)</f>
        <v>1</v>
      </c>
      <c r="L41" s="134">
        <f t="shared" si="6"/>
        <v>0.25</v>
      </c>
      <c r="M41" s="112">
        <f t="shared" si="7"/>
        <v>1.3333333333333333</v>
      </c>
      <c r="N41" s="293">
        <f t="shared" si="8"/>
        <v>2.6666666666666665E-2</v>
      </c>
      <c r="O41" s="330" t="s">
        <v>298</v>
      </c>
      <c r="P41" s="331"/>
      <c r="Q41" s="331"/>
      <c r="R41" s="332"/>
    </row>
    <row r="42" spans="1:21" s="113" customFormat="1" ht="30" customHeight="1" x14ac:dyDescent="0.25">
      <c r="B42" s="429"/>
      <c r="C42" s="431"/>
      <c r="D42" s="116" t="s">
        <v>189</v>
      </c>
      <c r="E42" s="132" t="s">
        <v>139</v>
      </c>
      <c r="F42" s="110" t="s">
        <v>144</v>
      </c>
      <c r="G42" s="110" t="s">
        <v>137</v>
      </c>
      <c r="H42" s="123">
        <v>0.02</v>
      </c>
      <c r="I42" s="213" t="s">
        <v>226</v>
      </c>
      <c r="J42" s="135">
        <f>HLOOKUP(B12,'Update KPI'!B150:N151,2,0)</f>
        <v>0</v>
      </c>
      <c r="K42" s="136">
        <f>HLOOKUP(B12,'Update KPI'!B150:N152,3,0)</f>
        <v>0</v>
      </c>
      <c r="L42" s="134">
        <f t="shared" si="6"/>
        <v>0</v>
      </c>
      <c r="M42" s="112">
        <f t="shared" si="7"/>
        <v>1</v>
      </c>
      <c r="N42" s="293">
        <f t="shared" si="8"/>
        <v>0.02</v>
      </c>
      <c r="O42" s="330" t="s">
        <v>299</v>
      </c>
      <c r="P42" s="331"/>
      <c r="Q42" s="331"/>
      <c r="R42" s="332"/>
      <c r="S42" s="95"/>
      <c r="T42" s="96"/>
      <c r="U42" s="95"/>
    </row>
    <row r="43" spans="1:21" s="113" customFormat="1" ht="44.25" customHeight="1" x14ac:dyDescent="0.25">
      <c r="B43" s="429"/>
      <c r="C43" s="431"/>
      <c r="D43" s="116" t="s">
        <v>190</v>
      </c>
      <c r="E43" s="132" t="s">
        <v>139</v>
      </c>
      <c r="F43" s="110" t="s">
        <v>136</v>
      </c>
      <c r="G43" s="110" t="s">
        <v>137</v>
      </c>
      <c r="H43" s="123">
        <v>0.04</v>
      </c>
      <c r="I43" s="235" t="s">
        <v>227</v>
      </c>
      <c r="J43" s="129">
        <v>1</v>
      </c>
      <c r="K43" s="133">
        <f>HLOOKUP(B12,'Update KPI'!B158:N165,8,0)</f>
        <v>0</v>
      </c>
      <c r="L43" s="134">
        <f t="shared" si="6"/>
        <v>-1</v>
      </c>
      <c r="M43" s="112">
        <f t="shared" si="7"/>
        <v>0</v>
      </c>
      <c r="N43" s="297">
        <f t="shared" si="8"/>
        <v>0</v>
      </c>
      <c r="O43" s="330" t="s">
        <v>300</v>
      </c>
      <c r="P43" s="331"/>
      <c r="Q43" s="331"/>
      <c r="R43" s="332"/>
      <c r="S43" s="95"/>
      <c r="T43" s="96"/>
      <c r="U43" s="95"/>
    </row>
    <row r="44" spans="1:21" s="113" customFormat="1" ht="41.25" customHeight="1" x14ac:dyDescent="0.25">
      <c r="B44" s="429"/>
      <c r="C44" s="431"/>
      <c r="D44" s="116" t="s">
        <v>265</v>
      </c>
      <c r="E44" s="132" t="s">
        <v>139</v>
      </c>
      <c r="F44" s="110" t="s">
        <v>144</v>
      </c>
      <c r="G44" s="110" t="s">
        <v>137</v>
      </c>
      <c r="H44" s="123">
        <v>0.03</v>
      </c>
      <c r="I44" s="236" t="s">
        <v>228</v>
      </c>
      <c r="J44" s="120">
        <f>HLOOKUP(B12,'Update KPI'!B170:N171,2,0)</f>
        <v>0</v>
      </c>
      <c r="K44" s="213">
        <f>HLOOKUP(B12,'Update KPI'!B170:N172,2,0)</f>
        <v>0</v>
      </c>
      <c r="L44" s="135">
        <f t="shared" si="6"/>
        <v>0</v>
      </c>
      <c r="M44" s="112">
        <f t="shared" si="7"/>
        <v>1</v>
      </c>
      <c r="N44" s="297">
        <f t="shared" si="8"/>
        <v>0.03</v>
      </c>
      <c r="O44" s="330" t="s">
        <v>301</v>
      </c>
      <c r="P44" s="331"/>
      <c r="Q44" s="331"/>
      <c r="R44" s="332"/>
      <c r="S44" s="95"/>
      <c r="T44" s="96"/>
      <c r="U44" s="95"/>
    </row>
    <row r="45" spans="1:21" s="113" customFormat="1" ht="42.75" customHeight="1" x14ac:dyDescent="0.25">
      <c r="B45" s="429"/>
      <c r="C45" s="432" t="s">
        <v>149</v>
      </c>
      <c r="D45" s="116" t="s">
        <v>192</v>
      </c>
      <c r="E45" s="109" t="s">
        <v>139</v>
      </c>
      <c r="F45" s="110" t="s">
        <v>136</v>
      </c>
      <c r="G45" s="110" t="s">
        <v>137</v>
      </c>
      <c r="H45" s="123">
        <v>0.02</v>
      </c>
      <c r="I45" s="242" t="s">
        <v>229</v>
      </c>
      <c r="J45" s="129">
        <f>HLOOKUP(B12,'Update KPI'!B178:N179,2,0)</f>
        <v>0</v>
      </c>
      <c r="K45" s="133">
        <f>HLOOKUP(B12,'Update KPI'!B178:N188,11,0)</f>
        <v>0</v>
      </c>
      <c r="L45" s="134">
        <f t="shared" si="6"/>
        <v>0</v>
      </c>
      <c r="M45" s="112">
        <f t="shared" si="7"/>
        <v>0</v>
      </c>
      <c r="N45" s="297">
        <f t="shared" si="8"/>
        <v>0</v>
      </c>
      <c r="O45" s="330" t="s">
        <v>302</v>
      </c>
      <c r="P45" s="331"/>
      <c r="Q45" s="331"/>
      <c r="R45" s="332"/>
      <c r="S45" s="95"/>
      <c r="T45" s="96"/>
      <c r="U45" s="95"/>
    </row>
    <row r="46" spans="1:21" s="113" customFormat="1" ht="41.25" customHeight="1" x14ac:dyDescent="0.25">
      <c r="B46" s="429"/>
      <c r="C46" s="433"/>
      <c r="D46" s="309" t="s">
        <v>184</v>
      </c>
      <c r="E46" s="109" t="s">
        <v>139</v>
      </c>
      <c r="F46" s="110" t="s">
        <v>144</v>
      </c>
      <c r="G46" s="110" t="s">
        <v>137</v>
      </c>
      <c r="H46" s="311">
        <v>0.02</v>
      </c>
      <c r="I46" s="312" t="s">
        <v>228</v>
      </c>
      <c r="J46" s="313">
        <f>HLOOKUP(B12,'Update KPI'!B193:N194,2,0)</f>
        <v>0</v>
      </c>
      <c r="K46" s="213">
        <f>HLOOKUP(B12,'Update KPI'!B193:N195,3,0)</f>
        <v>0</v>
      </c>
      <c r="L46" s="134">
        <f t="shared" si="6"/>
        <v>0</v>
      </c>
      <c r="M46" s="112">
        <f t="shared" si="7"/>
        <v>1</v>
      </c>
      <c r="N46" s="297">
        <f t="shared" si="8"/>
        <v>0.02</v>
      </c>
      <c r="O46" s="330" t="s">
        <v>303</v>
      </c>
      <c r="P46" s="331"/>
      <c r="Q46" s="331"/>
      <c r="R46" s="332"/>
      <c r="S46" s="95"/>
      <c r="T46" s="96"/>
      <c r="U46" s="95"/>
    </row>
    <row r="47" spans="1:21" s="113" customFormat="1" ht="120" customHeight="1" x14ac:dyDescent="0.25">
      <c r="B47" s="429"/>
      <c r="C47" s="116" t="s">
        <v>150</v>
      </c>
      <c r="D47" s="122" t="s">
        <v>275</v>
      </c>
      <c r="E47" s="109" t="s">
        <v>139</v>
      </c>
      <c r="F47" s="110" t="s">
        <v>136</v>
      </c>
      <c r="G47" s="110" t="s">
        <v>137</v>
      </c>
      <c r="H47" s="123">
        <v>0.05</v>
      </c>
      <c r="I47" s="242" t="s">
        <v>267</v>
      </c>
      <c r="J47" s="129">
        <v>1</v>
      </c>
      <c r="K47" s="212"/>
      <c r="L47" s="211">
        <f t="shared" si="6"/>
        <v>-1</v>
      </c>
      <c r="M47" s="112">
        <f t="shared" si="7"/>
        <v>0</v>
      </c>
      <c r="N47" s="293">
        <f t="shared" si="8"/>
        <v>0</v>
      </c>
      <c r="O47" s="333" t="s">
        <v>304</v>
      </c>
      <c r="P47" s="334"/>
      <c r="Q47" s="334"/>
      <c r="R47" s="335"/>
      <c r="S47" s="95"/>
      <c r="T47" s="96"/>
      <c r="U47" s="95"/>
    </row>
    <row r="48" spans="1:21" s="113" customFormat="1" ht="16.5" thickBot="1" x14ac:dyDescent="0.3">
      <c r="B48" s="430"/>
      <c r="C48" s="434" t="s">
        <v>151</v>
      </c>
      <c r="D48" s="434"/>
      <c r="E48" s="434"/>
      <c r="F48" s="434"/>
      <c r="G48" s="434"/>
      <c r="H48" s="259">
        <f>SUM(H40:H47)</f>
        <v>0.22999999999999998</v>
      </c>
      <c r="I48" s="260"/>
      <c r="J48" s="260"/>
      <c r="K48" s="260"/>
      <c r="L48" s="260"/>
      <c r="M48" s="260"/>
      <c r="N48" s="299">
        <f>SUM(N40:N47)</f>
        <v>9.6666666666666665E-2</v>
      </c>
      <c r="O48" s="327"/>
      <c r="P48" s="328"/>
      <c r="Q48" s="328"/>
      <c r="R48" s="329"/>
      <c r="S48" s="95"/>
      <c r="T48" s="96"/>
      <c r="U48" s="95"/>
    </row>
    <row r="49" spans="2:22" s="113" customFormat="1" ht="28.5" customHeight="1" thickBot="1" x14ac:dyDescent="0.3">
      <c r="B49" s="138"/>
      <c r="C49" s="421" t="s">
        <v>152</v>
      </c>
      <c r="D49" s="421"/>
      <c r="E49" s="421"/>
      <c r="F49" s="421"/>
      <c r="G49" s="421"/>
      <c r="H49" s="139">
        <f>SUM(H48,H39,H23,H26)</f>
        <v>1.0000000000000002</v>
      </c>
      <c r="I49" s="241"/>
      <c r="J49" s="140"/>
      <c r="K49" s="422" t="s">
        <v>153</v>
      </c>
      <c r="L49" s="423"/>
      <c r="M49" s="424"/>
      <c r="N49" s="141">
        <f>SUM(N16:N22,N27:N38,N40:N47,N24:N25)</f>
        <v>0.58441180077854216</v>
      </c>
      <c r="O49" s="278"/>
      <c r="P49" s="278"/>
      <c r="Q49" s="278"/>
      <c r="R49" s="278"/>
      <c r="S49" s="95"/>
      <c r="T49" s="96"/>
      <c r="U49" s="142"/>
    </row>
    <row r="50" spans="2:22" ht="21" customHeight="1" thickBot="1" x14ac:dyDescent="0.3">
      <c r="B50" s="238"/>
      <c r="C50" s="238"/>
      <c r="D50" s="238"/>
      <c r="E50" s="238"/>
      <c r="F50" s="239"/>
      <c r="G50" s="239"/>
      <c r="H50" s="240"/>
      <c r="I50" s="237"/>
      <c r="J50" s="237"/>
      <c r="K50" s="422" t="s">
        <v>154</v>
      </c>
      <c r="L50" s="423"/>
      <c r="M50" s="423"/>
      <c r="N50" s="144" t="str">
        <f>IF(AND(H49&gt;100%,H49,100%),"Error",IF(N49&gt;=$R$6,"HP",IF(AND(N49&lt;$R$7,N49&gt;=$Q$7),"P",IF(AND(N49&lt;$R$8,N49&gt;=$Q$8),"T",IF(AND(N49&lt;$R$9,N49&gt;=$Q$9),"C",IF(N49&lt;$R$10,"U"))))))</f>
        <v>U</v>
      </c>
      <c r="U50" s="142"/>
    </row>
    <row r="51" spans="2:22" s="137" customFormat="1" x14ac:dyDescent="0.25">
      <c r="B51" s="98"/>
      <c r="C51" s="94"/>
      <c r="D51" s="94"/>
      <c r="E51" s="94"/>
      <c r="F51" s="100"/>
      <c r="G51" s="100"/>
      <c r="H51" s="94"/>
      <c r="I51" s="94"/>
      <c r="J51" s="94"/>
      <c r="K51" s="94"/>
      <c r="L51" s="94"/>
      <c r="M51" s="94"/>
      <c r="N51" s="94"/>
      <c r="O51" s="292"/>
      <c r="P51" s="292"/>
      <c r="Q51" s="292"/>
      <c r="R51" s="292"/>
      <c r="S51" s="142"/>
      <c r="T51" s="96"/>
      <c r="U51" s="95"/>
    </row>
    <row r="52" spans="2:22" s="143" customFormat="1" ht="16.5" thickBot="1" x14ac:dyDescent="0.3">
      <c r="B52" s="98"/>
      <c r="C52" s="94"/>
      <c r="D52" s="94"/>
      <c r="E52" s="94"/>
      <c r="F52" s="100"/>
      <c r="G52" s="100"/>
      <c r="H52" s="94"/>
      <c r="I52" s="94"/>
      <c r="J52" s="94"/>
      <c r="K52" s="94"/>
      <c r="L52" s="94"/>
      <c r="M52" s="94"/>
      <c r="N52" s="94"/>
      <c r="O52" s="292"/>
      <c r="P52" s="292"/>
      <c r="Q52" s="292"/>
      <c r="R52" s="292"/>
      <c r="S52" s="142"/>
      <c r="T52" s="96"/>
      <c r="U52" s="95"/>
    </row>
    <row r="53" spans="2:22" ht="32.25" thickBot="1" x14ac:dyDescent="0.3">
      <c r="B53" s="145" t="s">
        <v>120</v>
      </c>
      <c r="C53" s="146" t="s">
        <v>121</v>
      </c>
      <c r="D53" s="146" t="s">
        <v>122</v>
      </c>
      <c r="E53" s="147"/>
      <c r="F53" s="147" t="s">
        <v>124</v>
      </c>
      <c r="G53" s="147" t="s">
        <v>125</v>
      </c>
      <c r="H53" s="148" t="s">
        <v>155</v>
      </c>
      <c r="I53" s="149"/>
      <c r="J53" s="149" t="s">
        <v>156</v>
      </c>
      <c r="K53" s="148" t="s">
        <v>157</v>
      </c>
      <c r="L53" s="148" t="s">
        <v>127</v>
      </c>
      <c r="M53" s="148" t="s">
        <v>158</v>
      </c>
      <c r="N53" s="148" t="s">
        <v>159</v>
      </c>
    </row>
    <row r="54" spans="2:22" ht="16.5" thickBot="1" x14ac:dyDescent="0.3">
      <c r="B54" s="425" t="s">
        <v>160</v>
      </c>
      <c r="C54" s="426"/>
      <c r="D54" s="426"/>
      <c r="E54" s="426"/>
      <c r="F54" s="426"/>
      <c r="G54" s="426"/>
      <c r="H54" s="426"/>
      <c r="I54" s="426"/>
      <c r="J54" s="426"/>
      <c r="K54" s="426"/>
      <c r="L54" s="426"/>
      <c r="M54" s="426"/>
      <c r="N54" s="427"/>
    </row>
    <row r="55" spans="2:22" x14ac:dyDescent="0.25">
      <c r="B55" s="150"/>
      <c r="C55" s="151"/>
      <c r="D55" s="152"/>
      <c r="E55" s="152"/>
      <c r="F55" s="110" t="s">
        <v>136</v>
      </c>
      <c r="G55" s="110" t="s">
        <v>137</v>
      </c>
      <c r="H55" s="152"/>
      <c r="I55" s="153"/>
      <c r="J55" s="153"/>
      <c r="K55" s="154"/>
      <c r="L55" s="154"/>
      <c r="M55" s="155">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6">
        <f>M55*H55</f>
        <v>0</v>
      </c>
      <c r="S55" s="94"/>
      <c r="V55" s="95"/>
    </row>
    <row r="56" spans="2:22" x14ac:dyDescent="0.25">
      <c r="B56" s="157"/>
      <c r="C56" s="158"/>
      <c r="D56" s="159"/>
      <c r="E56" s="159"/>
      <c r="F56" s="110" t="s">
        <v>136</v>
      </c>
      <c r="G56" s="110" t="s">
        <v>137</v>
      </c>
      <c r="H56" s="159"/>
      <c r="I56" s="160"/>
      <c r="J56" s="160"/>
      <c r="K56" s="161"/>
      <c r="L56" s="161"/>
      <c r="M56" s="162">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3">
        <f>M56*H56</f>
        <v>0</v>
      </c>
      <c r="S56" s="94"/>
      <c r="V56" s="95"/>
    </row>
    <row r="57" spans="2:22" ht="16.5" thickBot="1" x14ac:dyDescent="0.3">
      <c r="B57" s="164"/>
      <c r="C57" s="165"/>
      <c r="D57" s="166"/>
      <c r="E57" s="166"/>
      <c r="F57" s="110" t="s">
        <v>136</v>
      </c>
      <c r="G57" s="110" t="s">
        <v>137</v>
      </c>
      <c r="H57" s="166"/>
      <c r="I57" s="167"/>
      <c r="J57" s="167"/>
      <c r="K57" s="168"/>
      <c r="L57" s="168"/>
      <c r="M57" s="169">
        <f>IFERROR(IF(AND(F57="Maximize",G57="Unlock"),IF(((K57-J57)/ABS(J57))+1&lt;0,0,((K57-J57)/ABS(J57))+1),IF(AND(F57="Maximize",G57="Lock"),IF(((K57-J57)/ABS(J57))+1&lt;0,0,IF(((K57-J57)/ABS(J57))+1&gt;$R$6,$R$6,((K57-J57)/ABS(J57))+1)),IF(AND(F57="Minimize",G57="Unlock"),IF(((J57-K57)/ABS(J57))+1&lt;0,0,((J57-K57)/ABS(J57))+1),IF(AND(F57="Minimize",G57="Lock"),IF(((J57-K57)/ABS(J57))+1&lt;0,0,IF(((J57-K57)/ABS(J57))+1&gt;$R$6,$R$6,((J57-K57)/ABS(J57))+1)),IF(F57="Min To Zero",IF(K57&gt;J57,0,IF(K57&lt;J57,0,100%))))))),0)</f>
        <v>0</v>
      </c>
      <c r="N57" s="170">
        <f>M57*H57</f>
        <v>0</v>
      </c>
      <c r="S57" s="94"/>
      <c r="V57" s="95"/>
    </row>
    <row r="58" spans="2:22" ht="16.5" thickBot="1" x14ac:dyDescent="0.3">
      <c r="B58" s="402" t="s">
        <v>161</v>
      </c>
      <c r="C58" s="403"/>
      <c r="D58" s="171"/>
      <c r="E58" s="172"/>
      <c r="F58" s="172"/>
      <c r="G58" s="172"/>
      <c r="H58" s="172"/>
      <c r="I58" s="172"/>
      <c r="J58" s="173"/>
      <c r="K58" s="402" t="s">
        <v>128</v>
      </c>
      <c r="L58" s="428"/>
      <c r="M58" s="403"/>
      <c r="N58" s="144">
        <f>SUM(N55:N57)+N49</f>
        <v>0.58441180077854216</v>
      </c>
      <c r="S58" s="94"/>
      <c r="V58" s="95"/>
    </row>
    <row r="59" spans="2:22" ht="16.5" thickBot="1" x14ac:dyDescent="0.3">
      <c r="B59" s="402" t="s">
        <v>162</v>
      </c>
      <c r="C59" s="403"/>
      <c r="D59" s="174"/>
      <c r="E59" s="175"/>
      <c r="F59" s="175"/>
      <c r="G59" s="175"/>
      <c r="H59" s="175"/>
      <c r="I59" s="175"/>
      <c r="J59" s="176"/>
      <c r="K59" s="402" t="s">
        <v>154</v>
      </c>
      <c r="L59" s="404"/>
      <c r="M59" s="405"/>
      <c r="N59" s="144" t="str">
        <f>IF(N58&gt;=R6,"HP",IF(AND(N58&lt;R7,N58&gt;=Q7),"P",IF(AND(N58&lt;R8,N58&gt;=Q8),"T",IF(AND(N58&lt;R9,N58&gt;=Q9),"C",IF(N58&lt;R10,"U")))))</f>
        <v>U</v>
      </c>
      <c r="S59" s="94"/>
      <c r="V59" s="95"/>
    </row>
    <row r="60" spans="2:22" x14ac:dyDescent="0.25">
      <c r="S60" s="94"/>
      <c r="V60" s="95"/>
    </row>
    <row r="61" spans="2:22" ht="16.5" thickBot="1" x14ac:dyDescent="0.3">
      <c r="B61" s="177" t="s">
        <v>163</v>
      </c>
      <c r="C61" s="177"/>
      <c r="D61" s="177"/>
      <c r="E61" s="177"/>
      <c r="F61" s="177"/>
      <c r="G61" s="177"/>
      <c r="H61" s="177"/>
      <c r="I61" s="177"/>
      <c r="J61" s="177"/>
      <c r="K61" s="177"/>
      <c r="L61" s="178"/>
      <c r="M61" s="178"/>
      <c r="N61" s="178"/>
      <c r="S61" s="94"/>
      <c r="T61" s="179"/>
      <c r="V61" s="95"/>
    </row>
    <row r="62" spans="2:22" x14ac:dyDescent="0.25">
      <c r="B62" s="382" t="s">
        <v>164</v>
      </c>
      <c r="C62" s="407" t="str">
        <f>B61</f>
        <v>KEY BEHAVIOR INDICATOR (BASED CHITOSE CORE VALUE)</v>
      </c>
      <c r="D62" s="407"/>
      <c r="E62" s="407"/>
      <c r="F62" s="407"/>
      <c r="G62" s="407"/>
      <c r="H62" s="407"/>
      <c r="I62" s="407"/>
      <c r="J62" s="407"/>
      <c r="K62" s="407"/>
      <c r="L62" s="407"/>
      <c r="M62" s="408"/>
      <c r="N62" s="392" t="s">
        <v>165</v>
      </c>
      <c r="T62" s="180"/>
      <c r="U62" s="94"/>
    </row>
    <row r="63" spans="2:22" ht="16.5" hidden="1" thickBot="1" x14ac:dyDescent="0.3">
      <c r="B63" s="406"/>
      <c r="C63" s="409"/>
      <c r="D63" s="409"/>
      <c r="E63" s="409"/>
      <c r="F63" s="409"/>
      <c r="G63" s="409"/>
      <c r="H63" s="409"/>
      <c r="I63" s="409"/>
      <c r="J63" s="409"/>
      <c r="K63" s="409"/>
      <c r="L63" s="409"/>
      <c r="M63" s="410"/>
      <c r="N63" s="393"/>
      <c r="S63" s="178"/>
      <c r="T63" s="180"/>
      <c r="U63" s="94"/>
    </row>
    <row r="64" spans="2:22" hidden="1" x14ac:dyDescent="0.25">
      <c r="B64" s="181">
        <v>1</v>
      </c>
      <c r="C64" s="419" t="s">
        <v>166</v>
      </c>
      <c r="D64" s="419"/>
      <c r="E64" s="419"/>
      <c r="F64" s="419"/>
      <c r="G64" s="419"/>
      <c r="H64" s="419"/>
      <c r="I64" s="419"/>
      <c r="J64" s="419"/>
      <c r="K64" s="419"/>
      <c r="L64" s="419"/>
      <c r="M64" s="420"/>
      <c r="N64" s="182">
        <v>0</v>
      </c>
      <c r="S64" s="94"/>
      <c r="T64" s="180"/>
      <c r="U64" s="94"/>
    </row>
    <row r="65" spans="2:21" hidden="1" x14ac:dyDescent="0.25">
      <c r="B65" s="183">
        <v>2</v>
      </c>
      <c r="C65" s="411" t="s">
        <v>167</v>
      </c>
      <c r="D65" s="412"/>
      <c r="E65" s="412"/>
      <c r="F65" s="412"/>
      <c r="G65" s="412"/>
      <c r="H65" s="412"/>
      <c r="I65" s="412"/>
      <c r="J65" s="412"/>
      <c r="K65" s="412"/>
      <c r="L65" s="412"/>
      <c r="M65" s="413"/>
      <c r="N65" s="182">
        <v>0</v>
      </c>
      <c r="S65" s="94"/>
      <c r="T65" s="180"/>
      <c r="U65" s="94"/>
    </row>
    <row r="66" spans="2:21" hidden="1" x14ac:dyDescent="0.25">
      <c r="B66" s="181">
        <v>3</v>
      </c>
      <c r="C66" s="419" t="s">
        <v>168</v>
      </c>
      <c r="D66" s="419"/>
      <c r="E66" s="419"/>
      <c r="F66" s="419"/>
      <c r="G66" s="419"/>
      <c r="H66" s="419"/>
      <c r="I66" s="419"/>
      <c r="J66" s="419"/>
      <c r="K66" s="419"/>
      <c r="L66" s="419"/>
      <c r="M66" s="420"/>
      <c r="N66" s="182">
        <v>0</v>
      </c>
      <c r="S66" s="94"/>
      <c r="T66" s="180"/>
      <c r="U66" s="94"/>
    </row>
    <row r="67" spans="2:21" hidden="1" x14ac:dyDescent="0.25">
      <c r="B67" s="183">
        <v>4</v>
      </c>
      <c r="C67" s="411" t="s">
        <v>169</v>
      </c>
      <c r="D67" s="412"/>
      <c r="E67" s="412"/>
      <c r="F67" s="412"/>
      <c r="G67" s="412"/>
      <c r="H67" s="412"/>
      <c r="I67" s="412"/>
      <c r="J67" s="412"/>
      <c r="K67" s="412"/>
      <c r="L67" s="412"/>
      <c r="M67" s="413"/>
      <c r="N67" s="182">
        <v>0</v>
      </c>
      <c r="S67" s="94"/>
      <c r="T67" s="180"/>
      <c r="U67" s="94"/>
    </row>
    <row r="68" spans="2:21" hidden="1" x14ac:dyDescent="0.25">
      <c r="B68" s="181">
        <v>5</v>
      </c>
      <c r="C68" s="411" t="s">
        <v>170</v>
      </c>
      <c r="D68" s="412"/>
      <c r="E68" s="412"/>
      <c r="F68" s="412"/>
      <c r="G68" s="412"/>
      <c r="H68" s="412"/>
      <c r="I68" s="412"/>
      <c r="J68" s="412"/>
      <c r="K68" s="412"/>
      <c r="L68" s="412"/>
      <c r="M68" s="413"/>
      <c r="N68" s="182">
        <v>0</v>
      </c>
      <c r="S68" s="94"/>
      <c r="T68" s="180"/>
      <c r="U68" s="94"/>
    </row>
    <row r="69" spans="2:21" ht="16.5" hidden="1" thickBot="1" x14ac:dyDescent="0.3">
      <c r="B69" s="414" t="s">
        <v>171</v>
      </c>
      <c r="C69" s="415"/>
      <c r="D69" s="415"/>
      <c r="E69" s="415"/>
      <c r="F69" s="415"/>
      <c r="G69" s="415"/>
      <c r="H69" s="415"/>
      <c r="I69" s="415"/>
      <c r="J69" s="415"/>
      <c r="K69" s="415"/>
      <c r="L69" s="415"/>
      <c r="M69" s="416"/>
      <c r="N69" s="184"/>
      <c r="S69" s="94"/>
      <c r="T69" s="180"/>
      <c r="U69" s="94"/>
    </row>
    <row r="70" spans="2:21" ht="16.5" hidden="1" thickBot="1" x14ac:dyDescent="0.3">
      <c r="B70" s="185"/>
      <c r="C70" s="186"/>
      <c r="D70" s="187"/>
      <c r="E70" s="187"/>
      <c r="F70" s="188"/>
      <c r="G70" s="188"/>
      <c r="H70" s="188"/>
      <c r="I70" s="188"/>
      <c r="J70" s="188"/>
      <c r="K70" s="188"/>
      <c r="L70" s="188"/>
      <c r="M70" s="188" t="s">
        <v>172</v>
      </c>
      <c r="N70" s="189">
        <f>AVERAGE(N64:N69)</f>
        <v>0</v>
      </c>
      <c r="S70" s="94"/>
      <c r="T70" s="180"/>
      <c r="U70" s="94"/>
    </row>
    <row r="71" spans="2:21" hidden="1" x14ac:dyDescent="0.25">
      <c r="B71" s="99"/>
      <c r="C71" s="99"/>
      <c r="D71" s="190"/>
      <c r="E71" s="190"/>
      <c r="F71" s="191"/>
      <c r="G71" s="191"/>
      <c r="H71" s="191"/>
      <c r="I71" s="191"/>
      <c r="J71" s="191"/>
      <c r="K71" s="191"/>
      <c r="L71" s="191"/>
      <c r="M71" s="191"/>
      <c r="N71" s="191"/>
      <c r="S71" s="94"/>
      <c r="T71" s="193"/>
    </row>
    <row r="72" spans="2:21" hidden="1" x14ac:dyDescent="0.25">
      <c r="B72" s="191"/>
      <c r="C72" s="105"/>
      <c r="D72" s="105"/>
      <c r="E72" s="105"/>
      <c r="F72" s="191"/>
      <c r="G72" s="191"/>
      <c r="H72" s="191"/>
      <c r="I72" s="191"/>
      <c r="J72" s="191"/>
      <c r="K72" s="191"/>
      <c r="L72" s="191"/>
      <c r="M72" s="191"/>
      <c r="N72" s="97"/>
      <c r="S72" s="94"/>
      <c r="T72" s="180"/>
      <c r="U72" s="94"/>
    </row>
    <row r="73" spans="2:21" x14ac:dyDescent="0.25">
      <c r="B73" s="105"/>
      <c r="C73" s="105"/>
      <c r="D73" s="191"/>
      <c r="E73" s="191"/>
      <c r="F73" s="178"/>
      <c r="G73" s="178"/>
      <c r="H73" s="178"/>
      <c r="I73" s="178"/>
      <c r="J73" s="178"/>
      <c r="K73" s="178"/>
      <c r="L73" s="178"/>
      <c r="M73" s="178"/>
      <c r="N73" s="178"/>
      <c r="O73" s="279"/>
      <c r="P73" s="279"/>
      <c r="Q73" s="280"/>
      <c r="R73" s="280"/>
      <c r="S73" s="192"/>
      <c r="T73" s="180"/>
      <c r="U73" s="94"/>
    </row>
    <row r="74" spans="2:21" ht="16.5" thickBot="1" x14ac:dyDescent="0.3">
      <c r="B74" s="190"/>
      <c r="C74" s="190"/>
      <c r="D74" s="194"/>
      <c r="E74" s="194"/>
      <c r="F74" s="190"/>
      <c r="G74" s="190"/>
      <c r="H74" s="190"/>
      <c r="I74" s="190"/>
      <c r="J74" s="190"/>
      <c r="K74" s="190"/>
      <c r="L74" s="190"/>
      <c r="M74" s="190"/>
      <c r="N74" s="190"/>
      <c r="O74" s="279"/>
      <c r="S74" s="94"/>
      <c r="T74" s="195"/>
    </row>
    <row r="75" spans="2:21" x14ac:dyDescent="0.25">
      <c r="B75" s="417" t="s">
        <v>173</v>
      </c>
      <c r="C75" s="418"/>
      <c r="D75" s="95"/>
      <c r="F75" s="94"/>
      <c r="G75" s="94"/>
      <c r="H75" s="180"/>
      <c r="S75" s="94"/>
      <c r="T75" s="180"/>
      <c r="U75" s="94"/>
    </row>
    <row r="76" spans="2:21" x14ac:dyDescent="0.25">
      <c r="B76" s="229" t="str">
        <f>B8</f>
        <v>Manager</v>
      </c>
      <c r="C76" s="231" t="s">
        <v>174</v>
      </c>
      <c r="D76" s="95"/>
      <c r="F76" s="94"/>
      <c r="G76" s="94"/>
      <c r="H76" s="180"/>
      <c r="S76" s="190"/>
      <c r="T76" s="180"/>
      <c r="U76" s="94"/>
    </row>
    <row r="77" spans="2:21" x14ac:dyDescent="0.25">
      <c r="B77" s="396" t="str">
        <f>C8</f>
        <v>Yaya Sunjaya</v>
      </c>
      <c r="C77" s="399" t="str">
        <f>C7</f>
        <v>R. Nurwulan Kusumawati</v>
      </c>
      <c r="D77" s="95"/>
      <c r="F77" s="94"/>
      <c r="G77" s="94"/>
      <c r="H77" s="180"/>
      <c r="S77" s="94"/>
      <c r="T77" s="94"/>
      <c r="U77" s="94"/>
    </row>
    <row r="78" spans="2:21" x14ac:dyDescent="0.25">
      <c r="B78" s="397"/>
      <c r="C78" s="400"/>
      <c r="D78" s="95"/>
      <c r="F78" s="94"/>
      <c r="G78" s="94"/>
      <c r="H78" s="180"/>
      <c r="S78" s="94"/>
      <c r="T78" s="94"/>
      <c r="U78" s="94"/>
    </row>
    <row r="79" spans="2:21" x14ac:dyDescent="0.25">
      <c r="B79" s="397"/>
      <c r="C79" s="400"/>
      <c r="D79" s="95"/>
      <c r="F79" s="94"/>
      <c r="G79" s="94"/>
      <c r="H79" s="180"/>
      <c r="S79" s="94"/>
      <c r="T79" s="94"/>
      <c r="U79" s="94"/>
    </row>
    <row r="80" spans="2:21" ht="16.5" thickBot="1" x14ac:dyDescent="0.3">
      <c r="B80" s="398"/>
      <c r="C80" s="401"/>
      <c r="D80" s="95"/>
      <c r="F80" s="94"/>
      <c r="G80" s="94"/>
      <c r="H80" s="96"/>
      <c r="S80" s="94"/>
      <c r="T80" s="94"/>
      <c r="U80" s="94"/>
    </row>
    <row r="81" spans="2:21" ht="16.5" thickBot="1" x14ac:dyDescent="0.3">
      <c r="B81" s="196" t="s">
        <v>175</v>
      </c>
      <c r="C81" s="230" t="s">
        <v>175</v>
      </c>
      <c r="D81" s="95"/>
      <c r="F81" s="94"/>
      <c r="G81" s="94"/>
      <c r="H81" s="96"/>
      <c r="S81" s="94"/>
      <c r="T81" s="94"/>
      <c r="U81" s="94"/>
    </row>
    <row r="82" spans="2:21" x14ac:dyDescent="0.25">
      <c r="S82" s="94"/>
      <c r="T82" s="94"/>
    </row>
    <row r="83" spans="2:21" x14ac:dyDescent="0.25">
      <c r="S83" s="94"/>
      <c r="T83" s="94"/>
    </row>
  </sheetData>
  <sheetProtection formatCells="0" formatColumns="0" insertRows="0" deleteRows="0"/>
  <mergeCells count="99">
    <mergeCell ref="B24:B26"/>
    <mergeCell ref="C24:C25"/>
    <mergeCell ref="C26:G26"/>
    <mergeCell ref="B16:B23"/>
    <mergeCell ref="C20:C22"/>
    <mergeCell ref="C16:C19"/>
    <mergeCell ref="O5:R5"/>
    <mergeCell ref="O6:P6"/>
    <mergeCell ref="O7:P7"/>
    <mergeCell ref="G14:G15"/>
    <mergeCell ref="E6:G7"/>
    <mergeCell ref="H6:K7"/>
    <mergeCell ref="E10:G10"/>
    <mergeCell ref="E8:G9"/>
    <mergeCell ref="H8:K9"/>
    <mergeCell ref="H10:K10"/>
    <mergeCell ref="O14:R15"/>
    <mergeCell ref="B40:B48"/>
    <mergeCell ref="C40:C44"/>
    <mergeCell ref="C45:C46"/>
    <mergeCell ref="C48:G48"/>
    <mergeCell ref="C39:G39"/>
    <mergeCell ref="B27:B39"/>
    <mergeCell ref="C27:C33"/>
    <mergeCell ref="C34:C37"/>
    <mergeCell ref="C49:G49"/>
    <mergeCell ref="K49:M49"/>
    <mergeCell ref="K50:M50"/>
    <mergeCell ref="B54:N54"/>
    <mergeCell ref="B58:C58"/>
    <mergeCell ref="K58:M58"/>
    <mergeCell ref="N62:N63"/>
    <mergeCell ref="C64:M64"/>
    <mergeCell ref="C65:M65"/>
    <mergeCell ref="C66:M66"/>
    <mergeCell ref="C67:M67"/>
    <mergeCell ref="B77:B80"/>
    <mergeCell ref="C77:C80"/>
    <mergeCell ref="B59:C59"/>
    <mergeCell ref="K59:M59"/>
    <mergeCell ref="B62:B63"/>
    <mergeCell ref="C62:M63"/>
    <mergeCell ref="C68:M68"/>
    <mergeCell ref="B69:M69"/>
    <mergeCell ref="B75:C75"/>
    <mergeCell ref="Q1:R1"/>
    <mergeCell ref="Q2:R2"/>
    <mergeCell ref="A3:N3"/>
    <mergeCell ref="A4:N4"/>
    <mergeCell ref="C23:G23"/>
    <mergeCell ref="B14:B15"/>
    <mergeCell ref="C14:C15"/>
    <mergeCell ref="D14:D15"/>
    <mergeCell ref="E14:E15"/>
    <mergeCell ref="F14:F15"/>
    <mergeCell ref="O8:P8"/>
    <mergeCell ref="O9:P9"/>
    <mergeCell ref="O10:P10"/>
    <mergeCell ref="I14:I15"/>
    <mergeCell ref="L6:N7"/>
    <mergeCell ref="L8:N10"/>
    <mergeCell ref="C6:D6"/>
    <mergeCell ref="C7:D7"/>
    <mergeCell ref="C8:D8"/>
    <mergeCell ref="C9:D9"/>
    <mergeCell ref="C10:D10"/>
    <mergeCell ref="O16:R16"/>
    <mergeCell ref="O17:R17"/>
    <mergeCell ref="O18:R18"/>
    <mergeCell ref="O19:R19"/>
    <mergeCell ref="O20:R20"/>
    <mergeCell ref="O21:R21"/>
    <mergeCell ref="O22:R22"/>
    <mergeCell ref="O23:R23"/>
    <mergeCell ref="O24:R24"/>
    <mergeCell ref="O27:R27"/>
    <mergeCell ref="O28:R28"/>
    <mergeCell ref="O25:R25"/>
    <mergeCell ref="O26:R26"/>
    <mergeCell ref="O43:R43"/>
    <mergeCell ref="O35:R35"/>
    <mergeCell ref="O39:R39"/>
    <mergeCell ref="O29:R29"/>
    <mergeCell ref="O30:R30"/>
    <mergeCell ref="O31:R31"/>
    <mergeCell ref="O32:R32"/>
    <mergeCell ref="O33:R33"/>
    <mergeCell ref="O40:R40"/>
    <mergeCell ref="O41:R41"/>
    <mergeCell ref="O42:R42"/>
    <mergeCell ref="O34:R34"/>
    <mergeCell ref="O36:R36"/>
    <mergeCell ref="O37:R37"/>
    <mergeCell ref="O38:R38"/>
    <mergeCell ref="O48:R48"/>
    <mergeCell ref="O44:R44"/>
    <mergeCell ref="O45:R45"/>
    <mergeCell ref="O46:R46"/>
    <mergeCell ref="O47:R47"/>
  </mergeCells>
  <phoneticPr fontId="3" type="noConversion"/>
  <conditionalFormatting sqref="H8 M40:M47">
    <cfRule type="cellIs" dxfId="141" priority="13" operator="equal">
      <formula>1.05</formula>
    </cfRule>
    <cfRule type="cellIs" dxfId="140" priority="10" operator="greaterThan">
      <formula>1.25</formula>
    </cfRule>
    <cfRule type="cellIs" dxfId="139" priority="11" operator="equal">
      <formula>1.25</formula>
    </cfRule>
    <cfRule type="cellIs" dxfId="138" priority="12" operator="greaterThan">
      <formula>1.05</formula>
    </cfRule>
    <cfRule type="cellIs" dxfId="137" priority="14" operator="greaterThan">
      <formula>0.95</formula>
    </cfRule>
    <cfRule type="cellIs" dxfId="136" priority="15" operator="equal">
      <formula>0.95</formula>
    </cfRule>
    <cfRule type="cellIs" dxfId="135" priority="16" operator="greaterThan">
      <formula>0.8</formula>
    </cfRule>
    <cfRule type="cellIs" dxfId="134" priority="17" operator="equal">
      <formula>0.8</formula>
    </cfRule>
    <cfRule type="cellIs" dxfId="133" priority="18" operator="lessThan">
      <formula>0.8</formula>
    </cfRule>
  </conditionalFormatting>
  <conditionalFormatting sqref="H10 E11:E13">
    <cfRule type="containsText" dxfId="132" priority="19" operator="containsText" text="U">
      <formula>NOT(ISERROR(SEARCH("U",E10)))</formula>
    </cfRule>
    <cfRule type="containsText" dxfId="131" priority="20" operator="containsText" text="C">
      <formula>NOT(ISERROR(SEARCH("C",E10)))</formula>
    </cfRule>
    <cfRule type="containsText" dxfId="130" priority="21" operator="containsText" text="T">
      <formula>NOT(ISERROR(SEARCH("T",E10)))</formula>
    </cfRule>
    <cfRule type="containsText" dxfId="129" priority="22" operator="containsText" text="P">
      <formula>NOT(ISERROR(SEARCH("P",E10)))</formula>
    </cfRule>
    <cfRule type="containsText" dxfId="128" priority="23" operator="containsText" text="HP">
      <formula>NOT(ISERROR(SEARCH("HP",E10)))</formula>
    </cfRule>
  </conditionalFormatting>
  <conditionalFormatting sqref="M16:M22">
    <cfRule type="cellIs" dxfId="127" priority="2" operator="equal">
      <formula>1.25</formula>
    </cfRule>
    <cfRule type="cellIs" dxfId="126" priority="3" operator="greaterThan">
      <formula>1.05</formula>
    </cfRule>
    <cfRule type="cellIs" dxfId="125" priority="4" operator="equal">
      <formula>1.05</formula>
    </cfRule>
    <cfRule type="cellIs" dxfId="124" priority="5" operator="greaterThan">
      <formula>0.95</formula>
    </cfRule>
    <cfRule type="cellIs" dxfId="123" priority="6" operator="equal">
      <formula>0.95</formula>
    </cfRule>
    <cfRule type="cellIs" dxfId="122" priority="1" operator="greaterThan">
      <formula>1.25</formula>
    </cfRule>
    <cfRule type="cellIs" dxfId="121" priority="8" operator="equal">
      <formula>0.8</formula>
    </cfRule>
    <cfRule type="cellIs" dxfId="120" priority="9" operator="lessThan">
      <formula>0.8</formula>
    </cfRule>
    <cfRule type="cellIs" dxfId="119" priority="7" operator="greaterThan">
      <formula>0.8</formula>
    </cfRule>
  </conditionalFormatting>
  <conditionalFormatting sqref="M24:M25">
    <cfRule type="cellIs" dxfId="118" priority="38" operator="greaterThan">
      <formula>1.25</formula>
    </cfRule>
    <cfRule type="cellIs" dxfId="117" priority="39" operator="equal">
      <formula>1.25</formula>
    </cfRule>
    <cfRule type="cellIs" dxfId="116" priority="40" operator="greaterThan">
      <formula>1.05</formula>
    </cfRule>
    <cfRule type="cellIs" dxfId="115" priority="41" operator="equal">
      <formula>1.05</formula>
    </cfRule>
    <cfRule type="cellIs" dxfId="114" priority="42" operator="greaterThan">
      <formula>0.95</formula>
    </cfRule>
    <cfRule type="cellIs" dxfId="113" priority="43" operator="equal">
      <formula>0.95</formula>
    </cfRule>
    <cfRule type="cellIs" dxfId="112" priority="44" operator="greaterThan">
      <formula>0.8</formula>
    </cfRule>
    <cfRule type="cellIs" dxfId="111" priority="45" operator="equal">
      <formula>0.8</formula>
    </cfRule>
    <cfRule type="cellIs" dxfId="110" priority="46" operator="lessThan">
      <formula>0.8</formula>
    </cfRule>
  </conditionalFormatting>
  <conditionalFormatting sqref="M27:M38">
    <cfRule type="cellIs" dxfId="109" priority="65" operator="greaterThan">
      <formula>1.25</formula>
    </cfRule>
    <cfRule type="cellIs" dxfId="108" priority="66" operator="equal">
      <formula>1.25</formula>
    </cfRule>
    <cfRule type="cellIs" dxfId="107" priority="67" operator="greaterThan">
      <formula>1.05</formula>
    </cfRule>
    <cfRule type="cellIs" dxfId="106" priority="68" operator="equal">
      <formula>1.05</formula>
    </cfRule>
    <cfRule type="cellIs" dxfId="105" priority="69" operator="greaterThan">
      <formula>0.95</formula>
    </cfRule>
    <cfRule type="cellIs" dxfId="104" priority="70" operator="equal">
      <formula>0.95</formula>
    </cfRule>
    <cfRule type="cellIs" dxfId="103" priority="71" operator="greaterThan">
      <formula>0.8</formula>
    </cfRule>
    <cfRule type="cellIs" dxfId="102" priority="72" operator="equal">
      <formula>0.8</formula>
    </cfRule>
    <cfRule type="cellIs" dxfId="101" priority="73" operator="lessThan">
      <formula>0.8</formula>
    </cfRule>
  </conditionalFormatting>
  <conditionalFormatting sqref="M55:M57">
    <cfRule type="cellIs" dxfId="100" priority="56" operator="greaterThan">
      <formula>1.25</formula>
    </cfRule>
    <cfRule type="cellIs" dxfId="99" priority="57" operator="equal">
      <formula>1.25</formula>
    </cfRule>
    <cfRule type="cellIs" dxfId="98" priority="58" operator="greaterThan">
      <formula>1.05</formula>
    </cfRule>
    <cfRule type="cellIs" dxfId="97" priority="59" operator="equal">
      <formula>1.05</formula>
    </cfRule>
    <cfRule type="cellIs" dxfId="96" priority="60" operator="greaterThan">
      <formula>0.95</formula>
    </cfRule>
    <cfRule type="cellIs" dxfId="95" priority="61" operator="equal">
      <formula>0.95</formula>
    </cfRule>
    <cfRule type="cellIs" dxfId="94" priority="62" operator="greaterThan">
      <formula>0.8</formula>
    </cfRule>
    <cfRule type="cellIs" dxfId="93" priority="63" operator="equal">
      <formula>0.8</formula>
    </cfRule>
    <cfRule type="cellIs" dxfId="92" priority="64" operator="lessThan">
      <formula>0.8</formula>
    </cfRule>
  </conditionalFormatting>
  <conditionalFormatting sqref="N53 N55:N57">
    <cfRule type="cellIs" dxfId="91" priority="79" stopIfTrue="1" operator="equal">
      <formula>"U"</formula>
    </cfRule>
    <cfRule type="cellIs" dxfId="90" priority="80" stopIfTrue="1" operator="equal">
      <formula>"HP"</formula>
    </cfRule>
    <cfRule type="cellIs" dxfId="89" priority="81" stopIfTrue="1" operator="equal">
      <formula>"P"</formula>
    </cfRule>
    <cfRule type="cellIs" dxfId="88" priority="82" stopIfTrue="1" operator="equal">
      <formula>"T"</formula>
    </cfRule>
    <cfRule type="cellIs" dxfId="87" priority="83" stopIfTrue="1" operator="equal">
      <formula>"C"</formula>
    </cfRule>
  </conditionalFormatting>
  <dataValidations count="5">
    <dataValidation type="list" allowBlank="1" showInputMessage="1" showErrorMessage="1" sqref="G55:G57 G40:G47 G27:G38 G16:G22 G24:G25"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$T$8:$T$25</formula1>
    </dataValidation>
    <dataValidation type="list" allowBlank="1" showInputMessage="1" showErrorMessage="1" sqref="F24:F25 F40:F47 F27:F38 F55:F57 F16:F22" xr:uid="{6680DA66-C6C2-4DA8-A487-F296A427149A}">
      <formula1>$U$10:$U$14</formula1>
    </dataValidation>
  </dataValidations>
  <pageMargins left="0.12" right="0.15" top="0.21" bottom="0.18" header="0.12" footer="0.12"/>
  <pageSetup paperSize="9" scale="22" fitToHeight="0" orientation="portrait" r:id="rId1"/>
  <rowBreaks count="1" manualBreakCount="1">
    <brk id="61"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98"/>
  <sheetViews>
    <sheetView topLeftCell="A121" zoomScale="85" zoomScaleNormal="85" workbookViewId="0">
      <selection activeCell="G137" sqref="G137"/>
    </sheetView>
  </sheetViews>
  <sheetFormatPr defaultRowHeight="15" x14ac:dyDescent="0.25"/>
  <cols>
    <col min="1" max="1" width="35" customWidth="1"/>
    <col min="2" max="13" width="13.140625" customWidth="1"/>
    <col min="14" max="14" width="16.7109375" bestFit="1" customWidth="1"/>
    <col min="16" max="28" width="27.42578125" style="232" customWidth="1"/>
  </cols>
  <sheetData>
    <row r="1" spans="1:28" x14ac:dyDescent="0.25">
      <c r="A1" s="4" t="s">
        <v>44</v>
      </c>
    </row>
    <row r="2" spans="1:28" s="219" customFormat="1" ht="30" x14ac:dyDescent="0.25">
      <c r="A2" s="248" t="s">
        <v>235</v>
      </c>
      <c r="B2" s="249" t="s">
        <v>28</v>
      </c>
      <c r="C2" s="249" t="s">
        <v>29</v>
      </c>
      <c r="D2" s="249" t="s">
        <v>30</v>
      </c>
      <c r="E2" s="249" t="s">
        <v>31</v>
      </c>
      <c r="F2" s="249" t="s">
        <v>32</v>
      </c>
      <c r="G2" s="249" t="s">
        <v>33</v>
      </c>
      <c r="H2" s="249" t="s">
        <v>34</v>
      </c>
      <c r="I2" s="249" t="s">
        <v>35</v>
      </c>
      <c r="J2" s="249" t="s">
        <v>36</v>
      </c>
      <c r="K2" s="249" t="s">
        <v>37</v>
      </c>
      <c r="L2" s="249" t="s">
        <v>38</v>
      </c>
      <c r="M2" s="249" t="s">
        <v>39</v>
      </c>
      <c r="N2" s="249" t="s">
        <v>84</v>
      </c>
      <c r="P2" s="210" t="s">
        <v>28</v>
      </c>
      <c r="Q2" s="210" t="s">
        <v>29</v>
      </c>
      <c r="R2" s="210" t="s">
        <v>30</v>
      </c>
      <c r="S2" s="210" t="s">
        <v>31</v>
      </c>
      <c r="T2" s="210" t="s">
        <v>32</v>
      </c>
      <c r="U2" s="210" t="s">
        <v>33</v>
      </c>
      <c r="V2" s="210" t="s">
        <v>34</v>
      </c>
      <c r="W2" s="210" t="s">
        <v>35</v>
      </c>
      <c r="X2" s="210" t="s">
        <v>36</v>
      </c>
      <c r="Y2" s="210" t="s">
        <v>37</v>
      </c>
      <c r="Z2" s="210" t="s">
        <v>38</v>
      </c>
      <c r="AA2" s="210" t="s">
        <v>39</v>
      </c>
      <c r="AB2" s="210" t="s">
        <v>84</v>
      </c>
    </row>
    <row r="3" spans="1:28" x14ac:dyDescent="0.25">
      <c r="A3" s="3" t="s">
        <v>40</v>
      </c>
      <c r="B3" s="214">
        <v>0</v>
      </c>
      <c r="C3" s="214">
        <v>0</v>
      </c>
      <c r="D3" s="214">
        <v>0</v>
      </c>
      <c r="E3" s="214">
        <v>0</v>
      </c>
      <c r="F3" s="214">
        <v>0</v>
      </c>
      <c r="G3" s="214">
        <v>0</v>
      </c>
      <c r="H3" s="214">
        <v>0</v>
      </c>
      <c r="I3" s="214">
        <v>0</v>
      </c>
      <c r="J3" s="214">
        <v>0</v>
      </c>
      <c r="K3" s="214">
        <v>0</v>
      </c>
      <c r="L3" s="214">
        <v>0</v>
      </c>
      <c r="M3" s="214">
        <v>0</v>
      </c>
      <c r="N3" s="214">
        <v>0</v>
      </c>
      <c r="P3" s="480"/>
      <c r="Q3" s="480"/>
      <c r="R3" s="480"/>
      <c r="S3" s="480"/>
      <c r="T3" s="480"/>
      <c r="U3" s="480"/>
      <c r="V3" s="480"/>
      <c r="W3" s="480"/>
      <c r="X3" s="480"/>
      <c r="Y3" s="480"/>
      <c r="Z3" s="480"/>
      <c r="AA3" s="480"/>
      <c r="AB3" s="480"/>
    </row>
    <row r="4" spans="1:28" x14ac:dyDescent="0.25">
      <c r="A4" s="3" t="s">
        <v>41</v>
      </c>
      <c r="B4" s="268">
        <v>0</v>
      </c>
      <c r="C4" s="268"/>
      <c r="D4" s="268"/>
      <c r="E4" s="268"/>
      <c r="F4" s="268"/>
      <c r="G4" s="268"/>
      <c r="H4" s="268"/>
      <c r="I4" s="268"/>
      <c r="J4" s="268"/>
      <c r="K4" s="268"/>
      <c r="L4" s="268"/>
      <c r="M4" s="268"/>
      <c r="N4" s="268">
        <f>SUM(B4:M4)</f>
        <v>0</v>
      </c>
      <c r="P4" s="480"/>
      <c r="Q4" s="480"/>
      <c r="R4" s="480"/>
      <c r="S4" s="480"/>
      <c r="T4" s="480"/>
      <c r="U4" s="480"/>
      <c r="V4" s="480"/>
      <c r="W4" s="480"/>
      <c r="X4" s="480"/>
      <c r="Y4" s="480"/>
      <c r="Z4" s="480"/>
      <c r="AA4" s="480"/>
      <c r="AB4" s="480"/>
    </row>
    <row r="5" spans="1:28" x14ac:dyDescent="0.25">
      <c r="A5" s="3" t="s">
        <v>42</v>
      </c>
      <c r="B5" s="6">
        <f>IF(B4=0,1,B3/B4)</f>
        <v>1</v>
      </c>
      <c r="C5" s="6">
        <f t="shared" ref="C5:N5" si="0">IF(C4=0,1,C3/C4)</f>
        <v>1</v>
      </c>
      <c r="D5" s="6">
        <f t="shared" si="0"/>
        <v>1</v>
      </c>
      <c r="E5" s="6">
        <f t="shared" si="0"/>
        <v>1</v>
      </c>
      <c r="F5" s="6">
        <f t="shared" si="0"/>
        <v>1</v>
      </c>
      <c r="G5" s="6">
        <f t="shared" si="0"/>
        <v>1</v>
      </c>
      <c r="H5" s="6">
        <f t="shared" si="0"/>
        <v>1</v>
      </c>
      <c r="I5" s="6">
        <f t="shared" si="0"/>
        <v>1</v>
      </c>
      <c r="J5" s="6">
        <f t="shared" si="0"/>
        <v>1</v>
      </c>
      <c r="K5" s="6">
        <f t="shared" si="0"/>
        <v>1</v>
      </c>
      <c r="L5" s="6">
        <f t="shared" si="0"/>
        <v>1</v>
      </c>
      <c r="M5" s="6">
        <f t="shared" si="0"/>
        <v>1</v>
      </c>
      <c r="N5" s="6">
        <f t="shared" si="0"/>
        <v>1</v>
      </c>
      <c r="P5" s="480"/>
      <c r="Q5" s="480"/>
      <c r="R5" s="480"/>
      <c r="S5" s="480"/>
      <c r="T5" s="480"/>
      <c r="U5" s="480"/>
      <c r="V5" s="480"/>
      <c r="W5" s="480"/>
      <c r="X5" s="480"/>
      <c r="Y5" s="480"/>
      <c r="Z5" s="480"/>
      <c r="AA5" s="480"/>
      <c r="AB5" s="480"/>
    </row>
    <row r="8" spans="1:28" x14ac:dyDescent="0.25">
      <c r="A8" s="4" t="s">
        <v>44</v>
      </c>
    </row>
    <row r="9" spans="1:28" s="219" customFormat="1" x14ac:dyDescent="0.25">
      <c r="A9" s="249" t="s">
        <v>236</v>
      </c>
      <c r="B9" s="249" t="s">
        <v>28</v>
      </c>
      <c r="C9" s="249" t="s">
        <v>29</v>
      </c>
      <c r="D9" s="249" t="s">
        <v>30</v>
      </c>
      <c r="E9" s="249" t="s">
        <v>31</v>
      </c>
      <c r="F9" s="249" t="s">
        <v>32</v>
      </c>
      <c r="G9" s="249" t="s">
        <v>33</v>
      </c>
      <c r="H9" s="249" t="s">
        <v>34</v>
      </c>
      <c r="I9" s="249" t="s">
        <v>35</v>
      </c>
      <c r="J9" s="249" t="s">
        <v>36</v>
      </c>
      <c r="K9" s="249" t="s">
        <v>37</v>
      </c>
      <c r="L9" s="249" t="s">
        <v>38</v>
      </c>
      <c r="M9" s="249" t="s">
        <v>39</v>
      </c>
      <c r="N9" s="249" t="s">
        <v>84</v>
      </c>
      <c r="P9" s="210" t="s">
        <v>28</v>
      </c>
      <c r="Q9" s="210" t="s">
        <v>29</v>
      </c>
      <c r="R9" s="210" t="s">
        <v>30</v>
      </c>
      <c r="S9" s="210" t="s">
        <v>31</v>
      </c>
      <c r="T9" s="210" t="s">
        <v>32</v>
      </c>
      <c r="U9" s="210" t="s">
        <v>33</v>
      </c>
      <c r="V9" s="210" t="s">
        <v>34</v>
      </c>
      <c r="W9" s="210" t="s">
        <v>35</v>
      </c>
      <c r="X9" s="210" t="s">
        <v>36</v>
      </c>
      <c r="Y9" s="210" t="s">
        <v>37</v>
      </c>
      <c r="Z9" s="210" t="s">
        <v>38</v>
      </c>
      <c r="AA9" s="210" t="s">
        <v>39</v>
      </c>
      <c r="AB9" s="210" t="s">
        <v>84</v>
      </c>
    </row>
    <row r="10" spans="1:28" x14ac:dyDescent="0.25">
      <c r="A10" s="3" t="s">
        <v>40</v>
      </c>
      <c r="B10" s="2">
        <v>0.95</v>
      </c>
      <c r="C10" s="2">
        <v>0.95</v>
      </c>
      <c r="D10" s="2">
        <v>0.95</v>
      </c>
      <c r="E10" s="2">
        <v>0.95</v>
      </c>
      <c r="F10" s="2">
        <v>0.95</v>
      </c>
      <c r="G10" s="2">
        <v>0.95</v>
      </c>
      <c r="H10" s="2">
        <v>0.95</v>
      </c>
      <c r="I10" s="2">
        <v>0.95</v>
      </c>
      <c r="J10" s="2">
        <v>0.95</v>
      </c>
      <c r="K10" s="2">
        <v>0.95</v>
      </c>
      <c r="L10" s="2">
        <v>0.95</v>
      </c>
      <c r="M10" s="2">
        <v>0.95</v>
      </c>
      <c r="N10" s="2">
        <f>AVERAGE(B10:M10)</f>
        <v>0.94999999999999984</v>
      </c>
      <c r="P10" s="480"/>
      <c r="Q10" s="480"/>
      <c r="R10" s="480"/>
      <c r="S10" s="480"/>
      <c r="T10" s="480"/>
      <c r="U10" s="480"/>
      <c r="V10" s="480"/>
      <c r="W10" s="480"/>
      <c r="X10" s="480"/>
      <c r="Y10" s="480"/>
      <c r="Z10" s="480"/>
      <c r="AA10" s="480"/>
      <c r="AB10" s="480"/>
    </row>
    <row r="11" spans="1:28" x14ac:dyDescent="0.25">
      <c r="A11" s="3" t="s">
        <v>41</v>
      </c>
      <c r="B11" s="269"/>
      <c r="C11" s="269"/>
      <c r="D11" s="269"/>
      <c r="E11" s="269"/>
      <c r="F11" s="269"/>
      <c r="G11" s="269"/>
      <c r="H11" s="269"/>
      <c r="I11" s="269"/>
      <c r="J11" s="269"/>
      <c r="K11" s="269"/>
      <c r="L11" s="269"/>
      <c r="M11" s="269"/>
      <c r="N11" s="269" t="e">
        <f>AVERAGE(B11:M11)</f>
        <v>#DIV/0!</v>
      </c>
      <c r="P11" s="480"/>
      <c r="Q11" s="480"/>
      <c r="R11" s="480"/>
      <c r="S11" s="480"/>
      <c r="T11" s="480"/>
      <c r="U11" s="480"/>
      <c r="V11" s="480"/>
      <c r="W11" s="480"/>
      <c r="X11" s="480"/>
      <c r="Y11" s="480"/>
      <c r="Z11" s="480"/>
      <c r="AA11" s="480"/>
      <c r="AB11" s="480"/>
    </row>
    <row r="12" spans="1:28" x14ac:dyDescent="0.25">
      <c r="A12" s="3" t="s">
        <v>202</v>
      </c>
      <c r="B12" s="2">
        <f>IFERROR(B10/B11,0)</f>
        <v>0</v>
      </c>
      <c r="C12" s="2">
        <f t="shared" ref="C12:N12" si="1">IFERROR(C10/C11,0)</f>
        <v>0</v>
      </c>
      <c r="D12" s="2">
        <f t="shared" si="1"/>
        <v>0</v>
      </c>
      <c r="E12" s="2">
        <f t="shared" si="1"/>
        <v>0</v>
      </c>
      <c r="F12" s="2">
        <f t="shared" si="1"/>
        <v>0</v>
      </c>
      <c r="G12" s="2">
        <f t="shared" si="1"/>
        <v>0</v>
      </c>
      <c r="H12" s="2">
        <f t="shared" si="1"/>
        <v>0</v>
      </c>
      <c r="I12" s="2">
        <f t="shared" si="1"/>
        <v>0</v>
      </c>
      <c r="J12" s="2">
        <f t="shared" si="1"/>
        <v>0</v>
      </c>
      <c r="K12" s="2">
        <f t="shared" si="1"/>
        <v>0</v>
      </c>
      <c r="L12" s="2">
        <f t="shared" si="1"/>
        <v>0</v>
      </c>
      <c r="M12" s="2">
        <f t="shared" si="1"/>
        <v>0</v>
      </c>
      <c r="N12" s="2">
        <f t="shared" si="1"/>
        <v>0</v>
      </c>
      <c r="P12" s="480"/>
      <c r="Q12" s="480"/>
      <c r="R12" s="480"/>
      <c r="S12" s="480"/>
      <c r="T12" s="480"/>
      <c r="U12" s="480"/>
      <c r="V12" s="480"/>
      <c r="W12" s="480"/>
      <c r="X12" s="480"/>
      <c r="Y12" s="480"/>
      <c r="Z12" s="480"/>
      <c r="AA12" s="480"/>
      <c r="AB12" s="480"/>
    </row>
    <row r="13" spans="1:28" x14ac:dyDescent="0.25">
      <c r="A13" s="3" t="s">
        <v>203</v>
      </c>
      <c r="B13" s="2">
        <f>B12</f>
        <v>0</v>
      </c>
      <c r="C13" s="2">
        <f>SUM($B$12:C$12)/COUNT($B$12:C$12)</f>
        <v>0</v>
      </c>
      <c r="D13" s="2">
        <f>SUM($B$12:D$12)/COUNT($B$12:D$12)</f>
        <v>0</v>
      </c>
      <c r="E13" s="2">
        <f>SUM($B$12:E$12)/COUNT($B$12:E$12)</f>
        <v>0</v>
      </c>
      <c r="F13" s="2">
        <f>SUM($B$12:F$12)/COUNT($B$12:F$12)</f>
        <v>0</v>
      </c>
      <c r="G13" s="2">
        <f>SUM($B$12:G$12)/COUNT($B$12:G$12)</f>
        <v>0</v>
      </c>
      <c r="H13" s="2">
        <f>SUM($B$12:H$12)/COUNT($B$12:H$12)</f>
        <v>0</v>
      </c>
      <c r="I13" s="2">
        <f>SUM($B$12:I$12)/COUNT($B$12:I$12)</f>
        <v>0</v>
      </c>
      <c r="J13" s="2">
        <f>SUM($B$12:J$12)/COUNT($B$12:J$12)</f>
        <v>0</v>
      </c>
      <c r="K13" s="2">
        <f>SUM($B$12:K$12)/COUNT($B$12:K$12)</f>
        <v>0</v>
      </c>
      <c r="L13" s="2">
        <f>SUM($B$12:L$12)/COUNT($B$12:L$12)</f>
        <v>0</v>
      </c>
      <c r="M13" s="2">
        <f>SUM($B$12:M$12)/COUNT($B$12:M$12)</f>
        <v>0</v>
      </c>
      <c r="N13" s="5"/>
      <c r="P13" s="480"/>
      <c r="Q13" s="480"/>
      <c r="R13" s="480"/>
      <c r="S13" s="480"/>
      <c r="T13" s="480"/>
      <c r="U13" s="480"/>
      <c r="V13" s="480"/>
      <c r="W13" s="480"/>
      <c r="X13" s="480"/>
      <c r="Y13" s="480"/>
      <c r="Z13" s="480"/>
      <c r="AA13" s="480"/>
      <c r="AB13" s="480"/>
    </row>
    <row r="16" spans="1:28" s="219" customFormat="1" x14ac:dyDescent="0.25">
      <c r="A16" s="248" t="s">
        <v>241</v>
      </c>
      <c r="B16" s="249" t="s">
        <v>28</v>
      </c>
      <c r="C16" s="249" t="s">
        <v>29</v>
      </c>
      <c r="D16" s="249" t="s">
        <v>30</v>
      </c>
      <c r="E16" s="249" t="s">
        <v>31</v>
      </c>
      <c r="F16" s="249" t="s">
        <v>32</v>
      </c>
      <c r="G16" s="249" t="s">
        <v>33</v>
      </c>
      <c r="H16" s="249" t="s">
        <v>34</v>
      </c>
      <c r="I16" s="249" t="s">
        <v>35</v>
      </c>
      <c r="J16" s="249" t="s">
        <v>36</v>
      </c>
      <c r="K16" s="249" t="s">
        <v>37</v>
      </c>
      <c r="L16" s="249" t="s">
        <v>38</v>
      </c>
      <c r="M16" s="249" t="s">
        <v>39</v>
      </c>
      <c r="N16" s="249" t="s">
        <v>84</v>
      </c>
      <c r="P16" s="210" t="s">
        <v>28</v>
      </c>
      <c r="Q16" s="210" t="s">
        <v>29</v>
      </c>
      <c r="R16" s="210" t="s">
        <v>30</v>
      </c>
      <c r="S16" s="210" t="s">
        <v>31</v>
      </c>
      <c r="T16" s="210" t="s">
        <v>32</v>
      </c>
      <c r="U16" s="210" t="s">
        <v>33</v>
      </c>
      <c r="V16" s="210" t="s">
        <v>34</v>
      </c>
      <c r="W16" s="210" t="s">
        <v>35</v>
      </c>
      <c r="X16" s="210" t="s">
        <v>36</v>
      </c>
      <c r="Y16" s="210" t="s">
        <v>37</v>
      </c>
      <c r="Z16" s="210" t="s">
        <v>38</v>
      </c>
      <c r="AA16" s="210" t="s">
        <v>39</v>
      </c>
      <c r="AB16" s="210" t="s">
        <v>84</v>
      </c>
    </row>
    <row r="17" spans="1:28" x14ac:dyDescent="0.25">
      <c r="A17" s="3" t="s">
        <v>40</v>
      </c>
      <c r="B17" s="250">
        <v>1.2E-2</v>
      </c>
      <c r="C17" s="250">
        <v>1.2E-2</v>
      </c>
      <c r="D17" s="250">
        <v>1.2E-2</v>
      </c>
      <c r="E17" s="250">
        <v>1.2E-2</v>
      </c>
      <c r="F17" s="250">
        <v>1.2E-2</v>
      </c>
      <c r="G17" s="250">
        <v>1.2E-2</v>
      </c>
      <c r="H17" s="250">
        <v>1.2E-2</v>
      </c>
      <c r="I17" s="250">
        <v>1.2E-2</v>
      </c>
      <c r="J17" s="250">
        <v>1.2E-2</v>
      </c>
      <c r="K17" s="250">
        <v>1.2E-2</v>
      </c>
      <c r="L17" s="250">
        <v>1.2E-2</v>
      </c>
      <c r="M17" s="250">
        <v>1.2E-2</v>
      </c>
      <c r="N17" s="250">
        <f>AVERAGE(B17:M17)</f>
        <v>1.1999999999999999E-2</v>
      </c>
      <c r="P17" s="480"/>
      <c r="Q17" s="480"/>
      <c r="R17" s="480"/>
      <c r="S17" s="480"/>
      <c r="T17" s="480"/>
      <c r="U17" s="480"/>
      <c r="V17" s="480"/>
      <c r="W17" s="480"/>
      <c r="X17" s="480"/>
      <c r="Y17" s="480"/>
      <c r="Z17" s="480"/>
      <c r="AA17" s="480"/>
      <c r="AB17" s="480"/>
    </row>
    <row r="18" spans="1:28" x14ac:dyDescent="0.25">
      <c r="A18" s="3" t="s">
        <v>41</v>
      </c>
      <c r="B18" s="270">
        <v>1.4E-2</v>
      </c>
      <c r="C18" s="270"/>
      <c r="D18" s="270"/>
      <c r="E18" s="270"/>
      <c r="F18" s="270"/>
      <c r="G18" s="270"/>
      <c r="H18" s="270"/>
      <c r="I18" s="270"/>
      <c r="J18" s="270"/>
      <c r="K18" s="270"/>
      <c r="L18" s="270"/>
      <c r="M18" s="270"/>
      <c r="N18" s="270">
        <f>AVERAGE(B18:M18)</f>
        <v>1.4E-2</v>
      </c>
      <c r="P18" s="480"/>
      <c r="Q18" s="480"/>
      <c r="R18" s="480"/>
      <c r="S18" s="480"/>
      <c r="T18" s="480"/>
      <c r="U18" s="480"/>
      <c r="V18" s="480"/>
      <c r="W18" s="480"/>
      <c r="X18" s="480"/>
      <c r="Y18" s="480"/>
      <c r="Z18" s="480"/>
      <c r="AA18" s="480"/>
      <c r="AB18" s="480"/>
    </row>
    <row r="19" spans="1:28" x14ac:dyDescent="0.25">
      <c r="A19" s="3" t="s">
        <v>202</v>
      </c>
      <c r="B19" s="2">
        <f>B17/B18</f>
        <v>0.8571428571428571</v>
      </c>
      <c r="C19" s="2" t="e">
        <f t="shared" ref="C19:N19" si="2">C17/C18</f>
        <v>#DIV/0!</v>
      </c>
      <c r="D19" s="2" t="e">
        <f t="shared" si="2"/>
        <v>#DIV/0!</v>
      </c>
      <c r="E19" s="2" t="e">
        <f t="shared" si="2"/>
        <v>#DIV/0!</v>
      </c>
      <c r="F19" s="2" t="e">
        <f t="shared" si="2"/>
        <v>#DIV/0!</v>
      </c>
      <c r="G19" s="2" t="e">
        <f t="shared" si="2"/>
        <v>#DIV/0!</v>
      </c>
      <c r="H19" s="2" t="e">
        <f t="shared" si="2"/>
        <v>#DIV/0!</v>
      </c>
      <c r="I19" s="2" t="e">
        <f t="shared" si="2"/>
        <v>#DIV/0!</v>
      </c>
      <c r="J19" s="2" t="e">
        <f t="shared" si="2"/>
        <v>#DIV/0!</v>
      </c>
      <c r="K19" s="2" t="e">
        <f t="shared" si="2"/>
        <v>#DIV/0!</v>
      </c>
      <c r="L19" s="2" t="e">
        <f t="shared" si="2"/>
        <v>#DIV/0!</v>
      </c>
      <c r="M19" s="2" t="e">
        <f t="shared" si="2"/>
        <v>#DIV/0!</v>
      </c>
      <c r="N19" s="2">
        <f t="shared" si="2"/>
        <v>0.85714285714285698</v>
      </c>
      <c r="P19" s="480"/>
      <c r="Q19" s="480"/>
      <c r="R19" s="480"/>
      <c r="S19" s="480"/>
      <c r="T19" s="480"/>
      <c r="U19" s="480"/>
      <c r="V19" s="480"/>
      <c r="W19" s="480"/>
      <c r="X19" s="480"/>
      <c r="Y19" s="480"/>
      <c r="Z19" s="480"/>
      <c r="AA19" s="480"/>
      <c r="AB19" s="480"/>
    </row>
    <row r="20" spans="1:28" x14ac:dyDescent="0.25">
      <c r="A20" s="3" t="s">
        <v>203</v>
      </c>
      <c r="B20" s="2">
        <f>B19</f>
        <v>0.8571428571428571</v>
      </c>
      <c r="C20" s="246" t="e">
        <f>SUM($B$19:C$19)/COUNT($B$19:C$19)</f>
        <v>#DIV/0!</v>
      </c>
      <c r="D20" s="246" t="e">
        <f>SUM($B$19:D$19)/COUNT($B$19:D$19)</f>
        <v>#DIV/0!</v>
      </c>
      <c r="E20" s="246" t="e">
        <f>SUM($B$19:E$19)/COUNT($B$19:E$19)</f>
        <v>#DIV/0!</v>
      </c>
      <c r="F20" s="246" t="e">
        <f>SUM($B$19:F$19)/COUNT($B$19:F$19)</f>
        <v>#DIV/0!</v>
      </c>
      <c r="G20" s="246" t="e">
        <f>SUM($B$19:G$19)/COUNT($B$19:G$19)</f>
        <v>#DIV/0!</v>
      </c>
      <c r="H20" s="246" t="e">
        <f>SUM($B$19:H$19)/COUNT($B$19:H$19)</f>
        <v>#DIV/0!</v>
      </c>
      <c r="I20" s="246" t="e">
        <f>SUM($B$19:I$19)/COUNT($B$19:I$19)</f>
        <v>#DIV/0!</v>
      </c>
      <c r="J20" s="246" t="e">
        <f>SUM($B$19:J$19)/COUNT($B$19:J$19)</f>
        <v>#DIV/0!</v>
      </c>
      <c r="K20" s="246" t="e">
        <f>SUM($B$19:K$19)/COUNT($B$19:K$19)</f>
        <v>#DIV/0!</v>
      </c>
      <c r="L20" s="246" t="e">
        <f>SUM($B$19:L$19)/COUNT($B$19:L$19)</f>
        <v>#DIV/0!</v>
      </c>
      <c r="M20" s="246" t="e">
        <f>SUM($B$19:M$19)/COUNT($B$19:M$19)</f>
        <v>#DIV/0!</v>
      </c>
      <c r="N20" s="5"/>
      <c r="P20" s="480"/>
      <c r="Q20" s="480"/>
      <c r="R20" s="480"/>
      <c r="S20" s="480"/>
      <c r="T20" s="480"/>
      <c r="U20" s="480"/>
      <c r="V20" s="480"/>
      <c r="W20" s="480"/>
      <c r="X20" s="480"/>
      <c r="Y20" s="480"/>
      <c r="Z20" s="480"/>
      <c r="AA20" s="480"/>
      <c r="AB20" s="480"/>
    </row>
    <row r="23" spans="1:28" x14ac:dyDescent="0.25">
      <c r="A23" s="4" t="s">
        <v>243</v>
      </c>
    </row>
    <row r="24" spans="1:28" s="219" customFormat="1" x14ac:dyDescent="0.25">
      <c r="A24" s="248" t="s">
        <v>238</v>
      </c>
      <c r="B24" s="249" t="s">
        <v>28</v>
      </c>
      <c r="C24" s="249" t="s">
        <v>29</v>
      </c>
      <c r="D24" s="249" t="s">
        <v>30</v>
      </c>
      <c r="E24" s="249" t="s">
        <v>31</v>
      </c>
      <c r="F24" s="249" t="s">
        <v>32</v>
      </c>
      <c r="G24" s="249" t="s">
        <v>33</v>
      </c>
      <c r="H24" s="249" t="s">
        <v>34</v>
      </c>
      <c r="I24" s="249" t="s">
        <v>35</v>
      </c>
      <c r="J24" s="249" t="s">
        <v>36</v>
      </c>
      <c r="K24" s="249" t="s">
        <v>37</v>
      </c>
      <c r="L24" s="249" t="s">
        <v>38</v>
      </c>
      <c r="M24" s="249" t="s">
        <v>39</v>
      </c>
      <c r="N24" s="249" t="s">
        <v>84</v>
      </c>
      <c r="P24" s="210" t="s">
        <v>28</v>
      </c>
      <c r="Q24" s="210" t="s">
        <v>29</v>
      </c>
      <c r="R24" s="210" t="s">
        <v>30</v>
      </c>
      <c r="S24" s="210" t="s">
        <v>31</v>
      </c>
      <c r="T24" s="210" t="s">
        <v>32</v>
      </c>
      <c r="U24" s="210" t="s">
        <v>33</v>
      </c>
      <c r="V24" s="210" t="s">
        <v>34</v>
      </c>
      <c r="W24" s="210" t="s">
        <v>35</v>
      </c>
      <c r="X24" s="210" t="s">
        <v>36</v>
      </c>
      <c r="Y24" s="210" t="s">
        <v>37</v>
      </c>
      <c r="Z24" s="210" t="s">
        <v>38</v>
      </c>
      <c r="AA24" s="210" t="s">
        <v>39</v>
      </c>
      <c r="AB24" s="210" t="s">
        <v>84</v>
      </c>
    </row>
    <row r="25" spans="1:28" x14ac:dyDescent="0.25">
      <c r="A25" s="3" t="s">
        <v>40</v>
      </c>
      <c r="B25" s="252">
        <v>47</v>
      </c>
      <c r="C25" s="252">
        <v>47</v>
      </c>
      <c r="D25" s="252">
        <v>47</v>
      </c>
      <c r="E25" s="252">
        <v>47</v>
      </c>
      <c r="F25" s="252">
        <v>47</v>
      </c>
      <c r="G25" s="252">
        <v>47</v>
      </c>
      <c r="H25" s="252">
        <v>47</v>
      </c>
      <c r="I25" s="252">
        <v>47</v>
      </c>
      <c r="J25" s="252">
        <v>47</v>
      </c>
      <c r="K25" s="252">
        <v>47</v>
      </c>
      <c r="L25" s="252">
        <v>47</v>
      </c>
      <c r="M25" s="252">
        <v>47</v>
      </c>
      <c r="N25" s="252">
        <f>AVERAGE(B25:M25)</f>
        <v>47</v>
      </c>
      <c r="P25" s="480"/>
      <c r="Q25" s="480"/>
      <c r="R25" s="480"/>
      <c r="S25" s="480"/>
      <c r="T25" s="480"/>
      <c r="U25" s="480"/>
      <c r="V25" s="480"/>
      <c r="W25" s="480"/>
      <c r="X25" s="480"/>
      <c r="Y25" s="480"/>
      <c r="Z25" s="480"/>
      <c r="AA25" s="480"/>
      <c r="AB25" s="480"/>
    </row>
    <row r="26" spans="1:28" x14ac:dyDescent="0.25">
      <c r="A26" s="3" t="s">
        <v>41</v>
      </c>
      <c r="B26" s="271">
        <v>55.1</v>
      </c>
      <c r="C26" s="271"/>
      <c r="D26" s="271"/>
      <c r="E26" s="271"/>
      <c r="F26" s="271"/>
      <c r="G26" s="271"/>
      <c r="H26" s="271"/>
      <c r="I26" s="271"/>
      <c r="J26" s="271"/>
      <c r="K26" s="271"/>
      <c r="L26" s="271"/>
      <c r="M26" s="271"/>
      <c r="N26" s="271">
        <f>M26</f>
        <v>0</v>
      </c>
      <c r="P26" s="480"/>
      <c r="Q26" s="480"/>
      <c r="R26" s="480"/>
      <c r="S26" s="480"/>
      <c r="T26" s="480"/>
      <c r="U26" s="480"/>
      <c r="V26" s="480"/>
      <c r="W26" s="480"/>
      <c r="X26" s="480"/>
      <c r="Y26" s="480"/>
      <c r="Z26" s="480"/>
      <c r="AA26" s="480"/>
      <c r="AB26" s="480"/>
    </row>
    <row r="27" spans="1:28" x14ac:dyDescent="0.25">
      <c r="A27" s="3" t="s">
        <v>202</v>
      </c>
      <c r="B27" s="2">
        <f t="shared" ref="B27:N27" si="3">B25/B26</f>
        <v>0.85299455535390201</v>
      </c>
      <c r="C27" s="2" t="e">
        <f t="shared" si="3"/>
        <v>#DIV/0!</v>
      </c>
      <c r="D27" s="2" t="e">
        <f t="shared" si="3"/>
        <v>#DIV/0!</v>
      </c>
      <c r="E27" s="2" t="e">
        <f t="shared" si="3"/>
        <v>#DIV/0!</v>
      </c>
      <c r="F27" s="2" t="e">
        <f t="shared" si="3"/>
        <v>#DIV/0!</v>
      </c>
      <c r="G27" s="2" t="e">
        <f t="shared" si="3"/>
        <v>#DIV/0!</v>
      </c>
      <c r="H27" s="2" t="e">
        <f t="shared" si="3"/>
        <v>#DIV/0!</v>
      </c>
      <c r="I27" s="2" t="e">
        <f t="shared" si="3"/>
        <v>#DIV/0!</v>
      </c>
      <c r="J27" s="2" t="e">
        <f t="shared" si="3"/>
        <v>#DIV/0!</v>
      </c>
      <c r="K27" s="2" t="e">
        <f t="shared" si="3"/>
        <v>#DIV/0!</v>
      </c>
      <c r="L27" s="2" t="e">
        <f t="shared" si="3"/>
        <v>#DIV/0!</v>
      </c>
      <c r="M27" s="2" t="e">
        <f t="shared" si="3"/>
        <v>#DIV/0!</v>
      </c>
      <c r="N27" s="2" t="e">
        <f t="shared" si="3"/>
        <v>#DIV/0!</v>
      </c>
      <c r="P27" s="480"/>
      <c r="Q27" s="480"/>
      <c r="R27" s="480"/>
      <c r="S27" s="480"/>
      <c r="T27" s="480"/>
      <c r="U27" s="480"/>
      <c r="V27" s="480"/>
      <c r="W27" s="480"/>
      <c r="X27" s="480"/>
      <c r="Y27" s="480"/>
      <c r="Z27" s="480"/>
      <c r="AA27" s="480"/>
      <c r="AB27" s="480"/>
    </row>
    <row r="28" spans="1:28" x14ac:dyDescent="0.25">
      <c r="A28" s="3" t="s">
        <v>203</v>
      </c>
      <c r="B28" s="2">
        <f>B27</f>
        <v>0.85299455535390201</v>
      </c>
      <c r="C28" s="246" t="e">
        <f>SUM($B$27:C$27)/COUNT($B$27:C$27)</f>
        <v>#DIV/0!</v>
      </c>
      <c r="D28" s="246" t="e">
        <f>SUM($B$27:D$27)/COUNT($B$27:D$27)</f>
        <v>#DIV/0!</v>
      </c>
      <c r="E28" s="246" t="e">
        <f>SUM($B$27:E$27)/COUNT($B$27:E$27)</f>
        <v>#DIV/0!</v>
      </c>
      <c r="F28" s="246" t="e">
        <f>SUM($B$27:F$27)/COUNT($B$27:F$27)</f>
        <v>#DIV/0!</v>
      </c>
      <c r="G28" s="246" t="e">
        <f>SUM($B$27:G$27)/COUNT($B$27:G$27)</f>
        <v>#DIV/0!</v>
      </c>
      <c r="H28" s="246" t="e">
        <f>SUM($B$27:H$27)/COUNT($B$27:H$27)</f>
        <v>#DIV/0!</v>
      </c>
      <c r="I28" s="246" t="e">
        <f>SUM($B$27:I$27)/COUNT($B$27:I$27)</f>
        <v>#DIV/0!</v>
      </c>
      <c r="J28" s="246" t="e">
        <f>SUM($B$27:J$27)/COUNT($B$27:J$27)</f>
        <v>#DIV/0!</v>
      </c>
      <c r="K28" s="246" t="e">
        <f>SUM($B$27:K$27)/COUNT($B$27:K$27)</f>
        <v>#DIV/0!</v>
      </c>
      <c r="L28" s="246" t="e">
        <f>SUM($B$27:L$27)/COUNT($B$27:L$27)</f>
        <v>#DIV/0!</v>
      </c>
      <c r="M28" s="246" t="e">
        <f>SUM($B$27:M$27)/COUNT($B$27:M$27)</f>
        <v>#DIV/0!</v>
      </c>
      <c r="N28" s="5"/>
      <c r="P28" s="480"/>
      <c r="Q28" s="480"/>
      <c r="R28" s="480"/>
      <c r="S28" s="480"/>
      <c r="T28" s="480"/>
      <c r="U28" s="480"/>
      <c r="V28" s="480"/>
      <c r="W28" s="480"/>
      <c r="X28" s="480"/>
      <c r="Y28" s="480"/>
      <c r="Z28" s="480"/>
      <c r="AA28" s="480"/>
      <c r="AB28" s="480"/>
    </row>
    <row r="31" spans="1:28" x14ac:dyDescent="0.25">
      <c r="A31" s="4" t="s">
        <v>248</v>
      </c>
    </row>
    <row r="32" spans="1:28" s="219" customFormat="1" x14ac:dyDescent="0.25">
      <c r="A32" s="248" t="s">
        <v>245</v>
      </c>
      <c r="B32" s="249" t="s">
        <v>28</v>
      </c>
      <c r="C32" s="249" t="s">
        <v>29</v>
      </c>
      <c r="D32" s="249" t="s">
        <v>30</v>
      </c>
      <c r="E32" s="249" t="s">
        <v>31</v>
      </c>
      <c r="F32" s="249" t="s">
        <v>32</v>
      </c>
      <c r="G32" s="249" t="s">
        <v>33</v>
      </c>
      <c r="H32" s="249" t="s">
        <v>34</v>
      </c>
      <c r="I32" s="249" t="s">
        <v>35</v>
      </c>
      <c r="J32" s="249" t="s">
        <v>36</v>
      </c>
      <c r="K32" s="249" t="s">
        <v>37</v>
      </c>
      <c r="L32" s="249" t="s">
        <v>38</v>
      </c>
      <c r="M32" s="249" t="s">
        <v>39</v>
      </c>
      <c r="N32" s="249" t="s">
        <v>84</v>
      </c>
      <c r="P32" s="210" t="s">
        <v>28</v>
      </c>
      <c r="Q32" s="210" t="s">
        <v>29</v>
      </c>
      <c r="R32" s="210" t="s">
        <v>30</v>
      </c>
      <c r="S32" s="210" t="s">
        <v>31</v>
      </c>
      <c r="T32" s="210" t="s">
        <v>32</v>
      </c>
      <c r="U32" s="210" t="s">
        <v>33</v>
      </c>
      <c r="V32" s="210" t="s">
        <v>34</v>
      </c>
      <c r="W32" s="210" t="s">
        <v>35</v>
      </c>
      <c r="X32" s="210" t="s">
        <v>36</v>
      </c>
      <c r="Y32" s="210" t="s">
        <v>37</v>
      </c>
      <c r="Z32" s="210" t="s">
        <v>38</v>
      </c>
      <c r="AA32" s="210" t="s">
        <v>39</v>
      </c>
      <c r="AB32" s="210" t="s">
        <v>84</v>
      </c>
    </row>
    <row r="33" spans="1:28" x14ac:dyDescent="0.25">
      <c r="A33" s="3" t="s">
        <v>40</v>
      </c>
      <c r="B33" s="252">
        <v>38</v>
      </c>
      <c r="C33" s="252">
        <v>38</v>
      </c>
      <c r="D33" s="252">
        <v>38</v>
      </c>
      <c r="E33" s="252">
        <v>38</v>
      </c>
      <c r="F33" s="252">
        <v>38</v>
      </c>
      <c r="G33" s="252">
        <v>38</v>
      </c>
      <c r="H33" s="252">
        <v>38</v>
      </c>
      <c r="I33" s="252">
        <v>38</v>
      </c>
      <c r="J33" s="252">
        <v>38</v>
      </c>
      <c r="K33" s="252">
        <v>38</v>
      </c>
      <c r="L33" s="252">
        <v>38</v>
      </c>
      <c r="M33" s="252">
        <v>38</v>
      </c>
      <c r="N33" s="252">
        <f>AVERAGE(B33:M33)</f>
        <v>38</v>
      </c>
      <c r="P33" s="480"/>
      <c r="Q33" s="480"/>
      <c r="R33" s="480"/>
      <c r="S33" s="480"/>
      <c r="T33" s="480"/>
      <c r="U33" s="480"/>
      <c r="V33" s="480"/>
      <c r="W33" s="480"/>
      <c r="X33" s="480"/>
      <c r="Y33" s="480"/>
      <c r="Z33" s="480"/>
      <c r="AA33" s="480"/>
      <c r="AB33" s="480"/>
    </row>
    <row r="34" spans="1:28" x14ac:dyDescent="0.25">
      <c r="A34" s="3" t="s">
        <v>41</v>
      </c>
      <c r="B34" s="271">
        <v>60</v>
      </c>
      <c r="C34" s="271"/>
      <c r="D34" s="271"/>
      <c r="E34" s="271"/>
      <c r="F34" s="271"/>
      <c r="G34" s="271"/>
      <c r="H34" s="271"/>
      <c r="I34" s="271"/>
      <c r="J34" s="271"/>
      <c r="K34" s="271"/>
      <c r="L34" s="271"/>
      <c r="M34" s="271"/>
      <c r="N34" s="271">
        <f>AVERAGE(B34:M34)</f>
        <v>60</v>
      </c>
      <c r="P34" s="480"/>
      <c r="Q34" s="480"/>
      <c r="R34" s="480"/>
      <c r="S34" s="480"/>
      <c r="T34" s="480"/>
      <c r="U34" s="480"/>
      <c r="V34" s="480"/>
      <c r="W34" s="480"/>
      <c r="X34" s="480"/>
      <c r="Y34" s="480"/>
      <c r="Z34" s="480"/>
      <c r="AA34" s="480"/>
      <c r="AB34" s="480"/>
    </row>
    <row r="35" spans="1:28" x14ac:dyDescent="0.25">
      <c r="A35" s="3" t="s">
        <v>202</v>
      </c>
      <c r="B35" s="2">
        <f>B33/B34</f>
        <v>0.6333333333333333</v>
      </c>
      <c r="C35" s="2">
        <f t="shared" ref="C35:N35" si="4">IFERROR(C33/C34,0)</f>
        <v>0</v>
      </c>
      <c r="D35" s="2">
        <f t="shared" si="4"/>
        <v>0</v>
      </c>
      <c r="E35" s="2">
        <f t="shared" si="4"/>
        <v>0</v>
      </c>
      <c r="F35" s="2">
        <f t="shared" si="4"/>
        <v>0</v>
      </c>
      <c r="G35" s="2">
        <f t="shared" si="4"/>
        <v>0</v>
      </c>
      <c r="H35" s="2">
        <f t="shared" si="4"/>
        <v>0</v>
      </c>
      <c r="I35" s="2">
        <f t="shared" si="4"/>
        <v>0</v>
      </c>
      <c r="J35" s="2">
        <f t="shared" si="4"/>
        <v>0</v>
      </c>
      <c r="K35" s="2">
        <f t="shared" si="4"/>
        <v>0</v>
      </c>
      <c r="L35" s="2">
        <f t="shared" si="4"/>
        <v>0</v>
      </c>
      <c r="M35" s="2">
        <f t="shared" si="4"/>
        <v>0</v>
      </c>
      <c r="N35" s="2">
        <f t="shared" si="4"/>
        <v>0.6333333333333333</v>
      </c>
      <c r="P35" s="480"/>
      <c r="Q35" s="480"/>
      <c r="R35" s="480"/>
      <c r="S35" s="480"/>
      <c r="T35" s="480"/>
      <c r="U35" s="480"/>
      <c r="V35" s="480"/>
      <c r="W35" s="480"/>
      <c r="X35" s="480"/>
      <c r="Y35" s="480"/>
      <c r="Z35" s="480"/>
      <c r="AA35" s="480"/>
      <c r="AB35" s="480"/>
    </row>
    <row r="36" spans="1:28" x14ac:dyDescent="0.25">
      <c r="A36" s="3" t="s">
        <v>203</v>
      </c>
      <c r="B36" s="2">
        <f>B35</f>
        <v>0.6333333333333333</v>
      </c>
      <c r="C36" s="2">
        <f>SUM($B$35:C$35)/COUNT($B$35:C$35)</f>
        <v>0.31666666666666665</v>
      </c>
      <c r="D36" s="2">
        <f>SUM($B$35:D$35)/COUNT($B$35:D$35)</f>
        <v>0.21111111111111111</v>
      </c>
      <c r="E36" s="2">
        <f>SUM($B$35:E$35)/COUNT($B$35:E$35)</f>
        <v>0.15833333333333333</v>
      </c>
      <c r="F36" s="2">
        <f>SUM($B$35:F$35)/COUNT($B$35:F$35)</f>
        <v>0.12666666666666665</v>
      </c>
      <c r="G36" s="2">
        <f>SUM($B$35:G$35)/COUNT($B$35:G$35)</f>
        <v>0.10555555555555556</v>
      </c>
      <c r="H36" s="2">
        <f>SUM($B$35:H$35)/COUNT($B$35:H$35)</f>
        <v>9.0476190476190474E-2</v>
      </c>
      <c r="I36" s="2">
        <f>SUM($B$35:I$35)/COUNT($B$35:I$35)</f>
        <v>7.9166666666666663E-2</v>
      </c>
      <c r="J36" s="2">
        <f>SUM($B$35:J$35)/COUNT($B$35:J$35)</f>
        <v>7.0370370370370361E-2</v>
      </c>
      <c r="K36" s="2">
        <f>SUM($B$35:K$35)/COUNT($B$35:K$35)</f>
        <v>6.3333333333333325E-2</v>
      </c>
      <c r="L36" s="2">
        <f>SUM($B$35:L$35)/COUNT($B$35:L$35)</f>
        <v>5.7575757575757572E-2</v>
      </c>
      <c r="M36" s="2">
        <f>SUM($B$35:M$35)/COUNT($B$35:M$35)</f>
        <v>5.2777777777777778E-2</v>
      </c>
      <c r="N36" s="5"/>
      <c r="P36" s="480"/>
      <c r="Q36" s="480"/>
      <c r="R36" s="480"/>
      <c r="S36" s="480"/>
      <c r="T36" s="480"/>
      <c r="U36" s="480"/>
      <c r="V36" s="480"/>
      <c r="W36" s="480"/>
      <c r="X36" s="480"/>
      <c r="Y36" s="480"/>
      <c r="Z36" s="480"/>
      <c r="AA36" s="480"/>
      <c r="AB36" s="480"/>
    </row>
    <row r="39" spans="1:28" x14ac:dyDescent="0.25">
      <c r="A39" s="4" t="s">
        <v>248</v>
      </c>
    </row>
    <row r="40" spans="1:28" s="219" customFormat="1" x14ac:dyDescent="0.25">
      <c r="A40" s="248" t="s">
        <v>244</v>
      </c>
      <c r="B40" s="249" t="s">
        <v>28</v>
      </c>
      <c r="C40" s="249" t="s">
        <v>29</v>
      </c>
      <c r="D40" s="249" t="s">
        <v>30</v>
      </c>
      <c r="E40" s="249" t="s">
        <v>31</v>
      </c>
      <c r="F40" s="249" t="s">
        <v>32</v>
      </c>
      <c r="G40" s="249" t="s">
        <v>33</v>
      </c>
      <c r="H40" s="249" t="s">
        <v>34</v>
      </c>
      <c r="I40" s="249" t="s">
        <v>35</v>
      </c>
      <c r="J40" s="249" t="s">
        <v>36</v>
      </c>
      <c r="K40" s="249" t="s">
        <v>37</v>
      </c>
      <c r="L40" s="249" t="s">
        <v>38</v>
      </c>
      <c r="M40" s="249" t="s">
        <v>39</v>
      </c>
      <c r="N40" s="249" t="s">
        <v>84</v>
      </c>
      <c r="P40" s="210" t="s">
        <v>28</v>
      </c>
      <c r="Q40" s="210" t="s">
        <v>29</v>
      </c>
      <c r="R40" s="210" t="s">
        <v>30</v>
      </c>
      <c r="S40" s="210" t="s">
        <v>31</v>
      </c>
      <c r="T40" s="210" t="s">
        <v>32</v>
      </c>
      <c r="U40" s="210" t="s">
        <v>33</v>
      </c>
      <c r="V40" s="210" t="s">
        <v>34</v>
      </c>
      <c r="W40" s="210" t="s">
        <v>35</v>
      </c>
      <c r="X40" s="210" t="s">
        <v>36</v>
      </c>
      <c r="Y40" s="210" t="s">
        <v>37</v>
      </c>
      <c r="Z40" s="210" t="s">
        <v>38</v>
      </c>
      <c r="AA40" s="210" t="s">
        <v>39</v>
      </c>
      <c r="AB40" s="210" t="s">
        <v>84</v>
      </c>
    </row>
    <row r="41" spans="1:28" x14ac:dyDescent="0.25">
      <c r="A41" s="3" t="s">
        <v>40</v>
      </c>
      <c r="B41" s="252">
        <v>60</v>
      </c>
      <c r="C41" s="252">
        <v>60</v>
      </c>
      <c r="D41" s="252">
        <v>60</v>
      </c>
      <c r="E41" s="252">
        <v>60</v>
      </c>
      <c r="F41" s="252">
        <v>60</v>
      </c>
      <c r="G41" s="252">
        <v>60</v>
      </c>
      <c r="H41" s="252">
        <v>60</v>
      </c>
      <c r="I41" s="252">
        <v>60</v>
      </c>
      <c r="J41" s="252">
        <v>60</v>
      </c>
      <c r="K41" s="252">
        <v>60</v>
      </c>
      <c r="L41" s="252">
        <v>60</v>
      </c>
      <c r="M41" s="252">
        <v>60</v>
      </c>
      <c r="N41" s="252">
        <f>AVERAGE(B41:M41)</f>
        <v>60</v>
      </c>
      <c r="P41" s="480"/>
      <c r="Q41" s="480"/>
      <c r="R41" s="480"/>
      <c r="S41" s="480"/>
      <c r="T41" s="480"/>
      <c r="U41" s="480"/>
      <c r="V41" s="480"/>
      <c r="W41" s="480"/>
      <c r="X41" s="480"/>
      <c r="Y41" s="480"/>
      <c r="Z41" s="480"/>
      <c r="AA41" s="480"/>
      <c r="AB41" s="480"/>
    </row>
    <row r="42" spans="1:28" x14ac:dyDescent="0.25">
      <c r="A42" s="3" t="s">
        <v>41</v>
      </c>
      <c r="B42" s="271">
        <v>94</v>
      </c>
      <c r="C42" s="271"/>
      <c r="D42" s="271"/>
      <c r="E42" s="271"/>
      <c r="F42" s="271"/>
      <c r="G42" s="271"/>
      <c r="H42" s="271"/>
      <c r="I42" s="271"/>
      <c r="J42" s="271"/>
      <c r="K42" s="271"/>
      <c r="L42" s="271"/>
      <c r="M42" s="271"/>
      <c r="N42" s="271">
        <f>AVERAGE(B42:M42)</f>
        <v>94</v>
      </c>
      <c r="P42" s="480"/>
      <c r="Q42" s="480"/>
      <c r="R42" s="480"/>
      <c r="S42" s="480"/>
      <c r="T42" s="480"/>
      <c r="U42" s="480"/>
      <c r="V42" s="480"/>
      <c r="W42" s="480"/>
      <c r="X42" s="480"/>
      <c r="Y42" s="480"/>
      <c r="Z42" s="480"/>
      <c r="AA42" s="480"/>
      <c r="AB42" s="480"/>
    </row>
    <row r="43" spans="1:28" x14ac:dyDescent="0.25">
      <c r="A43" s="3" t="s">
        <v>202</v>
      </c>
      <c r="B43" s="2">
        <f>B42/B41</f>
        <v>1.5666666666666667</v>
      </c>
      <c r="C43" s="2">
        <f t="shared" ref="C43:N43" si="5">C42/C41</f>
        <v>0</v>
      </c>
      <c r="D43" s="2">
        <f t="shared" si="5"/>
        <v>0</v>
      </c>
      <c r="E43" s="2">
        <f t="shared" si="5"/>
        <v>0</v>
      </c>
      <c r="F43" s="2">
        <f t="shared" si="5"/>
        <v>0</v>
      </c>
      <c r="G43" s="2">
        <f t="shared" si="5"/>
        <v>0</v>
      </c>
      <c r="H43" s="2">
        <f t="shared" si="5"/>
        <v>0</v>
      </c>
      <c r="I43" s="2">
        <f t="shared" si="5"/>
        <v>0</v>
      </c>
      <c r="J43" s="2">
        <f t="shared" si="5"/>
        <v>0</v>
      </c>
      <c r="K43" s="2">
        <f t="shared" si="5"/>
        <v>0</v>
      </c>
      <c r="L43" s="2">
        <f t="shared" si="5"/>
        <v>0</v>
      </c>
      <c r="M43" s="2">
        <f t="shared" si="5"/>
        <v>0</v>
      </c>
      <c r="N43" s="2">
        <f t="shared" si="5"/>
        <v>1.5666666666666667</v>
      </c>
      <c r="P43" s="480"/>
      <c r="Q43" s="480"/>
      <c r="R43" s="480"/>
      <c r="S43" s="480"/>
      <c r="T43" s="480"/>
      <c r="U43" s="480"/>
      <c r="V43" s="480"/>
      <c r="W43" s="480"/>
      <c r="X43" s="480"/>
      <c r="Y43" s="480"/>
      <c r="Z43" s="480"/>
      <c r="AA43" s="480"/>
      <c r="AB43" s="480"/>
    </row>
    <row r="44" spans="1:28" x14ac:dyDescent="0.25">
      <c r="A44" s="3" t="s">
        <v>203</v>
      </c>
      <c r="B44" s="2">
        <f>B43</f>
        <v>1.5666666666666667</v>
      </c>
      <c r="C44" s="2">
        <f>SUM($B$43:C$43)/COUNT($B$43:C$43)</f>
        <v>0.78333333333333333</v>
      </c>
      <c r="D44" s="2">
        <f>SUM($B$43:D$43)/COUNT($B$43:D$43)</f>
        <v>0.52222222222222225</v>
      </c>
      <c r="E44" s="2">
        <f>SUM($B$43:E$43)/COUNT($B$43:E$43)</f>
        <v>0.39166666666666666</v>
      </c>
      <c r="F44" s="2">
        <f>SUM($B$43:F$43)/COUNT($B$43:F$43)</f>
        <v>0.31333333333333335</v>
      </c>
      <c r="G44" s="2">
        <f>SUM($B$43:G$43)/COUNT($B$43:G$43)</f>
        <v>0.26111111111111113</v>
      </c>
      <c r="H44" s="2">
        <f>SUM($B$43:H$43)/COUNT($B$43:H$43)</f>
        <v>0.22380952380952382</v>
      </c>
      <c r="I44" s="2">
        <f>SUM($B$43:I$43)/COUNT($B$43:I$43)</f>
        <v>0.19583333333333333</v>
      </c>
      <c r="J44" s="2">
        <f>SUM($B$43:J$43)/COUNT($B$43:J$43)</f>
        <v>0.17407407407407408</v>
      </c>
      <c r="K44" s="2">
        <f>SUM($B$43:K$43)/COUNT($B$43:K$43)</f>
        <v>0.15666666666666668</v>
      </c>
      <c r="L44" s="2">
        <f>SUM($B$43:L$43)/COUNT($B$43:L$43)</f>
        <v>0.14242424242424243</v>
      </c>
      <c r="M44" s="2">
        <f>SUM($B$43:M$43)/COUNT($B$43:M$43)</f>
        <v>0.13055555555555556</v>
      </c>
      <c r="N44" s="2"/>
      <c r="P44" s="480"/>
      <c r="Q44" s="480"/>
      <c r="R44" s="480"/>
      <c r="S44" s="480"/>
      <c r="T44" s="480"/>
      <c r="U44" s="480"/>
      <c r="V44" s="480"/>
      <c r="W44" s="480"/>
      <c r="X44" s="480"/>
      <c r="Y44" s="480"/>
      <c r="Z44" s="480"/>
      <c r="AA44" s="480"/>
      <c r="AB44" s="480"/>
    </row>
    <row r="47" spans="1:28" x14ac:dyDescent="0.25">
      <c r="A47" s="4" t="s">
        <v>242</v>
      </c>
    </row>
    <row r="48" spans="1:28" s="219" customFormat="1" x14ac:dyDescent="0.25">
      <c r="A48" s="248" t="s">
        <v>246</v>
      </c>
      <c r="B48" s="249" t="s">
        <v>28</v>
      </c>
      <c r="C48" s="249" t="s">
        <v>29</v>
      </c>
      <c r="D48" s="249" t="s">
        <v>30</v>
      </c>
      <c r="E48" s="249" t="s">
        <v>31</v>
      </c>
      <c r="F48" s="249" t="s">
        <v>32</v>
      </c>
      <c r="G48" s="249" t="s">
        <v>33</v>
      </c>
      <c r="H48" s="249" t="s">
        <v>34</v>
      </c>
      <c r="I48" s="249" t="s">
        <v>35</v>
      </c>
      <c r="J48" s="249" t="s">
        <v>36</v>
      </c>
      <c r="K48" s="249" t="s">
        <v>37</v>
      </c>
      <c r="L48" s="249" t="s">
        <v>38</v>
      </c>
      <c r="M48" s="249" t="s">
        <v>39</v>
      </c>
      <c r="N48" s="249" t="s">
        <v>84</v>
      </c>
      <c r="P48" s="210" t="s">
        <v>28</v>
      </c>
      <c r="Q48" s="210" t="s">
        <v>29</v>
      </c>
      <c r="R48" s="210" t="s">
        <v>30</v>
      </c>
      <c r="S48" s="210" t="s">
        <v>31</v>
      </c>
      <c r="T48" s="210" t="s">
        <v>32</v>
      </c>
      <c r="U48" s="210" t="s">
        <v>33</v>
      </c>
      <c r="V48" s="210" t="s">
        <v>34</v>
      </c>
      <c r="W48" s="210" t="s">
        <v>35</v>
      </c>
      <c r="X48" s="210" t="s">
        <v>36</v>
      </c>
      <c r="Y48" s="210" t="s">
        <v>37</v>
      </c>
      <c r="Z48" s="210" t="s">
        <v>38</v>
      </c>
      <c r="AA48" s="210" t="s">
        <v>39</v>
      </c>
      <c r="AB48" s="210" t="s">
        <v>84</v>
      </c>
    </row>
    <row r="49" spans="1:28" x14ac:dyDescent="0.25">
      <c r="A49" s="3" t="s">
        <v>40</v>
      </c>
      <c r="B49" s="2">
        <v>1</v>
      </c>
      <c r="C49" s="2">
        <v>1</v>
      </c>
      <c r="D49" s="2">
        <v>1</v>
      </c>
      <c r="E49" s="2">
        <v>1</v>
      </c>
      <c r="F49" s="2">
        <v>1</v>
      </c>
      <c r="G49" s="2">
        <v>1</v>
      </c>
      <c r="H49" s="2">
        <v>1</v>
      </c>
      <c r="I49" s="2">
        <v>1</v>
      </c>
      <c r="J49" s="2">
        <v>1</v>
      </c>
      <c r="K49" s="2">
        <v>1</v>
      </c>
      <c r="L49" s="2">
        <v>1</v>
      </c>
      <c r="M49" s="2">
        <v>1</v>
      </c>
      <c r="N49" s="2">
        <v>1</v>
      </c>
      <c r="P49" s="480"/>
      <c r="Q49" s="480"/>
      <c r="R49" s="480"/>
      <c r="S49" s="480"/>
      <c r="T49" s="480"/>
      <c r="U49" s="480"/>
      <c r="V49" s="480"/>
      <c r="W49" s="480"/>
      <c r="X49" s="480"/>
      <c r="Y49" s="480"/>
      <c r="Z49" s="480"/>
      <c r="AA49" s="480"/>
      <c r="AB49" s="480"/>
    </row>
    <row r="50" spans="1:28" x14ac:dyDescent="0.25">
      <c r="A50" s="3" t="s">
        <v>41</v>
      </c>
      <c r="B50" s="269">
        <v>-0.1244</v>
      </c>
      <c r="C50" s="269"/>
      <c r="D50" s="269"/>
      <c r="E50" s="269"/>
      <c r="F50" s="269"/>
      <c r="G50" s="269"/>
      <c r="H50" s="269"/>
      <c r="I50" s="269"/>
      <c r="J50" s="269"/>
      <c r="K50" s="269"/>
      <c r="L50" s="269"/>
      <c r="M50" s="269"/>
      <c r="N50" s="269">
        <f>AVERAGE(B50:M50)</f>
        <v>-0.1244</v>
      </c>
      <c r="P50" s="480"/>
      <c r="Q50" s="480"/>
      <c r="R50" s="480"/>
      <c r="S50" s="480"/>
      <c r="T50" s="480"/>
      <c r="U50" s="480"/>
      <c r="V50" s="480"/>
      <c r="W50" s="480"/>
      <c r="X50" s="480"/>
      <c r="Y50" s="480"/>
      <c r="Z50" s="480"/>
      <c r="AA50" s="480"/>
      <c r="AB50" s="480"/>
    </row>
    <row r="51" spans="1:28" x14ac:dyDescent="0.25">
      <c r="A51" s="3" t="s">
        <v>202</v>
      </c>
      <c r="B51" s="2">
        <f>B50/B49</f>
        <v>-0.1244</v>
      </c>
      <c r="C51" s="2">
        <f t="shared" ref="C51:N51" si="6">C50/C49</f>
        <v>0</v>
      </c>
      <c r="D51" s="2">
        <f t="shared" si="6"/>
        <v>0</v>
      </c>
      <c r="E51" s="2">
        <f t="shared" si="6"/>
        <v>0</v>
      </c>
      <c r="F51" s="2">
        <f t="shared" si="6"/>
        <v>0</v>
      </c>
      <c r="G51" s="2">
        <f t="shared" si="6"/>
        <v>0</v>
      </c>
      <c r="H51" s="2">
        <f t="shared" si="6"/>
        <v>0</v>
      </c>
      <c r="I51" s="2">
        <f t="shared" si="6"/>
        <v>0</v>
      </c>
      <c r="J51" s="2">
        <f t="shared" si="6"/>
        <v>0</v>
      </c>
      <c r="K51" s="2">
        <f t="shared" si="6"/>
        <v>0</v>
      </c>
      <c r="L51" s="2">
        <f t="shared" si="6"/>
        <v>0</v>
      </c>
      <c r="M51" s="2">
        <f t="shared" si="6"/>
        <v>0</v>
      </c>
      <c r="N51" s="2">
        <f t="shared" si="6"/>
        <v>-0.1244</v>
      </c>
      <c r="P51" s="480"/>
      <c r="Q51" s="480"/>
      <c r="R51" s="480"/>
      <c r="S51" s="480"/>
      <c r="T51" s="480"/>
      <c r="U51" s="480"/>
      <c r="V51" s="480"/>
      <c r="W51" s="480"/>
      <c r="X51" s="480"/>
      <c r="Y51" s="480"/>
      <c r="Z51" s="480"/>
      <c r="AA51" s="480"/>
      <c r="AB51" s="480"/>
    </row>
    <row r="52" spans="1:28" x14ac:dyDescent="0.25">
      <c r="A52" s="3" t="s">
        <v>203</v>
      </c>
      <c r="B52" s="2">
        <f>B51</f>
        <v>-0.1244</v>
      </c>
      <c r="C52" s="2">
        <f>SUM($B$51:C$51)/COUNT($B$51:C$51)</f>
        <v>-6.2199999999999998E-2</v>
      </c>
      <c r="D52" s="2">
        <f>SUM($B$51:D$51)/COUNT($B$51:D$51)</f>
        <v>-4.1466666666666666E-2</v>
      </c>
      <c r="E52" s="2">
        <f>SUM($B$51:E$51)/COUNT($B$51:E$51)</f>
        <v>-3.1099999999999999E-2</v>
      </c>
      <c r="F52" s="2">
        <f>SUM($B$51:F$51)/COUNT($B$51:F$51)</f>
        <v>-2.4879999999999999E-2</v>
      </c>
      <c r="G52" s="2">
        <f>SUM($B$51:G$51)/COUNT($B$51:G$51)</f>
        <v>-2.0733333333333333E-2</v>
      </c>
      <c r="H52" s="2">
        <f>SUM($B$51:H$51)/COUNT($B$51:H$51)</f>
        <v>-1.777142857142857E-2</v>
      </c>
      <c r="I52" s="2">
        <f>SUM($B$51:I$51)/COUNT($B$51:I$51)</f>
        <v>-1.555E-2</v>
      </c>
      <c r="J52" s="2">
        <f>SUM($B$51:J$51)/COUNT($B$51:J$51)</f>
        <v>-1.3822222222222222E-2</v>
      </c>
      <c r="K52" s="2">
        <f>SUM($B$51:K$51)/COUNT($B$51:K$51)</f>
        <v>-1.244E-2</v>
      </c>
      <c r="L52" s="2">
        <f>SUM($B$51:L$51)/COUNT($B$51:L$51)</f>
        <v>-1.1309090909090909E-2</v>
      </c>
      <c r="M52" s="2">
        <f>SUM($B$51:M$51)/COUNT($B$51:M$51)</f>
        <v>-1.0366666666666666E-2</v>
      </c>
      <c r="N52" s="5"/>
      <c r="P52" s="480"/>
      <c r="Q52" s="480"/>
      <c r="R52" s="480"/>
      <c r="S52" s="480"/>
      <c r="T52" s="480"/>
      <c r="U52" s="480"/>
      <c r="V52" s="480"/>
      <c r="W52" s="480"/>
      <c r="X52" s="480"/>
      <c r="Y52" s="480"/>
      <c r="Z52" s="480"/>
      <c r="AA52" s="480"/>
      <c r="AB52" s="480"/>
    </row>
    <row r="55" spans="1:28" x14ac:dyDescent="0.25">
      <c r="A55" s="4" t="s">
        <v>214</v>
      </c>
    </row>
    <row r="56" spans="1:28" s="219" customFormat="1" ht="30" x14ac:dyDescent="0.25">
      <c r="A56" s="248" t="s">
        <v>250</v>
      </c>
      <c r="B56" s="249" t="s">
        <v>28</v>
      </c>
      <c r="C56" s="249" t="s">
        <v>29</v>
      </c>
      <c r="D56" s="249" t="s">
        <v>30</v>
      </c>
      <c r="E56" s="249" t="s">
        <v>31</v>
      </c>
      <c r="F56" s="249" t="s">
        <v>32</v>
      </c>
      <c r="G56" s="249" t="s">
        <v>33</v>
      </c>
      <c r="H56" s="249" t="s">
        <v>34</v>
      </c>
      <c r="I56" s="249" t="s">
        <v>35</v>
      </c>
      <c r="J56" s="249" t="s">
        <v>36</v>
      </c>
      <c r="K56" s="249" t="s">
        <v>37</v>
      </c>
      <c r="L56" s="249" t="s">
        <v>38</v>
      </c>
      <c r="M56" s="249" t="s">
        <v>39</v>
      </c>
      <c r="N56" s="249" t="s">
        <v>84</v>
      </c>
      <c r="P56" s="210" t="s">
        <v>28</v>
      </c>
      <c r="Q56" s="210" t="s">
        <v>29</v>
      </c>
      <c r="R56" s="210" t="s">
        <v>30</v>
      </c>
      <c r="S56" s="210" t="s">
        <v>31</v>
      </c>
      <c r="T56" s="210" t="s">
        <v>32</v>
      </c>
      <c r="U56" s="210" t="s">
        <v>33</v>
      </c>
      <c r="V56" s="210" t="s">
        <v>34</v>
      </c>
      <c r="W56" s="210" t="s">
        <v>35</v>
      </c>
      <c r="X56" s="210" t="s">
        <v>36</v>
      </c>
      <c r="Y56" s="210" t="s">
        <v>37</v>
      </c>
      <c r="Z56" s="210" t="s">
        <v>38</v>
      </c>
      <c r="AA56" s="210" t="s">
        <v>39</v>
      </c>
      <c r="AB56" s="210" t="s">
        <v>84</v>
      </c>
    </row>
    <row r="57" spans="1:28" x14ac:dyDescent="0.25">
      <c r="A57" s="3" t="s">
        <v>40</v>
      </c>
      <c r="B57" s="300">
        <v>0</v>
      </c>
      <c r="C57" s="300">
        <v>0</v>
      </c>
      <c r="D57" s="300">
        <v>0</v>
      </c>
      <c r="E57" s="300">
        <v>0</v>
      </c>
      <c r="F57" s="300">
        <v>0</v>
      </c>
      <c r="G57" s="300">
        <v>0</v>
      </c>
      <c r="H57" s="300">
        <v>0</v>
      </c>
      <c r="I57" s="300">
        <v>0</v>
      </c>
      <c r="J57" s="300">
        <v>0</v>
      </c>
      <c r="K57" s="300">
        <v>0</v>
      </c>
      <c r="L57" s="300">
        <v>0</v>
      </c>
      <c r="M57" s="300">
        <v>0</v>
      </c>
      <c r="N57" s="300">
        <v>0</v>
      </c>
      <c r="P57" s="480"/>
      <c r="Q57" s="480"/>
      <c r="R57" s="480"/>
      <c r="S57" s="480"/>
      <c r="T57" s="480"/>
      <c r="U57" s="480"/>
      <c r="V57" s="480"/>
      <c r="W57" s="480"/>
      <c r="X57" s="480"/>
      <c r="Y57" s="480"/>
      <c r="Z57" s="480"/>
      <c r="AA57" s="480"/>
      <c r="AB57" s="480"/>
    </row>
    <row r="58" spans="1:28" x14ac:dyDescent="0.25">
      <c r="A58" s="3" t="s">
        <v>41</v>
      </c>
      <c r="B58" s="301">
        <v>1</v>
      </c>
      <c r="C58" s="301"/>
      <c r="D58" s="301"/>
      <c r="E58" s="301"/>
      <c r="F58" s="301"/>
      <c r="G58" s="301"/>
      <c r="H58" s="301"/>
      <c r="I58" s="301"/>
      <c r="J58" s="301"/>
      <c r="K58" s="301"/>
      <c r="L58" s="301"/>
      <c r="M58" s="301"/>
      <c r="N58" s="301">
        <f>SUM(B58:M58)</f>
        <v>1</v>
      </c>
      <c r="P58" s="480"/>
      <c r="Q58" s="480"/>
      <c r="R58" s="480"/>
      <c r="S58" s="480"/>
      <c r="T58" s="480"/>
      <c r="U58" s="480"/>
      <c r="V58" s="480"/>
      <c r="W58" s="480"/>
      <c r="X58" s="480"/>
      <c r="Y58" s="480"/>
      <c r="Z58" s="480"/>
      <c r="AA58" s="480"/>
      <c r="AB58" s="480"/>
    </row>
    <row r="59" spans="1:28" x14ac:dyDescent="0.25">
      <c r="A59" s="3" t="s">
        <v>202</v>
      </c>
      <c r="B59" s="2">
        <f>IFERROR(IF(B58=0,1,B58/B57),0)</f>
        <v>0</v>
      </c>
      <c r="C59" s="2">
        <f t="shared" ref="C59:N59" si="7">IFERROR(IF(C58=0,1,C58/C57),0)</f>
        <v>1</v>
      </c>
      <c r="D59" s="2">
        <f t="shared" si="7"/>
        <v>1</v>
      </c>
      <c r="E59" s="2">
        <f t="shared" si="7"/>
        <v>1</v>
      </c>
      <c r="F59" s="2">
        <f t="shared" si="7"/>
        <v>1</v>
      </c>
      <c r="G59" s="2">
        <f t="shared" si="7"/>
        <v>1</v>
      </c>
      <c r="H59" s="2">
        <f t="shared" si="7"/>
        <v>1</v>
      </c>
      <c r="I59" s="2">
        <f t="shared" si="7"/>
        <v>1</v>
      </c>
      <c r="J59" s="2">
        <f t="shared" si="7"/>
        <v>1</v>
      </c>
      <c r="K59" s="2">
        <f t="shared" si="7"/>
        <v>1</v>
      </c>
      <c r="L59" s="2">
        <f t="shared" si="7"/>
        <v>1</v>
      </c>
      <c r="M59" s="2">
        <f t="shared" si="7"/>
        <v>1</v>
      </c>
      <c r="N59" s="2">
        <f t="shared" si="7"/>
        <v>0</v>
      </c>
      <c r="P59" s="480"/>
      <c r="Q59" s="480"/>
      <c r="R59" s="480"/>
      <c r="S59" s="480"/>
      <c r="T59" s="480"/>
      <c r="U59" s="480"/>
      <c r="V59" s="480"/>
      <c r="W59" s="480"/>
      <c r="X59" s="480"/>
      <c r="Y59" s="480"/>
      <c r="Z59" s="480"/>
      <c r="AA59" s="480"/>
      <c r="AB59" s="480"/>
    </row>
    <row r="60" spans="1:28" x14ac:dyDescent="0.25">
      <c r="A60" s="3" t="s">
        <v>203</v>
      </c>
      <c r="B60" s="2">
        <f>B59</f>
        <v>0</v>
      </c>
      <c r="C60" s="2">
        <f>SUM($B$59:C$59)/COUNT($B$59:C$59)</f>
        <v>0.5</v>
      </c>
      <c r="D60" s="2">
        <f>SUM($B$59:D$59)/COUNT($B$59:D$59)</f>
        <v>0.66666666666666663</v>
      </c>
      <c r="E60" s="2">
        <f>SUM($B$59:E$59)/COUNT($B$59:E$59)</f>
        <v>0.75</v>
      </c>
      <c r="F60" s="2">
        <f>SUM($B$59:F$59)/COUNT($B$59:F$59)</f>
        <v>0.8</v>
      </c>
      <c r="G60" s="2">
        <f>SUM($B$59:G$59)/COUNT($B$59:G$59)</f>
        <v>0.83333333333333337</v>
      </c>
      <c r="H60" s="2">
        <f>SUM($B$59:H$59)/COUNT($B$59:H$59)</f>
        <v>0.8571428571428571</v>
      </c>
      <c r="I60" s="2">
        <f>SUM($B$59:I$59)/COUNT($B$59:I$59)</f>
        <v>0.875</v>
      </c>
      <c r="J60" s="2">
        <f>SUM($B$59:J$59)/COUNT($B$59:J$59)</f>
        <v>0.88888888888888884</v>
      </c>
      <c r="K60" s="2">
        <f>SUM($B$59:K$59)/COUNT($B$59:K$59)</f>
        <v>0.9</v>
      </c>
      <c r="L60" s="2">
        <f>SUM($B$59:L$59)/COUNT($B$59:L$59)</f>
        <v>0.90909090909090906</v>
      </c>
      <c r="M60" s="2">
        <f>SUM($B$59:M$59)/COUNT($B$59:M$59)</f>
        <v>0.91666666666666663</v>
      </c>
      <c r="N60" s="5"/>
      <c r="P60" s="480"/>
      <c r="Q60" s="480"/>
      <c r="R60" s="480"/>
      <c r="S60" s="480"/>
      <c r="T60" s="480"/>
      <c r="U60" s="480"/>
      <c r="V60" s="480"/>
      <c r="W60" s="480"/>
      <c r="X60" s="480"/>
      <c r="Y60" s="480"/>
      <c r="Z60" s="480"/>
      <c r="AA60" s="480"/>
      <c r="AB60" s="480"/>
    </row>
    <row r="63" spans="1:28" x14ac:dyDescent="0.25">
      <c r="A63" s="4" t="s">
        <v>260</v>
      </c>
    </row>
    <row r="64" spans="1:28" s="219" customFormat="1" x14ac:dyDescent="0.25">
      <c r="A64" s="248" t="s">
        <v>252</v>
      </c>
      <c r="B64" s="249" t="s">
        <v>28</v>
      </c>
      <c r="C64" s="249" t="s">
        <v>29</v>
      </c>
      <c r="D64" s="249" t="s">
        <v>30</v>
      </c>
      <c r="E64" s="249" t="s">
        <v>31</v>
      </c>
      <c r="F64" s="249" t="s">
        <v>32</v>
      </c>
      <c r="G64" s="249" t="s">
        <v>33</v>
      </c>
      <c r="H64" s="249" t="s">
        <v>34</v>
      </c>
      <c r="I64" s="249" t="s">
        <v>35</v>
      </c>
      <c r="J64" s="249" t="s">
        <v>36</v>
      </c>
      <c r="K64" s="249" t="s">
        <v>37</v>
      </c>
      <c r="L64" s="249" t="s">
        <v>38</v>
      </c>
      <c r="M64" s="249" t="s">
        <v>39</v>
      </c>
      <c r="N64" s="249" t="s">
        <v>84</v>
      </c>
      <c r="P64" s="210" t="s">
        <v>28</v>
      </c>
      <c r="Q64" s="210" t="s">
        <v>29</v>
      </c>
      <c r="R64" s="210" t="s">
        <v>30</v>
      </c>
      <c r="S64" s="210" t="s">
        <v>31</v>
      </c>
      <c r="T64" s="210" t="s">
        <v>32</v>
      </c>
      <c r="U64" s="210" t="s">
        <v>33</v>
      </c>
      <c r="V64" s="210" t="s">
        <v>34</v>
      </c>
      <c r="W64" s="210" t="s">
        <v>35</v>
      </c>
      <c r="X64" s="210" t="s">
        <v>36</v>
      </c>
      <c r="Y64" s="210" t="s">
        <v>37</v>
      </c>
      <c r="Z64" s="210" t="s">
        <v>38</v>
      </c>
      <c r="AA64" s="210" t="s">
        <v>39</v>
      </c>
      <c r="AB64" s="210" t="s">
        <v>84</v>
      </c>
    </row>
    <row r="65" spans="1:28" x14ac:dyDescent="0.25">
      <c r="A65" s="3" t="s">
        <v>40</v>
      </c>
      <c r="B65" s="300">
        <v>9</v>
      </c>
      <c r="C65" s="300">
        <v>9</v>
      </c>
      <c r="D65" s="300">
        <v>9</v>
      </c>
      <c r="E65" s="300">
        <v>9</v>
      </c>
      <c r="F65" s="300">
        <v>9</v>
      </c>
      <c r="G65" s="300">
        <v>9</v>
      </c>
      <c r="H65" s="300">
        <v>9</v>
      </c>
      <c r="I65" s="300">
        <v>9</v>
      </c>
      <c r="J65" s="300">
        <v>9</v>
      </c>
      <c r="K65" s="300">
        <v>9</v>
      </c>
      <c r="L65" s="300">
        <v>9</v>
      </c>
      <c r="M65" s="300">
        <v>9</v>
      </c>
      <c r="N65" s="300">
        <v>9</v>
      </c>
      <c r="P65" s="480"/>
      <c r="Q65" s="480"/>
      <c r="R65" s="480"/>
      <c r="S65" s="480"/>
      <c r="T65" s="480"/>
      <c r="U65" s="480"/>
      <c r="V65" s="480"/>
      <c r="W65" s="480"/>
      <c r="X65" s="480"/>
      <c r="Y65" s="480"/>
      <c r="Z65" s="480"/>
      <c r="AA65" s="480"/>
      <c r="AB65" s="480"/>
    </row>
    <row r="66" spans="1:28" x14ac:dyDescent="0.25">
      <c r="A66" s="3" t="s">
        <v>41</v>
      </c>
      <c r="B66" s="301">
        <v>9</v>
      </c>
      <c r="C66" s="301"/>
      <c r="D66" s="301"/>
      <c r="E66" s="301"/>
      <c r="F66" s="301"/>
      <c r="G66" s="301"/>
      <c r="H66" s="301"/>
      <c r="I66" s="301"/>
      <c r="J66" s="301"/>
      <c r="K66" s="301"/>
      <c r="L66" s="301"/>
      <c r="M66" s="301"/>
      <c r="N66" s="301">
        <f>AVERAGE(B66:M66)</f>
        <v>9</v>
      </c>
      <c r="P66" s="480"/>
      <c r="Q66" s="480"/>
      <c r="R66" s="480"/>
      <c r="S66" s="480"/>
      <c r="T66" s="480"/>
      <c r="U66" s="480"/>
      <c r="V66" s="480"/>
      <c r="W66" s="480"/>
      <c r="X66" s="480"/>
      <c r="Y66" s="480"/>
      <c r="Z66" s="480"/>
      <c r="AA66" s="480"/>
      <c r="AB66" s="480"/>
    </row>
    <row r="67" spans="1:28" x14ac:dyDescent="0.25">
      <c r="A67" s="3" t="s">
        <v>202</v>
      </c>
      <c r="B67" s="2">
        <f>IFERROR(IF(B66&lt;=B65,B65/B66,0),0)</f>
        <v>1</v>
      </c>
      <c r="C67" s="2">
        <f t="shared" ref="C67:N67" si="8">IFERROR(IF(C66&lt;=C65,C65/C66,0),0)</f>
        <v>0</v>
      </c>
      <c r="D67" s="2">
        <f t="shared" si="8"/>
        <v>0</v>
      </c>
      <c r="E67" s="2">
        <f t="shared" si="8"/>
        <v>0</v>
      </c>
      <c r="F67" s="2">
        <f t="shared" si="8"/>
        <v>0</v>
      </c>
      <c r="G67" s="2">
        <f t="shared" si="8"/>
        <v>0</v>
      </c>
      <c r="H67" s="2">
        <f t="shared" si="8"/>
        <v>0</v>
      </c>
      <c r="I67" s="2">
        <f t="shared" si="8"/>
        <v>0</v>
      </c>
      <c r="J67" s="2">
        <f t="shared" si="8"/>
        <v>0</v>
      </c>
      <c r="K67" s="2">
        <f t="shared" si="8"/>
        <v>0</v>
      </c>
      <c r="L67" s="2">
        <f t="shared" si="8"/>
        <v>0</v>
      </c>
      <c r="M67" s="2">
        <f t="shared" si="8"/>
        <v>0</v>
      </c>
      <c r="N67" s="2">
        <f t="shared" si="8"/>
        <v>1</v>
      </c>
      <c r="P67" s="480"/>
      <c r="Q67" s="480"/>
      <c r="R67" s="480"/>
      <c r="S67" s="480"/>
      <c r="T67" s="480"/>
      <c r="U67" s="480"/>
      <c r="V67" s="480"/>
      <c r="W67" s="480"/>
      <c r="X67" s="480"/>
      <c r="Y67" s="480"/>
      <c r="Z67" s="480"/>
      <c r="AA67" s="480"/>
      <c r="AB67" s="480"/>
    </row>
    <row r="68" spans="1:28" x14ac:dyDescent="0.25">
      <c r="A68" s="3" t="s">
        <v>203</v>
      </c>
      <c r="B68" s="2">
        <f>B67</f>
        <v>1</v>
      </c>
      <c r="C68" s="2">
        <f>SUM($B$67:C$67)/COUNT($B$67:C$67)</f>
        <v>0.5</v>
      </c>
      <c r="D68" s="2">
        <f>SUM($B$67:D$67)/COUNT($B$67:D$67)</f>
        <v>0.33333333333333331</v>
      </c>
      <c r="E68" s="2">
        <f>SUM($B$67:E$67)/COUNT($B$67:E$67)</f>
        <v>0.25</v>
      </c>
      <c r="F68" s="2">
        <f>SUM($B$67:F$67)/COUNT($B$67:F$67)</f>
        <v>0.2</v>
      </c>
      <c r="G68" s="2">
        <f>SUM($B$67:G$67)/COUNT($B$67:G$67)</f>
        <v>0.16666666666666666</v>
      </c>
      <c r="H68" s="2">
        <f>SUM($B$67:H$67)/COUNT($B$67:H$67)</f>
        <v>0.14285714285714285</v>
      </c>
      <c r="I68" s="2">
        <f>SUM($B$67:I$67)/COUNT($B$67:I$67)</f>
        <v>0.125</v>
      </c>
      <c r="J68" s="2">
        <f>SUM($B$67:J$67)/COUNT($B$67:J$67)</f>
        <v>0.1111111111111111</v>
      </c>
      <c r="K68" s="2">
        <f>SUM($B$67:K$67)/COUNT($B$67:K$67)</f>
        <v>0.1</v>
      </c>
      <c r="L68" s="2">
        <f>SUM($B$67:L$67)/COUNT($B$67:L$67)</f>
        <v>9.0909090909090912E-2</v>
      </c>
      <c r="M68" s="2">
        <f>SUM($B$67:M$67)/COUNT($B$67:M$67)</f>
        <v>8.3333333333333329E-2</v>
      </c>
      <c r="N68" s="5"/>
      <c r="P68" s="480"/>
      <c r="Q68" s="480"/>
      <c r="R68" s="480"/>
      <c r="S68" s="480"/>
      <c r="T68" s="480"/>
      <c r="U68" s="480"/>
      <c r="V68" s="480"/>
      <c r="W68" s="480"/>
      <c r="X68" s="480"/>
      <c r="Y68" s="480"/>
      <c r="Z68" s="480"/>
      <c r="AA68" s="480"/>
      <c r="AB68" s="480"/>
    </row>
    <row r="71" spans="1:28" x14ac:dyDescent="0.25">
      <c r="A71" s="4" t="s">
        <v>260</v>
      </c>
    </row>
    <row r="72" spans="1:28" s="219" customFormat="1" ht="30" x14ac:dyDescent="0.25">
      <c r="A72" s="248" t="s">
        <v>253</v>
      </c>
      <c r="B72" s="249" t="s">
        <v>28</v>
      </c>
      <c r="C72" s="249" t="s">
        <v>29</v>
      </c>
      <c r="D72" s="249" t="s">
        <v>30</v>
      </c>
      <c r="E72" s="249" t="s">
        <v>31</v>
      </c>
      <c r="F72" s="249" t="s">
        <v>32</v>
      </c>
      <c r="G72" s="249" t="s">
        <v>33</v>
      </c>
      <c r="H72" s="249" t="s">
        <v>34</v>
      </c>
      <c r="I72" s="249" t="s">
        <v>35</v>
      </c>
      <c r="J72" s="249" t="s">
        <v>36</v>
      </c>
      <c r="K72" s="249" t="s">
        <v>37</v>
      </c>
      <c r="L72" s="249" t="s">
        <v>38</v>
      </c>
      <c r="M72" s="249" t="s">
        <v>39</v>
      </c>
      <c r="N72" s="249" t="s">
        <v>84</v>
      </c>
      <c r="P72" s="210" t="s">
        <v>28</v>
      </c>
      <c r="Q72" s="210" t="s">
        <v>29</v>
      </c>
      <c r="R72" s="210" t="s">
        <v>30</v>
      </c>
      <c r="S72" s="210" t="s">
        <v>31</v>
      </c>
      <c r="T72" s="210" t="s">
        <v>32</v>
      </c>
      <c r="U72" s="210" t="s">
        <v>33</v>
      </c>
      <c r="V72" s="210" t="s">
        <v>34</v>
      </c>
      <c r="W72" s="210" t="s">
        <v>35</v>
      </c>
      <c r="X72" s="210" t="s">
        <v>36</v>
      </c>
      <c r="Y72" s="210" t="s">
        <v>37</v>
      </c>
      <c r="Z72" s="210" t="s">
        <v>38</v>
      </c>
      <c r="AA72" s="210" t="s">
        <v>39</v>
      </c>
      <c r="AB72" s="210" t="s">
        <v>84</v>
      </c>
    </row>
    <row r="73" spans="1:28" x14ac:dyDescent="0.25">
      <c r="A73" s="3" t="s">
        <v>40</v>
      </c>
      <c r="B73" s="300">
        <v>13</v>
      </c>
      <c r="C73" s="300">
        <v>13</v>
      </c>
      <c r="D73" s="300">
        <v>13</v>
      </c>
      <c r="E73" s="300">
        <v>13</v>
      </c>
      <c r="F73" s="300">
        <v>13</v>
      </c>
      <c r="G73" s="300">
        <v>13</v>
      </c>
      <c r="H73" s="300">
        <v>13</v>
      </c>
      <c r="I73" s="300">
        <v>13</v>
      </c>
      <c r="J73" s="300">
        <v>13</v>
      </c>
      <c r="K73" s="300">
        <v>13</v>
      </c>
      <c r="L73" s="300">
        <v>13</v>
      </c>
      <c r="M73" s="300">
        <v>13</v>
      </c>
      <c r="N73" s="300">
        <v>13</v>
      </c>
      <c r="P73" s="480"/>
      <c r="Q73" s="480"/>
      <c r="R73" s="480"/>
      <c r="S73" s="480"/>
      <c r="T73" s="480"/>
      <c r="U73" s="480"/>
      <c r="V73" s="480"/>
      <c r="W73" s="480"/>
      <c r="X73" s="480"/>
      <c r="Y73" s="480"/>
      <c r="Z73" s="480"/>
      <c r="AA73" s="480"/>
      <c r="AB73" s="480"/>
    </row>
    <row r="74" spans="1:28" x14ac:dyDescent="0.25">
      <c r="A74" s="3" t="s">
        <v>41</v>
      </c>
      <c r="B74" s="301"/>
      <c r="C74" s="301"/>
      <c r="D74" s="301"/>
      <c r="E74" s="301"/>
      <c r="F74" s="301"/>
      <c r="G74" s="301"/>
      <c r="H74" s="301"/>
      <c r="I74" s="301"/>
      <c r="J74" s="301"/>
      <c r="K74" s="301"/>
      <c r="L74" s="301"/>
      <c r="M74" s="301"/>
      <c r="N74" s="301" t="e">
        <f>AVERAGE(B74:M74)</f>
        <v>#DIV/0!</v>
      </c>
      <c r="P74" s="480"/>
      <c r="Q74" s="480"/>
      <c r="R74" s="480"/>
      <c r="S74" s="480"/>
      <c r="T74" s="480"/>
      <c r="U74" s="480"/>
      <c r="V74" s="480"/>
      <c r="W74" s="480"/>
      <c r="X74" s="480"/>
      <c r="Y74" s="480"/>
      <c r="Z74" s="480"/>
      <c r="AA74" s="480"/>
      <c r="AB74" s="480"/>
    </row>
    <row r="75" spans="1:28" x14ac:dyDescent="0.25">
      <c r="A75" s="3" t="s">
        <v>202</v>
      </c>
      <c r="B75" s="2">
        <f>IFERROR(IF(B74&lt;=B73,B73/B74,0),0)</f>
        <v>0</v>
      </c>
      <c r="C75" s="2">
        <f t="shared" ref="C75:N75" si="9">IFERROR(IF(C74&lt;=C73,C73/C74,0),0)</f>
        <v>0</v>
      </c>
      <c r="D75" s="2">
        <f t="shared" si="9"/>
        <v>0</v>
      </c>
      <c r="E75" s="2">
        <f t="shared" si="9"/>
        <v>0</v>
      </c>
      <c r="F75" s="2">
        <f t="shared" si="9"/>
        <v>0</v>
      </c>
      <c r="G75" s="2">
        <f t="shared" si="9"/>
        <v>0</v>
      </c>
      <c r="H75" s="2">
        <f t="shared" si="9"/>
        <v>0</v>
      </c>
      <c r="I75" s="2">
        <f t="shared" si="9"/>
        <v>0</v>
      </c>
      <c r="J75" s="2">
        <f t="shared" si="9"/>
        <v>0</v>
      </c>
      <c r="K75" s="2">
        <f t="shared" si="9"/>
        <v>0</v>
      </c>
      <c r="L75" s="2">
        <f t="shared" si="9"/>
        <v>0</v>
      </c>
      <c r="M75" s="2">
        <f t="shared" si="9"/>
        <v>0</v>
      </c>
      <c r="N75" s="2">
        <f t="shared" si="9"/>
        <v>0</v>
      </c>
      <c r="P75" s="480"/>
      <c r="Q75" s="480"/>
      <c r="R75" s="480"/>
      <c r="S75" s="480"/>
      <c r="T75" s="480"/>
      <c r="U75" s="480"/>
      <c r="V75" s="480"/>
      <c r="W75" s="480"/>
      <c r="X75" s="480"/>
      <c r="Y75" s="480"/>
      <c r="Z75" s="480"/>
      <c r="AA75" s="480"/>
      <c r="AB75" s="480"/>
    </row>
    <row r="76" spans="1:28" x14ac:dyDescent="0.25">
      <c r="A76" s="3" t="s">
        <v>203</v>
      </c>
      <c r="B76" s="2">
        <f>B75</f>
        <v>0</v>
      </c>
      <c r="C76" s="2">
        <f>SUM($B$75:C$75)/COUNT($B$75:C$75)</f>
        <v>0</v>
      </c>
      <c r="D76" s="2">
        <f>SUM($B$75:D$75)/COUNT($B$75:D$75)</f>
        <v>0</v>
      </c>
      <c r="E76" s="2">
        <f>SUM($B$75:E$75)/COUNT($B$75:E$75)</f>
        <v>0</v>
      </c>
      <c r="F76" s="2">
        <f>SUM($B$75:F$75)/COUNT($B$75:F$75)</f>
        <v>0</v>
      </c>
      <c r="G76" s="2">
        <f>SUM($B$75:G$75)/COUNT($B$75:G$75)</f>
        <v>0</v>
      </c>
      <c r="H76" s="2">
        <f>SUM($B$75:H$75)/COUNT($B$75:H$75)</f>
        <v>0</v>
      </c>
      <c r="I76" s="2">
        <f>SUM($B$75:I$75)/COUNT($B$75:I$75)</f>
        <v>0</v>
      </c>
      <c r="J76" s="2">
        <f>SUM($B$75:J$75)/COUNT($B$75:J$75)</f>
        <v>0</v>
      </c>
      <c r="K76" s="2">
        <f>SUM($B$75:K$75)/COUNT($B$75:K$75)</f>
        <v>0</v>
      </c>
      <c r="L76" s="2">
        <f>SUM($B$75:L$75)/COUNT($B$75:L$75)</f>
        <v>0</v>
      </c>
      <c r="M76" s="2">
        <f>SUM($B$75:M$75)/COUNT($B$75:M$75)</f>
        <v>0</v>
      </c>
      <c r="N76" s="5"/>
      <c r="P76" s="480"/>
      <c r="Q76" s="480"/>
      <c r="R76" s="480"/>
      <c r="S76" s="480"/>
      <c r="T76" s="480"/>
      <c r="U76" s="480"/>
      <c r="V76" s="480"/>
      <c r="W76" s="480"/>
      <c r="X76" s="480"/>
      <c r="Y76" s="480"/>
      <c r="Z76" s="480"/>
      <c r="AA76" s="480"/>
      <c r="AB76" s="480"/>
    </row>
    <row r="79" spans="1:28" x14ac:dyDescent="0.25">
      <c r="A79" s="4" t="s">
        <v>261</v>
      </c>
      <c r="B79" s="255"/>
      <c r="C79" s="255"/>
    </row>
    <row r="80" spans="1:28" s="219" customFormat="1" x14ac:dyDescent="0.25">
      <c r="A80" s="248" t="s">
        <v>254</v>
      </c>
      <c r="B80" s="249" t="s">
        <v>28</v>
      </c>
      <c r="C80" s="249" t="s">
        <v>29</v>
      </c>
      <c r="D80" s="249" t="s">
        <v>30</v>
      </c>
      <c r="E80" s="249" t="s">
        <v>31</v>
      </c>
      <c r="F80" s="249" t="s">
        <v>32</v>
      </c>
      <c r="G80" s="249" t="s">
        <v>33</v>
      </c>
      <c r="H80" s="249" t="s">
        <v>34</v>
      </c>
      <c r="I80" s="249" t="s">
        <v>35</v>
      </c>
      <c r="J80" s="249" t="s">
        <v>36</v>
      </c>
      <c r="K80" s="249" t="s">
        <v>37</v>
      </c>
      <c r="L80" s="249" t="s">
        <v>38</v>
      </c>
      <c r="M80" s="249" t="s">
        <v>39</v>
      </c>
      <c r="N80" s="249" t="s">
        <v>84</v>
      </c>
      <c r="P80" s="210" t="s">
        <v>28</v>
      </c>
      <c r="Q80" s="210" t="s">
        <v>29</v>
      </c>
      <c r="R80" s="210" t="s">
        <v>30</v>
      </c>
      <c r="S80" s="210" t="s">
        <v>31</v>
      </c>
      <c r="T80" s="210" t="s">
        <v>32</v>
      </c>
      <c r="U80" s="210" t="s">
        <v>33</v>
      </c>
      <c r="V80" s="210" t="s">
        <v>34</v>
      </c>
      <c r="W80" s="210" t="s">
        <v>35</v>
      </c>
      <c r="X80" s="210" t="s">
        <v>36</v>
      </c>
      <c r="Y80" s="210" t="s">
        <v>37</v>
      </c>
      <c r="Z80" s="210" t="s">
        <v>38</v>
      </c>
      <c r="AA80" s="210" t="s">
        <v>39</v>
      </c>
      <c r="AB80" s="210" t="s">
        <v>84</v>
      </c>
    </row>
    <row r="81" spans="1:28" x14ac:dyDescent="0.25">
      <c r="A81" s="3" t="s">
        <v>40</v>
      </c>
      <c r="B81" s="2">
        <v>1</v>
      </c>
      <c r="C81" s="2">
        <v>1</v>
      </c>
      <c r="D81" s="2">
        <v>1</v>
      </c>
      <c r="E81" s="2">
        <v>1</v>
      </c>
      <c r="F81" s="2">
        <v>1</v>
      </c>
      <c r="G81" s="2">
        <v>1</v>
      </c>
      <c r="H81" s="2">
        <v>1</v>
      </c>
      <c r="I81" s="2">
        <v>1</v>
      </c>
      <c r="J81" s="2">
        <v>1</v>
      </c>
      <c r="K81" s="2">
        <v>1</v>
      </c>
      <c r="L81" s="2">
        <v>1</v>
      </c>
      <c r="M81" s="2">
        <v>1</v>
      </c>
      <c r="N81" s="2">
        <v>1</v>
      </c>
      <c r="P81" s="480"/>
      <c r="Q81" s="480"/>
      <c r="R81" s="480"/>
      <c r="S81" s="480"/>
      <c r="T81" s="480"/>
      <c r="U81" s="480"/>
      <c r="V81" s="480"/>
      <c r="W81" s="480"/>
      <c r="X81" s="480"/>
      <c r="Y81" s="480"/>
      <c r="Z81" s="480"/>
      <c r="AA81" s="480"/>
      <c r="AB81" s="480"/>
    </row>
    <row r="82" spans="1:28" x14ac:dyDescent="0.25">
      <c r="A82" s="3" t="s">
        <v>41</v>
      </c>
      <c r="B82" s="269">
        <v>1</v>
      </c>
      <c r="C82" s="269"/>
      <c r="D82" s="269"/>
      <c r="E82" s="269"/>
      <c r="F82" s="269"/>
      <c r="G82" s="269"/>
      <c r="H82" s="269"/>
      <c r="I82" s="269"/>
      <c r="J82" s="269"/>
      <c r="K82" s="269"/>
      <c r="L82" s="269"/>
      <c r="M82" s="269"/>
      <c r="N82" s="269">
        <f>AVERAGE(B82:M82)</f>
        <v>1</v>
      </c>
      <c r="P82" s="480"/>
      <c r="Q82" s="480"/>
      <c r="R82" s="480"/>
      <c r="S82" s="480"/>
      <c r="T82" s="480"/>
      <c r="U82" s="480"/>
      <c r="V82" s="480"/>
      <c r="W82" s="480"/>
      <c r="X82" s="480"/>
      <c r="Y82" s="480"/>
      <c r="Z82" s="480"/>
      <c r="AA82" s="480"/>
      <c r="AB82" s="480"/>
    </row>
    <row r="83" spans="1:28" x14ac:dyDescent="0.25">
      <c r="A83" s="3" t="s">
        <v>202</v>
      </c>
      <c r="B83" s="2">
        <f>B82/B81</f>
        <v>1</v>
      </c>
      <c r="C83" s="2">
        <f t="shared" ref="C83:N83" si="10">C82/C81</f>
        <v>0</v>
      </c>
      <c r="D83" s="2">
        <f t="shared" si="10"/>
        <v>0</v>
      </c>
      <c r="E83" s="2">
        <f t="shared" si="10"/>
        <v>0</v>
      </c>
      <c r="F83" s="2">
        <f t="shared" si="10"/>
        <v>0</v>
      </c>
      <c r="G83" s="2">
        <f t="shared" si="10"/>
        <v>0</v>
      </c>
      <c r="H83" s="2">
        <f t="shared" si="10"/>
        <v>0</v>
      </c>
      <c r="I83" s="2">
        <f t="shared" si="10"/>
        <v>0</v>
      </c>
      <c r="J83" s="2">
        <f t="shared" si="10"/>
        <v>0</v>
      </c>
      <c r="K83" s="2">
        <f t="shared" si="10"/>
        <v>0</v>
      </c>
      <c r="L83" s="2">
        <f t="shared" si="10"/>
        <v>0</v>
      </c>
      <c r="M83" s="2">
        <f t="shared" si="10"/>
        <v>0</v>
      </c>
      <c r="N83" s="2">
        <f t="shared" si="10"/>
        <v>1</v>
      </c>
      <c r="P83" s="480"/>
      <c r="Q83" s="480"/>
      <c r="R83" s="480"/>
      <c r="S83" s="480"/>
      <c r="T83" s="480"/>
      <c r="U83" s="480"/>
      <c r="V83" s="480"/>
      <c r="W83" s="480"/>
      <c r="X83" s="480"/>
      <c r="Y83" s="480"/>
      <c r="Z83" s="480"/>
      <c r="AA83" s="480"/>
      <c r="AB83" s="480"/>
    </row>
    <row r="84" spans="1:28" x14ac:dyDescent="0.25">
      <c r="A84" s="3" t="s">
        <v>203</v>
      </c>
      <c r="B84" s="2">
        <f>B83</f>
        <v>1</v>
      </c>
      <c r="C84" s="2">
        <f>AVERAGE($B$83:C$83)</f>
        <v>0.5</v>
      </c>
      <c r="D84" s="2">
        <f>AVERAGE($B$83:D$83)</f>
        <v>0.33333333333333331</v>
      </c>
      <c r="E84" s="2">
        <f>AVERAGE($B$83:E$83)</f>
        <v>0.25</v>
      </c>
      <c r="F84" s="2">
        <f>AVERAGE($B$83:F$83)</f>
        <v>0.2</v>
      </c>
      <c r="G84" s="2">
        <f>AVERAGE($B$83:G$83)</f>
        <v>0.16666666666666666</v>
      </c>
      <c r="H84" s="2">
        <f>AVERAGE($B$83:H$83)</f>
        <v>0.14285714285714285</v>
      </c>
      <c r="I84" s="2">
        <f>AVERAGE($B$83:I$83)</f>
        <v>0.125</v>
      </c>
      <c r="J84" s="2">
        <f>AVERAGE($B$83:J$83)</f>
        <v>0.1111111111111111</v>
      </c>
      <c r="K84" s="2">
        <f>AVERAGE($B$83:K$83)</f>
        <v>0.1</v>
      </c>
      <c r="L84" s="2">
        <f>AVERAGE($B$83:L$83)</f>
        <v>9.0909090909090912E-2</v>
      </c>
      <c r="M84" s="2">
        <f>AVERAGE($B$83:M$83)</f>
        <v>8.3333333333333329E-2</v>
      </c>
      <c r="N84" s="5"/>
      <c r="P84" s="480"/>
      <c r="Q84" s="480"/>
      <c r="R84" s="480"/>
      <c r="S84" s="480"/>
      <c r="T84" s="480"/>
      <c r="U84" s="480"/>
      <c r="V84" s="480"/>
      <c r="W84" s="480"/>
      <c r="X84" s="480"/>
      <c r="Y84" s="480"/>
      <c r="Z84" s="480"/>
      <c r="AA84" s="480"/>
      <c r="AB84" s="480"/>
    </row>
    <row r="87" spans="1:28" x14ac:dyDescent="0.25">
      <c r="A87" s="4" t="s">
        <v>260</v>
      </c>
    </row>
    <row r="88" spans="1:28" s="219" customFormat="1" ht="30" x14ac:dyDescent="0.25">
      <c r="A88" s="248" t="s">
        <v>255</v>
      </c>
      <c r="B88" s="249" t="s">
        <v>28</v>
      </c>
      <c r="C88" s="249" t="s">
        <v>29</v>
      </c>
      <c r="D88" s="249" t="s">
        <v>30</v>
      </c>
      <c r="E88" s="249" t="s">
        <v>31</v>
      </c>
      <c r="F88" s="249" t="s">
        <v>32</v>
      </c>
      <c r="G88" s="249" t="s">
        <v>33</v>
      </c>
      <c r="H88" s="249" t="s">
        <v>34</v>
      </c>
      <c r="I88" s="249" t="s">
        <v>35</v>
      </c>
      <c r="J88" s="249" t="s">
        <v>36</v>
      </c>
      <c r="K88" s="249" t="s">
        <v>37</v>
      </c>
      <c r="L88" s="249" t="s">
        <v>38</v>
      </c>
      <c r="M88" s="249" t="s">
        <v>39</v>
      </c>
      <c r="N88" s="249" t="s">
        <v>84</v>
      </c>
      <c r="P88" s="210" t="s">
        <v>28</v>
      </c>
      <c r="Q88" s="210" t="s">
        <v>29</v>
      </c>
      <c r="R88" s="210" t="s">
        <v>30</v>
      </c>
      <c r="S88" s="210" t="s">
        <v>31</v>
      </c>
      <c r="T88" s="210" t="s">
        <v>32</v>
      </c>
      <c r="U88" s="210" t="s">
        <v>33</v>
      </c>
      <c r="V88" s="210" t="s">
        <v>34</v>
      </c>
      <c r="W88" s="210" t="s">
        <v>35</v>
      </c>
      <c r="X88" s="210" t="s">
        <v>36</v>
      </c>
      <c r="Y88" s="210" t="s">
        <v>37</v>
      </c>
      <c r="Z88" s="210" t="s">
        <v>38</v>
      </c>
      <c r="AA88" s="210" t="s">
        <v>39</v>
      </c>
      <c r="AB88" s="210" t="s">
        <v>84</v>
      </c>
    </row>
    <row r="89" spans="1:28" x14ac:dyDescent="0.25">
      <c r="A89" s="3" t="s">
        <v>40</v>
      </c>
      <c r="B89" s="300">
        <v>5</v>
      </c>
      <c r="C89" s="300">
        <v>5</v>
      </c>
      <c r="D89" s="300">
        <v>5</v>
      </c>
      <c r="E89" s="300">
        <v>5</v>
      </c>
      <c r="F89" s="300">
        <v>5</v>
      </c>
      <c r="G89" s="300">
        <v>5</v>
      </c>
      <c r="H89" s="300">
        <v>5</v>
      </c>
      <c r="I89" s="300">
        <v>5</v>
      </c>
      <c r="J89" s="300">
        <v>5</v>
      </c>
      <c r="K89" s="300">
        <v>5</v>
      </c>
      <c r="L89" s="300">
        <v>5</v>
      </c>
      <c r="M89" s="300">
        <v>5</v>
      </c>
      <c r="N89" s="300">
        <v>5</v>
      </c>
      <c r="P89" s="480"/>
      <c r="Q89" s="480"/>
      <c r="R89" s="480"/>
      <c r="S89" s="480"/>
      <c r="T89" s="480"/>
      <c r="U89" s="480"/>
      <c r="V89" s="480"/>
      <c r="W89" s="480"/>
      <c r="X89" s="480"/>
      <c r="Y89" s="480"/>
      <c r="Z89" s="480"/>
      <c r="AA89" s="480"/>
      <c r="AB89" s="480"/>
    </row>
    <row r="90" spans="1:28" x14ac:dyDescent="0.25">
      <c r="A90" s="3" t="s">
        <v>41</v>
      </c>
      <c r="B90" s="301">
        <v>6</v>
      </c>
      <c r="C90" s="301"/>
      <c r="D90" s="301"/>
      <c r="E90" s="301"/>
      <c r="F90" s="301"/>
      <c r="G90" s="301"/>
      <c r="H90" s="301"/>
      <c r="I90" s="301"/>
      <c r="J90" s="301"/>
      <c r="K90" s="301"/>
      <c r="L90" s="301"/>
      <c r="M90" s="301"/>
      <c r="N90" s="301">
        <f>AVERAGE(B90:M90)</f>
        <v>6</v>
      </c>
      <c r="P90" s="480"/>
      <c r="Q90" s="480"/>
      <c r="R90" s="480"/>
      <c r="S90" s="480"/>
      <c r="T90" s="480"/>
      <c r="U90" s="480"/>
      <c r="V90" s="480"/>
      <c r="W90" s="480"/>
      <c r="X90" s="480"/>
      <c r="Y90" s="480"/>
      <c r="Z90" s="480"/>
      <c r="AA90" s="480"/>
      <c r="AB90" s="480"/>
    </row>
    <row r="91" spans="1:28" x14ac:dyDescent="0.25">
      <c r="A91" s="3" t="s">
        <v>202</v>
      </c>
      <c r="B91" s="2">
        <f>B89/B90</f>
        <v>0.83333333333333337</v>
      </c>
      <c r="C91" s="2" t="e">
        <f t="shared" ref="C91:N91" si="11">C89/C90</f>
        <v>#DIV/0!</v>
      </c>
      <c r="D91" s="2" t="e">
        <f t="shared" si="11"/>
        <v>#DIV/0!</v>
      </c>
      <c r="E91" s="2" t="e">
        <f t="shared" si="11"/>
        <v>#DIV/0!</v>
      </c>
      <c r="F91" s="2" t="e">
        <f t="shared" si="11"/>
        <v>#DIV/0!</v>
      </c>
      <c r="G91" s="2" t="e">
        <f t="shared" si="11"/>
        <v>#DIV/0!</v>
      </c>
      <c r="H91" s="2" t="e">
        <f t="shared" si="11"/>
        <v>#DIV/0!</v>
      </c>
      <c r="I91" s="2" t="e">
        <f t="shared" si="11"/>
        <v>#DIV/0!</v>
      </c>
      <c r="J91" s="2" t="e">
        <f t="shared" si="11"/>
        <v>#DIV/0!</v>
      </c>
      <c r="K91" s="2" t="e">
        <f t="shared" si="11"/>
        <v>#DIV/0!</v>
      </c>
      <c r="L91" s="2" t="e">
        <f t="shared" si="11"/>
        <v>#DIV/0!</v>
      </c>
      <c r="M91" s="2" t="e">
        <f t="shared" si="11"/>
        <v>#DIV/0!</v>
      </c>
      <c r="N91" s="2">
        <f t="shared" si="11"/>
        <v>0.83333333333333337</v>
      </c>
      <c r="P91" s="480"/>
      <c r="Q91" s="480"/>
      <c r="R91" s="480"/>
      <c r="S91" s="480"/>
      <c r="T91" s="480"/>
      <c r="U91" s="480"/>
      <c r="V91" s="480"/>
      <c r="W91" s="480"/>
      <c r="X91" s="480"/>
      <c r="Y91" s="480"/>
      <c r="Z91" s="480"/>
      <c r="AA91" s="480"/>
      <c r="AB91" s="480"/>
    </row>
    <row r="92" spans="1:28" x14ac:dyDescent="0.25">
      <c r="A92" s="3" t="s">
        <v>203</v>
      </c>
      <c r="B92" s="2">
        <f>B91</f>
        <v>0.83333333333333337</v>
      </c>
      <c r="C92" s="2" t="e">
        <f>SUM($B$91:C$91)/COUNT($B$91:C$91)</f>
        <v>#DIV/0!</v>
      </c>
      <c r="D92" s="2" t="e">
        <f>SUM($B$91:D$91)/COUNT($B$91:D$91)</f>
        <v>#DIV/0!</v>
      </c>
      <c r="E92" s="2" t="e">
        <f>SUM($B$91:E$91)/COUNT($B$91:E$91)</f>
        <v>#DIV/0!</v>
      </c>
      <c r="F92" s="2" t="e">
        <f>SUM($B$91:F$91)/COUNT($B$91:F$91)</f>
        <v>#DIV/0!</v>
      </c>
      <c r="G92" s="2" t="e">
        <f>SUM($B$91:G$91)/COUNT($B$91:G$91)</f>
        <v>#DIV/0!</v>
      </c>
      <c r="H92" s="2" t="e">
        <f>SUM($B$91:H$91)/COUNT($B$91:H$91)</f>
        <v>#DIV/0!</v>
      </c>
      <c r="I92" s="2" t="e">
        <f>SUM($B$91:I$91)/COUNT($B$91:I$91)</f>
        <v>#DIV/0!</v>
      </c>
      <c r="J92" s="2" t="e">
        <f>SUM($B$91:J$91)/COUNT($B$91:J$91)</f>
        <v>#DIV/0!</v>
      </c>
      <c r="K92" s="2" t="e">
        <f>SUM($B$91:K$91)/COUNT($B$91:K$91)</f>
        <v>#DIV/0!</v>
      </c>
      <c r="L92" s="2" t="e">
        <f>SUM($B$91:L$91)/COUNT($B$91:L$91)</f>
        <v>#DIV/0!</v>
      </c>
      <c r="M92" s="2" t="e">
        <f>SUM($B$91:M$91)/COUNT($B$91:M$91)</f>
        <v>#DIV/0!</v>
      </c>
      <c r="N92" s="5"/>
      <c r="P92" s="480"/>
      <c r="Q92" s="480"/>
      <c r="R92" s="480"/>
      <c r="S92" s="480"/>
      <c r="T92" s="480"/>
      <c r="U92" s="480"/>
      <c r="V92" s="480"/>
      <c r="W92" s="480"/>
      <c r="X92" s="480"/>
      <c r="Y92" s="480"/>
      <c r="Z92" s="480"/>
      <c r="AA92" s="480"/>
      <c r="AB92" s="480"/>
    </row>
    <row r="95" spans="1:28" x14ac:dyDescent="0.25">
      <c r="A95" s="4" t="s">
        <v>260</v>
      </c>
    </row>
    <row r="96" spans="1:28" x14ac:dyDescent="0.25">
      <c r="A96" s="248" t="s">
        <v>256</v>
      </c>
      <c r="B96" s="249" t="s">
        <v>28</v>
      </c>
      <c r="C96" s="249" t="s">
        <v>29</v>
      </c>
      <c r="D96" s="249" t="s">
        <v>30</v>
      </c>
      <c r="E96" s="249" t="s">
        <v>31</v>
      </c>
      <c r="F96" s="249" t="s">
        <v>32</v>
      </c>
      <c r="G96" s="249" t="s">
        <v>33</v>
      </c>
      <c r="H96" s="249" t="s">
        <v>34</v>
      </c>
      <c r="I96" s="249" t="s">
        <v>35</v>
      </c>
      <c r="J96" s="249" t="s">
        <v>36</v>
      </c>
      <c r="K96" s="249" t="s">
        <v>37</v>
      </c>
      <c r="L96" s="249" t="s">
        <v>38</v>
      </c>
      <c r="M96" s="249" t="s">
        <v>39</v>
      </c>
      <c r="N96" s="249" t="s">
        <v>84</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84</v>
      </c>
    </row>
    <row r="97" spans="1:28" x14ac:dyDescent="0.25">
      <c r="A97" s="3" t="s">
        <v>40</v>
      </c>
      <c r="B97" s="300">
        <v>25</v>
      </c>
      <c r="C97" s="300"/>
      <c r="D97" s="300"/>
      <c r="E97" s="300">
        <v>25</v>
      </c>
      <c r="F97" s="300"/>
      <c r="G97" s="300"/>
      <c r="H97" s="300">
        <v>25</v>
      </c>
      <c r="I97" s="300"/>
      <c r="J97" s="300"/>
      <c r="K97" s="300">
        <v>25</v>
      </c>
      <c r="L97" s="300"/>
      <c r="M97" s="300"/>
      <c r="N97" s="300">
        <f>AVERAGE(B97:M97)</f>
        <v>25</v>
      </c>
      <c r="P97" s="480"/>
      <c r="Q97" s="480"/>
      <c r="R97" s="480"/>
      <c r="S97" s="480"/>
      <c r="T97" s="480"/>
      <c r="U97" s="480"/>
      <c r="V97" s="480"/>
      <c r="W97" s="480"/>
      <c r="X97" s="480"/>
      <c r="Y97" s="480"/>
      <c r="Z97" s="480"/>
      <c r="AA97" s="480"/>
      <c r="AB97" s="480"/>
    </row>
    <row r="98" spans="1:28" x14ac:dyDescent="0.25">
      <c r="A98" s="3" t="s">
        <v>41</v>
      </c>
      <c r="B98" s="301">
        <v>31</v>
      </c>
      <c r="C98" s="301"/>
      <c r="D98" s="301"/>
      <c r="E98" s="301"/>
      <c r="F98" s="301"/>
      <c r="G98" s="301"/>
      <c r="H98" s="301"/>
      <c r="I98" s="301"/>
      <c r="J98" s="301"/>
      <c r="K98" s="301"/>
      <c r="L98" s="301"/>
      <c r="M98" s="301"/>
      <c r="N98" s="301">
        <f>AVERAGE(B98:M98)</f>
        <v>31</v>
      </c>
      <c r="P98" s="480"/>
      <c r="Q98" s="480"/>
      <c r="R98" s="480"/>
      <c r="S98" s="480"/>
      <c r="T98" s="480"/>
      <c r="U98" s="480"/>
      <c r="V98" s="480"/>
      <c r="W98" s="480"/>
      <c r="X98" s="480"/>
      <c r="Y98" s="480"/>
      <c r="Z98" s="480"/>
      <c r="AA98" s="480"/>
      <c r="AB98" s="480"/>
    </row>
    <row r="99" spans="1:28" x14ac:dyDescent="0.25">
      <c r="A99" s="3" t="s">
        <v>202</v>
      </c>
      <c r="B99" s="2">
        <f>IFERROR(B97/B98,0)</f>
        <v>0.80645161290322576</v>
      </c>
      <c r="C99" s="2">
        <f t="shared" ref="C99:N99" si="12">IFERROR(C97/C98,0)</f>
        <v>0</v>
      </c>
      <c r="D99" s="2">
        <f t="shared" si="12"/>
        <v>0</v>
      </c>
      <c r="E99" s="2">
        <f t="shared" si="12"/>
        <v>0</v>
      </c>
      <c r="F99" s="2">
        <f t="shared" si="12"/>
        <v>0</v>
      </c>
      <c r="G99" s="2">
        <f t="shared" si="12"/>
        <v>0</v>
      </c>
      <c r="H99" s="2">
        <f t="shared" si="12"/>
        <v>0</v>
      </c>
      <c r="I99" s="2">
        <f t="shared" si="12"/>
        <v>0</v>
      </c>
      <c r="J99" s="2">
        <f t="shared" si="12"/>
        <v>0</v>
      </c>
      <c r="K99" s="2">
        <f t="shared" si="12"/>
        <v>0</v>
      </c>
      <c r="L99" s="2">
        <f t="shared" si="12"/>
        <v>0</v>
      </c>
      <c r="M99" s="2">
        <f t="shared" si="12"/>
        <v>0</v>
      </c>
      <c r="N99" s="2">
        <f t="shared" si="12"/>
        <v>0.80645161290322576</v>
      </c>
      <c r="P99" s="480"/>
      <c r="Q99" s="480"/>
      <c r="R99" s="480"/>
      <c r="S99" s="480"/>
      <c r="T99" s="480"/>
      <c r="U99" s="480"/>
      <c r="V99" s="480"/>
      <c r="W99" s="480"/>
      <c r="X99" s="480"/>
      <c r="Y99" s="480"/>
      <c r="Z99" s="480"/>
      <c r="AA99" s="480"/>
      <c r="AB99" s="480"/>
    </row>
    <row r="100" spans="1:28" x14ac:dyDescent="0.25">
      <c r="A100" s="3" t="s">
        <v>203</v>
      </c>
      <c r="B100" s="2">
        <f>B99</f>
        <v>0.80645161290322576</v>
      </c>
      <c r="C100" s="2">
        <f>AVERAGE($B$99:C$99)</f>
        <v>0.40322580645161288</v>
      </c>
      <c r="D100" s="2">
        <f>AVERAGE($B$99:D$99)</f>
        <v>0.26881720430107525</v>
      </c>
      <c r="E100" s="2">
        <f>AVERAGE($B$99:E$99)</f>
        <v>0.20161290322580644</v>
      </c>
      <c r="F100" s="2">
        <f>AVERAGE($B$99:F$99)</f>
        <v>0.16129032258064516</v>
      </c>
      <c r="G100" s="2">
        <f>AVERAGE($B$99:G$99)</f>
        <v>0.13440860215053763</v>
      </c>
      <c r="H100" s="2">
        <f>AVERAGE($B$99:H$99)</f>
        <v>0.11520737327188939</v>
      </c>
      <c r="I100" s="2">
        <f>AVERAGE($B$99:I$99)</f>
        <v>0.10080645161290322</v>
      </c>
      <c r="J100" s="2">
        <f>AVERAGE($B$99:J$99)</f>
        <v>8.9605734767025089E-2</v>
      </c>
      <c r="K100" s="2">
        <f>AVERAGE($B$99:K$99)</f>
        <v>8.0645161290322578E-2</v>
      </c>
      <c r="L100" s="2">
        <f>AVERAGE($B$99:L$99)</f>
        <v>7.3313782991202336E-2</v>
      </c>
      <c r="M100" s="2">
        <f>AVERAGE($B$99:M$99)</f>
        <v>6.7204301075268813E-2</v>
      </c>
      <c r="N100" s="2"/>
      <c r="P100" s="480"/>
      <c r="Q100" s="480"/>
      <c r="R100" s="480"/>
      <c r="S100" s="480"/>
      <c r="T100" s="480"/>
      <c r="U100" s="480"/>
      <c r="V100" s="480"/>
      <c r="W100" s="480"/>
      <c r="X100" s="480"/>
      <c r="Y100" s="480"/>
      <c r="Z100" s="480"/>
      <c r="AA100" s="480"/>
      <c r="AB100" s="480"/>
    </row>
    <row r="101" spans="1:28" s="219" customFormat="1" x14ac:dyDescent="0.25">
      <c r="A101"/>
      <c r="B101"/>
      <c r="C101"/>
      <c r="D101"/>
      <c r="E101"/>
      <c r="F101"/>
      <c r="G101"/>
      <c r="H101"/>
      <c r="I101"/>
      <c r="J101"/>
      <c r="K101"/>
      <c r="L101"/>
      <c r="M101"/>
      <c r="N101"/>
      <c r="P101" s="232"/>
      <c r="Q101" s="232"/>
      <c r="R101" s="232"/>
      <c r="S101" s="232"/>
      <c r="T101" s="232"/>
      <c r="U101" s="232"/>
      <c r="V101" s="232"/>
      <c r="W101" s="232"/>
      <c r="X101" s="232"/>
      <c r="Y101" s="232"/>
      <c r="Z101" s="232"/>
      <c r="AA101" s="232"/>
      <c r="AB101" s="232"/>
    </row>
    <row r="103" spans="1:28" x14ac:dyDescent="0.25">
      <c r="A103" s="4" t="s">
        <v>45</v>
      </c>
    </row>
    <row r="104" spans="1:28" x14ac:dyDescent="0.25">
      <c r="A104" s="3" t="s">
        <v>208</v>
      </c>
      <c r="B104" s="3" t="s">
        <v>28</v>
      </c>
      <c r="C104" s="3" t="s">
        <v>29</v>
      </c>
      <c r="D104" s="3" t="s">
        <v>30</v>
      </c>
      <c r="E104" s="3" t="s">
        <v>31</v>
      </c>
      <c r="F104" s="3" t="s">
        <v>32</v>
      </c>
      <c r="G104" s="3" t="s">
        <v>33</v>
      </c>
      <c r="H104" s="3" t="s">
        <v>34</v>
      </c>
      <c r="I104" s="3" t="s">
        <v>35</v>
      </c>
      <c r="J104" s="3" t="s">
        <v>36</v>
      </c>
      <c r="K104" s="3" t="s">
        <v>37</v>
      </c>
      <c r="L104" s="3" t="s">
        <v>38</v>
      </c>
      <c r="M104" s="3" t="s">
        <v>39</v>
      </c>
      <c r="N104" s="3" t="s">
        <v>84</v>
      </c>
      <c r="P104" s="210" t="s">
        <v>28</v>
      </c>
      <c r="Q104" s="210" t="s">
        <v>29</v>
      </c>
      <c r="R104" s="210" t="s">
        <v>30</v>
      </c>
      <c r="S104" s="210" t="s">
        <v>31</v>
      </c>
      <c r="T104" s="210" t="s">
        <v>32</v>
      </c>
      <c r="U104" s="210" t="s">
        <v>33</v>
      </c>
      <c r="V104" s="210" t="s">
        <v>34</v>
      </c>
      <c r="W104" s="210" t="s">
        <v>35</v>
      </c>
      <c r="X104" s="210" t="s">
        <v>36</v>
      </c>
      <c r="Y104" s="210" t="s">
        <v>37</v>
      </c>
      <c r="Z104" s="210" t="s">
        <v>38</v>
      </c>
      <c r="AA104" s="210" t="s">
        <v>39</v>
      </c>
      <c r="AB104" s="210" t="s">
        <v>84</v>
      </c>
    </row>
    <row r="105" spans="1:28" x14ac:dyDescent="0.25">
      <c r="A105" s="3" t="s">
        <v>40</v>
      </c>
      <c r="B105" s="1">
        <v>0</v>
      </c>
      <c r="C105" s="1">
        <v>0</v>
      </c>
      <c r="D105" s="1">
        <v>0</v>
      </c>
      <c r="E105" s="1">
        <v>0</v>
      </c>
      <c r="F105" s="1">
        <v>0</v>
      </c>
      <c r="G105" s="1">
        <v>0</v>
      </c>
      <c r="H105" s="1">
        <v>0</v>
      </c>
      <c r="I105" s="1">
        <v>0</v>
      </c>
      <c r="J105" s="1">
        <v>0</v>
      </c>
      <c r="K105" s="1">
        <v>0</v>
      </c>
      <c r="L105" s="1">
        <v>0</v>
      </c>
      <c r="M105" s="1">
        <v>0</v>
      </c>
      <c r="N105" s="214">
        <f>SUM(B105:M105)</f>
        <v>0</v>
      </c>
      <c r="P105" s="480"/>
      <c r="Q105" s="480"/>
      <c r="R105" s="480"/>
      <c r="S105" s="480"/>
      <c r="T105" s="480"/>
      <c r="U105" s="480"/>
      <c r="V105" s="480"/>
      <c r="W105" s="480"/>
      <c r="X105" s="480"/>
      <c r="Y105" s="480"/>
      <c r="Z105" s="480"/>
      <c r="AA105" s="480"/>
      <c r="AB105" s="480"/>
    </row>
    <row r="106" spans="1:28" x14ac:dyDescent="0.25">
      <c r="A106" s="3" t="s">
        <v>41</v>
      </c>
      <c r="B106" s="271">
        <v>0</v>
      </c>
      <c r="C106" s="271"/>
      <c r="D106" s="271"/>
      <c r="E106" s="271"/>
      <c r="F106" s="271"/>
      <c r="G106" s="271"/>
      <c r="H106" s="271"/>
      <c r="I106" s="271"/>
      <c r="J106" s="271"/>
      <c r="K106" s="271"/>
      <c r="L106" s="271"/>
      <c r="M106" s="271"/>
      <c r="N106" s="271">
        <f>SUM(B106:M106)</f>
        <v>0</v>
      </c>
      <c r="P106" s="480"/>
      <c r="Q106" s="480"/>
      <c r="R106" s="480"/>
      <c r="S106" s="480"/>
      <c r="T106" s="480"/>
      <c r="U106" s="480"/>
      <c r="V106" s="480"/>
      <c r="W106" s="480"/>
      <c r="X106" s="480"/>
      <c r="Y106" s="480"/>
      <c r="Z106" s="480"/>
      <c r="AA106" s="480"/>
      <c r="AB106" s="480"/>
    </row>
    <row r="107" spans="1:28" x14ac:dyDescent="0.25">
      <c r="A107" s="3" t="s">
        <v>85</v>
      </c>
      <c r="B107" s="252">
        <f>B106</f>
        <v>0</v>
      </c>
      <c r="C107" s="252">
        <f>SUM($B$106:C$106)</f>
        <v>0</v>
      </c>
      <c r="D107" s="252">
        <f>SUM($B$106:D$106)</f>
        <v>0</v>
      </c>
      <c r="E107" s="252">
        <f>SUM($B$106:E$106)</f>
        <v>0</v>
      </c>
      <c r="F107" s="252">
        <f>SUM($B$106:F$106)</f>
        <v>0</v>
      </c>
      <c r="G107" s="252">
        <f>SUM($B$106:G$106)</f>
        <v>0</v>
      </c>
      <c r="H107" s="252">
        <f>SUM($B$106:H$106)</f>
        <v>0</v>
      </c>
      <c r="I107" s="252">
        <f>SUM($B$106:I$106)</f>
        <v>0</v>
      </c>
      <c r="J107" s="252">
        <f>SUM($B$106:J$106)</f>
        <v>0</v>
      </c>
      <c r="K107" s="252">
        <f>SUM($B$106:K$106)</f>
        <v>0</v>
      </c>
      <c r="L107" s="252">
        <f>SUM($B$106:L$106)</f>
        <v>0</v>
      </c>
      <c r="M107" s="252">
        <f>SUM($B$106:M$106)</f>
        <v>0</v>
      </c>
      <c r="N107" s="273"/>
      <c r="P107" s="480"/>
      <c r="Q107" s="480"/>
      <c r="R107" s="480"/>
      <c r="S107" s="480"/>
      <c r="T107" s="480"/>
      <c r="U107" s="480"/>
      <c r="V107" s="480"/>
      <c r="W107" s="480"/>
      <c r="X107" s="480"/>
      <c r="Y107" s="480"/>
      <c r="Z107" s="480"/>
      <c r="AA107" s="480"/>
      <c r="AB107" s="480"/>
    </row>
    <row r="108" spans="1:28" x14ac:dyDescent="0.25">
      <c r="A108" s="3" t="s">
        <v>202</v>
      </c>
      <c r="B108" s="6">
        <f>IF(B106=0,1,B105/B106)</f>
        <v>1</v>
      </c>
      <c r="C108" s="6">
        <f t="shared" ref="C108:M108" si="13">IF(C106=0,1,C105/C106)</f>
        <v>1</v>
      </c>
      <c r="D108" s="6">
        <f t="shared" si="13"/>
        <v>1</v>
      </c>
      <c r="E108" s="6">
        <f t="shared" si="13"/>
        <v>1</v>
      </c>
      <c r="F108" s="6">
        <f t="shared" si="13"/>
        <v>1</v>
      </c>
      <c r="G108" s="6">
        <f t="shared" si="13"/>
        <v>1</v>
      </c>
      <c r="H108" s="6">
        <f t="shared" si="13"/>
        <v>1</v>
      </c>
      <c r="I108" s="6">
        <f t="shared" si="13"/>
        <v>1</v>
      </c>
      <c r="J108" s="6">
        <f t="shared" si="13"/>
        <v>1</v>
      </c>
      <c r="K108" s="6">
        <f t="shared" si="13"/>
        <v>1</v>
      </c>
      <c r="L108" s="6">
        <f t="shared" si="13"/>
        <v>1</v>
      </c>
      <c r="M108" s="6">
        <f t="shared" si="13"/>
        <v>1</v>
      </c>
      <c r="N108" s="6" t="str">
        <f t="shared" ref="N108" si="14">IF(N106=0,"100%",N106/N105)</f>
        <v>100%</v>
      </c>
      <c r="P108" s="480"/>
      <c r="Q108" s="480"/>
      <c r="R108" s="480"/>
      <c r="S108" s="480"/>
      <c r="T108" s="480"/>
      <c r="U108" s="480"/>
      <c r="V108" s="480"/>
      <c r="W108" s="480"/>
      <c r="X108" s="480"/>
      <c r="Y108" s="480"/>
      <c r="Z108" s="480"/>
      <c r="AA108" s="480"/>
      <c r="AB108" s="480"/>
    </row>
    <row r="109" spans="1:28" x14ac:dyDescent="0.25">
      <c r="A109" s="3" t="s">
        <v>204</v>
      </c>
      <c r="B109" s="6">
        <f>B108</f>
        <v>1</v>
      </c>
      <c r="C109" s="2">
        <f>SUM($B$108:C$108)/COUNT($B$108:C$108)</f>
        <v>1</v>
      </c>
      <c r="D109" s="2">
        <f>SUM($B$108:D$108)/COUNT($B$108:D$108)</f>
        <v>1</v>
      </c>
      <c r="E109" s="2">
        <f>SUM($B$108:E$108)/COUNT($B$108:E$108)</f>
        <v>1</v>
      </c>
      <c r="F109" s="2">
        <f>SUM($B$108:F$108)/COUNT($B$108:F$108)</f>
        <v>1</v>
      </c>
      <c r="G109" s="2">
        <f>SUM($B$108:G$108)/COUNT($B$108:G$108)</f>
        <v>1</v>
      </c>
      <c r="H109" s="2">
        <f>SUM($B$108:H$108)/COUNT($B$108:H$108)</f>
        <v>1</v>
      </c>
      <c r="I109" s="2">
        <f>SUM($B$108:I$108)/COUNT($B$108:I$108)</f>
        <v>1</v>
      </c>
      <c r="J109" s="2">
        <f>SUM($B$108:J$108)/COUNT($B$108:J$108)</f>
        <v>1</v>
      </c>
      <c r="K109" s="2">
        <f>SUM($B$108:K$108)/COUNT($B$108:K$108)</f>
        <v>1</v>
      </c>
      <c r="L109" s="2">
        <f>SUM($B$108:L$108)/COUNT($B$108:L$108)</f>
        <v>1</v>
      </c>
      <c r="M109" s="2">
        <f>SUM($B$108:M$108)/COUNT($B$108:M$108)</f>
        <v>1</v>
      </c>
      <c r="N109" s="2"/>
      <c r="P109" s="480"/>
      <c r="Q109" s="480"/>
      <c r="R109" s="480"/>
      <c r="S109" s="480"/>
      <c r="T109" s="480"/>
      <c r="U109" s="480"/>
      <c r="V109" s="480"/>
      <c r="W109" s="480"/>
      <c r="X109" s="480"/>
      <c r="Y109" s="480"/>
      <c r="Z109" s="480"/>
      <c r="AA109" s="480"/>
      <c r="AB109" s="480"/>
    </row>
    <row r="110" spans="1:28" x14ac:dyDescent="0.25">
      <c r="A110" s="216"/>
      <c r="B110" s="217"/>
      <c r="C110" s="218"/>
      <c r="D110" s="218"/>
      <c r="E110" s="218"/>
      <c r="F110" s="218"/>
      <c r="G110" s="218"/>
      <c r="H110" s="218"/>
      <c r="I110" s="218"/>
      <c r="J110" s="218"/>
      <c r="K110" s="218"/>
      <c r="L110" s="218"/>
      <c r="M110" s="218"/>
      <c r="N110" s="218"/>
    </row>
    <row r="111" spans="1:28" x14ac:dyDescent="0.25">
      <c r="A111" s="216"/>
      <c r="B111" s="217"/>
      <c r="C111" s="218"/>
      <c r="D111" s="218"/>
      <c r="E111" s="218"/>
      <c r="F111" s="218"/>
      <c r="G111" s="218"/>
      <c r="H111" s="218"/>
      <c r="I111" s="218"/>
      <c r="J111" s="218"/>
      <c r="K111" s="218"/>
      <c r="L111" s="218"/>
      <c r="M111" s="218"/>
      <c r="N111" s="218"/>
    </row>
    <row r="112" spans="1:28" x14ac:dyDescent="0.25">
      <c r="A112" s="4" t="s">
        <v>274</v>
      </c>
    </row>
    <row r="113" spans="1:28" x14ac:dyDescent="0.25">
      <c r="A113" s="3" t="s">
        <v>272</v>
      </c>
      <c r="B113" s="3" t="s">
        <v>28</v>
      </c>
      <c r="C113" s="3" t="s">
        <v>29</v>
      </c>
      <c r="D113" s="3" t="s">
        <v>30</v>
      </c>
      <c r="E113" s="3" t="s">
        <v>31</v>
      </c>
      <c r="F113" s="3" t="s">
        <v>32</v>
      </c>
      <c r="G113" s="3" t="s">
        <v>33</v>
      </c>
      <c r="H113" s="3" t="s">
        <v>34</v>
      </c>
      <c r="I113" s="3" t="s">
        <v>35</v>
      </c>
      <c r="J113" s="3" t="s">
        <v>36</v>
      </c>
      <c r="K113" s="3" t="s">
        <v>37</v>
      </c>
      <c r="L113" s="3" t="s">
        <v>38</v>
      </c>
      <c r="M113" s="3" t="s">
        <v>39</v>
      </c>
      <c r="N113" s="3" t="s">
        <v>84</v>
      </c>
      <c r="P113" s="210" t="s">
        <v>28</v>
      </c>
      <c r="Q113" s="210" t="s">
        <v>29</v>
      </c>
      <c r="R113" s="210" t="s">
        <v>30</v>
      </c>
      <c r="S113" s="210" t="s">
        <v>31</v>
      </c>
      <c r="T113" s="210" t="s">
        <v>32</v>
      </c>
      <c r="U113" s="210" t="s">
        <v>33</v>
      </c>
      <c r="V113" s="210" t="s">
        <v>34</v>
      </c>
      <c r="W113" s="210" t="s">
        <v>35</v>
      </c>
      <c r="X113" s="210" t="s">
        <v>36</v>
      </c>
      <c r="Y113" s="210" t="s">
        <v>37</v>
      </c>
      <c r="Z113" s="210" t="s">
        <v>38</v>
      </c>
      <c r="AA113" s="210" t="s">
        <v>39</v>
      </c>
      <c r="AB113" s="210" t="s">
        <v>84</v>
      </c>
    </row>
    <row r="114" spans="1:28" x14ac:dyDescent="0.25">
      <c r="A114" s="3" t="s">
        <v>40</v>
      </c>
      <c r="B114" s="1">
        <v>0</v>
      </c>
      <c r="C114" s="1">
        <v>0</v>
      </c>
      <c r="D114" s="1">
        <v>0</v>
      </c>
      <c r="E114" s="1">
        <v>0</v>
      </c>
      <c r="F114" s="1">
        <v>0</v>
      </c>
      <c r="G114" s="1">
        <v>0</v>
      </c>
      <c r="H114" s="1">
        <v>0</v>
      </c>
      <c r="I114" s="1">
        <v>0</v>
      </c>
      <c r="J114" s="1">
        <v>0</v>
      </c>
      <c r="K114" s="1">
        <v>0</v>
      </c>
      <c r="L114" s="1">
        <v>0</v>
      </c>
      <c r="M114" s="1">
        <v>0</v>
      </c>
      <c r="N114" s="214">
        <f>SUM(B114:M114)</f>
        <v>0</v>
      </c>
      <c r="P114" s="480"/>
      <c r="Q114" s="480"/>
      <c r="R114" s="480"/>
      <c r="S114" s="480"/>
      <c r="T114" s="480"/>
      <c r="U114" s="480"/>
      <c r="V114" s="480"/>
      <c r="W114" s="480"/>
      <c r="X114" s="480"/>
      <c r="Y114" s="480"/>
      <c r="Z114" s="480"/>
      <c r="AA114" s="480"/>
      <c r="AB114" s="480"/>
    </row>
    <row r="115" spans="1:28" x14ac:dyDescent="0.25">
      <c r="A115" s="3" t="s">
        <v>41</v>
      </c>
      <c r="B115" s="277">
        <v>0</v>
      </c>
      <c r="C115" s="277"/>
      <c r="D115" s="277"/>
      <c r="E115" s="277"/>
      <c r="F115" s="277"/>
      <c r="G115" s="277"/>
      <c r="H115" s="277"/>
      <c r="I115" s="277"/>
      <c r="J115" s="277"/>
      <c r="K115" s="277"/>
      <c r="L115" s="277"/>
      <c r="M115" s="277"/>
      <c r="N115" s="268">
        <f>SUM(B115:M115)</f>
        <v>0</v>
      </c>
      <c r="P115" s="480"/>
      <c r="Q115" s="480"/>
      <c r="R115" s="480"/>
      <c r="S115" s="480"/>
      <c r="T115" s="480"/>
      <c r="U115" s="480"/>
      <c r="V115" s="480"/>
      <c r="W115" s="480"/>
      <c r="X115" s="480"/>
      <c r="Y115" s="480"/>
      <c r="Z115" s="480"/>
      <c r="AA115" s="480"/>
      <c r="AB115" s="480"/>
    </row>
    <row r="116" spans="1:28" x14ac:dyDescent="0.25">
      <c r="A116" s="3" t="s">
        <v>202</v>
      </c>
      <c r="B116" s="6">
        <f t="shared" ref="B116:M116" si="15">IF(B115=0,1,B114/B115)</f>
        <v>1</v>
      </c>
      <c r="C116" s="6">
        <f t="shared" si="15"/>
        <v>1</v>
      </c>
      <c r="D116" s="6">
        <f t="shared" si="15"/>
        <v>1</v>
      </c>
      <c r="E116" s="6">
        <f t="shared" si="15"/>
        <v>1</v>
      </c>
      <c r="F116" s="6">
        <f t="shared" si="15"/>
        <v>1</v>
      </c>
      <c r="G116" s="6">
        <f t="shared" si="15"/>
        <v>1</v>
      </c>
      <c r="H116" s="6">
        <f t="shared" si="15"/>
        <v>1</v>
      </c>
      <c r="I116" s="6">
        <f t="shared" si="15"/>
        <v>1</v>
      </c>
      <c r="J116" s="6">
        <f t="shared" si="15"/>
        <v>1</v>
      </c>
      <c r="K116" s="6">
        <f t="shared" si="15"/>
        <v>1</v>
      </c>
      <c r="L116" s="6">
        <f t="shared" si="15"/>
        <v>1</v>
      </c>
      <c r="M116" s="6">
        <f t="shared" si="15"/>
        <v>1</v>
      </c>
      <c r="N116" s="6" t="str">
        <f>IF(N115=0,"100%",N115/N114)</f>
        <v>100%</v>
      </c>
      <c r="P116" s="480"/>
      <c r="Q116" s="480"/>
      <c r="R116" s="480"/>
      <c r="S116" s="480"/>
      <c r="T116" s="480"/>
      <c r="U116" s="480"/>
      <c r="V116" s="480"/>
      <c r="W116" s="480"/>
      <c r="X116" s="480"/>
      <c r="Y116" s="480"/>
      <c r="Z116" s="480"/>
      <c r="AA116" s="480"/>
      <c r="AB116" s="480"/>
    </row>
    <row r="117" spans="1:28" x14ac:dyDescent="0.25">
      <c r="A117" s="3" t="s">
        <v>204</v>
      </c>
      <c r="B117" s="6">
        <f>B116</f>
        <v>1</v>
      </c>
      <c r="C117" s="2">
        <f>AVERAGE($B$116:C$116)</f>
        <v>1</v>
      </c>
      <c r="D117" s="2">
        <f>AVERAGE($B$116:D$116)</f>
        <v>1</v>
      </c>
      <c r="E117" s="2">
        <f>AVERAGE($B$116:E$116)</f>
        <v>1</v>
      </c>
      <c r="F117" s="2">
        <f>AVERAGE($B$116:F$116)</f>
        <v>1</v>
      </c>
      <c r="G117" s="2">
        <f>AVERAGE($B$116:G$116)</f>
        <v>1</v>
      </c>
      <c r="H117" s="2">
        <f>AVERAGE($B$116:H$116)</f>
        <v>1</v>
      </c>
      <c r="I117" s="2">
        <f>AVERAGE($B$116:I$116)</f>
        <v>1</v>
      </c>
      <c r="J117" s="2">
        <f>AVERAGE($B$116:J$116)</f>
        <v>1</v>
      </c>
      <c r="K117" s="2">
        <f>AVERAGE($B$116:K$116)</f>
        <v>1</v>
      </c>
      <c r="L117" s="2">
        <f>AVERAGE($B$116:L$116)</f>
        <v>1</v>
      </c>
      <c r="M117" s="2">
        <f>AVERAGE($B$116:M$116)</f>
        <v>1</v>
      </c>
      <c r="N117" s="2"/>
      <c r="P117" s="480"/>
      <c r="Q117" s="480"/>
      <c r="R117" s="480"/>
      <c r="S117" s="480"/>
      <c r="T117" s="480"/>
      <c r="U117" s="480"/>
      <c r="V117" s="480"/>
      <c r="W117" s="480"/>
      <c r="X117" s="480"/>
      <c r="Y117" s="480"/>
      <c r="Z117" s="480"/>
      <c r="AA117" s="480"/>
      <c r="AB117" s="480"/>
    </row>
    <row r="118" spans="1:28" x14ac:dyDescent="0.25">
      <c r="A118" s="216"/>
      <c r="B118" s="217"/>
      <c r="C118" s="218"/>
      <c r="D118" s="218"/>
      <c r="E118" s="218"/>
      <c r="F118" s="218"/>
      <c r="G118" s="218"/>
      <c r="H118" s="218"/>
      <c r="I118" s="218"/>
      <c r="J118" s="218"/>
      <c r="K118" s="218"/>
      <c r="L118" s="218"/>
      <c r="M118" s="218"/>
      <c r="N118" s="218"/>
    </row>
    <row r="119" spans="1:28" x14ac:dyDescent="0.25">
      <c r="A119" s="216"/>
      <c r="B119" s="217"/>
      <c r="C119" s="218"/>
      <c r="D119" s="218"/>
      <c r="E119" s="218"/>
      <c r="F119" s="218"/>
      <c r="G119" s="218"/>
      <c r="H119" s="218"/>
      <c r="I119" s="218"/>
      <c r="J119" s="218"/>
      <c r="K119" s="218"/>
      <c r="L119" s="218"/>
      <c r="M119" s="218"/>
      <c r="N119" s="218"/>
    </row>
    <row r="120" spans="1:28" x14ac:dyDescent="0.25">
      <c r="A120" s="209" t="s">
        <v>205</v>
      </c>
      <c r="B120" s="210" t="s">
        <v>28</v>
      </c>
      <c r="C120" s="210" t="s">
        <v>29</v>
      </c>
      <c r="D120" s="210" t="s">
        <v>30</v>
      </c>
      <c r="E120" s="210" t="s">
        <v>31</v>
      </c>
      <c r="F120" s="210" t="s">
        <v>32</v>
      </c>
      <c r="G120" s="210" t="s">
        <v>33</v>
      </c>
      <c r="H120" s="210" t="s">
        <v>34</v>
      </c>
      <c r="I120" s="210" t="s">
        <v>35</v>
      </c>
      <c r="J120" s="210" t="s">
        <v>36</v>
      </c>
      <c r="K120" s="210" t="s">
        <v>37</v>
      </c>
      <c r="L120" s="210" t="s">
        <v>38</v>
      </c>
      <c r="M120" s="210" t="s">
        <v>39</v>
      </c>
      <c r="N120" s="210" t="s">
        <v>84</v>
      </c>
      <c r="P120" s="210" t="s">
        <v>28</v>
      </c>
      <c r="Q120" s="210" t="s">
        <v>29</v>
      </c>
      <c r="R120" s="210" t="s">
        <v>30</v>
      </c>
      <c r="S120" s="210" t="s">
        <v>31</v>
      </c>
      <c r="T120" s="210" t="s">
        <v>32</v>
      </c>
      <c r="U120" s="210" t="s">
        <v>33</v>
      </c>
      <c r="V120" s="210" t="s">
        <v>34</v>
      </c>
      <c r="W120" s="210" t="s">
        <v>35</v>
      </c>
      <c r="X120" s="210" t="s">
        <v>36</v>
      </c>
      <c r="Y120" s="210" t="s">
        <v>37</v>
      </c>
      <c r="Z120" s="210" t="s">
        <v>38</v>
      </c>
      <c r="AA120" s="210" t="s">
        <v>39</v>
      </c>
      <c r="AB120" s="210" t="s">
        <v>84</v>
      </c>
    </row>
    <row r="121" spans="1:28" x14ac:dyDescent="0.25">
      <c r="A121" s="3" t="s">
        <v>40</v>
      </c>
      <c r="B121" s="220">
        <v>0.98</v>
      </c>
      <c r="C121" s="220">
        <v>0.98</v>
      </c>
      <c r="D121" s="220">
        <v>0.98</v>
      </c>
      <c r="E121" s="220">
        <v>0.98</v>
      </c>
      <c r="F121" s="220">
        <v>0.98</v>
      </c>
      <c r="G121" s="220">
        <v>0.98</v>
      </c>
      <c r="H121" s="220">
        <v>0.98</v>
      </c>
      <c r="I121" s="220">
        <v>0.98</v>
      </c>
      <c r="J121" s="220">
        <v>0.98</v>
      </c>
      <c r="K121" s="220">
        <v>0.98</v>
      </c>
      <c r="L121" s="220">
        <v>0.98</v>
      </c>
      <c r="M121" s="220">
        <v>0.98</v>
      </c>
      <c r="N121" s="220">
        <f>AVERAGE(B121:M121)</f>
        <v>0.98000000000000032</v>
      </c>
      <c r="P121" s="480"/>
      <c r="Q121" s="480"/>
      <c r="R121" s="480"/>
      <c r="S121" s="480"/>
      <c r="T121" s="480"/>
      <c r="U121" s="480"/>
      <c r="V121" s="480"/>
      <c r="W121" s="480"/>
      <c r="X121" s="480"/>
      <c r="Y121" s="480"/>
      <c r="Z121" s="480"/>
      <c r="AA121" s="480"/>
      <c r="AB121" s="480"/>
    </row>
    <row r="122" spans="1:28" x14ac:dyDescent="0.25">
      <c r="A122" s="3" t="s">
        <v>41</v>
      </c>
      <c r="B122" s="307">
        <v>0.96250000000000002</v>
      </c>
      <c r="C122" s="307"/>
      <c r="D122" s="307"/>
      <c r="E122" s="307"/>
      <c r="F122" s="307"/>
      <c r="G122" s="307"/>
      <c r="H122" s="307"/>
      <c r="I122" s="307"/>
      <c r="J122" s="307"/>
      <c r="K122" s="307"/>
      <c r="L122" s="307"/>
      <c r="M122" s="307"/>
      <c r="N122" s="307">
        <f>AVERAGE(B122:M122)</f>
        <v>0.96250000000000002</v>
      </c>
      <c r="P122" s="480"/>
      <c r="Q122" s="480"/>
      <c r="R122" s="480"/>
      <c r="S122" s="480"/>
      <c r="T122" s="480"/>
      <c r="U122" s="480"/>
      <c r="V122" s="480"/>
      <c r="W122" s="480"/>
      <c r="X122" s="480"/>
      <c r="Y122" s="480"/>
      <c r="Z122" s="480"/>
      <c r="AA122" s="480"/>
      <c r="AB122" s="480"/>
    </row>
    <row r="123" spans="1:28" x14ac:dyDescent="0.25">
      <c r="A123" s="3" t="s">
        <v>202</v>
      </c>
      <c r="B123" s="2">
        <f>B122/B121</f>
        <v>0.98214285714285721</v>
      </c>
      <c r="C123" s="2">
        <f t="shared" ref="C123:M123" si="16">C122/C121</f>
        <v>0</v>
      </c>
      <c r="D123" s="2">
        <f t="shared" si="16"/>
        <v>0</v>
      </c>
      <c r="E123" s="2">
        <f t="shared" si="16"/>
        <v>0</v>
      </c>
      <c r="F123" s="2">
        <f t="shared" si="16"/>
        <v>0</v>
      </c>
      <c r="G123" s="2">
        <f t="shared" si="16"/>
        <v>0</v>
      </c>
      <c r="H123" s="2">
        <f t="shared" si="16"/>
        <v>0</v>
      </c>
      <c r="I123" s="2">
        <f t="shared" si="16"/>
        <v>0</v>
      </c>
      <c r="J123" s="2">
        <f t="shared" si="16"/>
        <v>0</v>
      </c>
      <c r="K123" s="2">
        <f t="shared" si="16"/>
        <v>0</v>
      </c>
      <c r="L123" s="2">
        <f t="shared" si="16"/>
        <v>0</v>
      </c>
      <c r="M123" s="2">
        <f t="shared" si="16"/>
        <v>0</v>
      </c>
      <c r="N123" s="6">
        <f>IFERROR(N122/N121,0)</f>
        <v>0.98214285714285687</v>
      </c>
      <c r="P123" s="480"/>
      <c r="Q123" s="480"/>
      <c r="R123" s="480"/>
      <c r="S123" s="480"/>
      <c r="T123" s="480"/>
      <c r="U123" s="480"/>
      <c r="V123" s="480"/>
      <c r="W123" s="480"/>
      <c r="X123" s="480"/>
      <c r="Y123" s="480"/>
      <c r="Z123" s="480"/>
      <c r="AA123" s="480"/>
      <c r="AB123" s="480"/>
    </row>
    <row r="124" spans="1:28" x14ac:dyDescent="0.25">
      <c r="A124" s="3" t="s">
        <v>204</v>
      </c>
      <c r="B124" s="2">
        <f>B123</f>
        <v>0.98214285714285721</v>
      </c>
      <c r="C124" s="2">
        <f>IFERROR(SUM($B$122:C$122)/COUNT($B$122:C$122),0)</f>
        <v>0.96250000000000002</v>
      </c>
      <c r="D124" s="2">
        <f>IFERROR(SUM($B$122:D$122)/COUNT($B$122:D$122),0)</f>
        <v>0.96250000000000002</v>
      </c>
      <c r="E124" s="2">
        <f>IFERROR(SUM($B$122:E$122)/COUNT($B$122:E$122),0)</f>
        <v>0.96250000000000002</v>
      </c>
      <c r="F124" s="2">
        <f>IFERROR(SUM($B$122:F$122)/COUNT($B$122:F$122),0)</f>
        <v>0.96250000000000002</v>
      </c>
      <c r="G124" s="2">
        <f>IFERROR(SUM($B$122:G$122)/COUNT($B$122:G$122),0)</f>
        <v>0.96250000000000002</v>
      </c>
      <c r="H124" s="2">
        <f>IFERROR(SUM($B$122:H$122)/COUNT($B$122:H$122),0)</f>
        <v>0.96250000000000002</v>
      </c>
      <c r="I124" s="2">
        <f>IFERROR(SUM($B$122:I$122)/COUNT($B$122:I$122),0)</f>
        <v>0.96250000000000002</v>
      </c>
      <c r="J124" s="2">
        <f>IFERROR(SUM($B$122:J$122)/COUNT($B$122:J$122),0)</f>
        <v>0.96250000000000002</v>
      </c>
      <c r="K124" s="2">
        <f>IFERROR(SUM($B$122:K$122)/COUNT($B$122:K$122),0)</f>
        <v>0.96250000000000002</v>
      </c>
      <c r="L124" s="2">
        <f>IFERROR(SUM($B$122:L$122)/COUNT($B$122:L$122),0)</f>
        <v>0.96250000000000002</v>
      </c>
      <c r="M124" s="2">
        <f>IFERROR(SUM($B$122:M$122)/COUNT($B$122:M$122),0)</f>
        <v>0.96250000000000002</v>
      </c>
      <c r="N124" s="2"/>
      <c r="P124" s="480"/>
      <c r="Q124" s="480"/>
      <c r="R124" s="480"/>
      <c r="S124" s="480"/>
      <c r="T124" s="480"/>
      <c r="U124" s="480"/>
      <c r="V124" s="480"/>
      <c r="W124" s="480"/>
      <c r="X124" s="480"/>
      <c r="Y124" s="480"/>
      <c r="Z124" s="480"/>
      <c r="AA124" s="480"/>
      <c r="AB124" s="480"/>
    </row>
    <row r="125" spans="1:28" x14ac:dyDescent="0.25">
      <c r="A125" s="216"/>
      <c r="B125" s="218"/>
      <c r="C125" s="218"/>
      <c r="D125" s="218"/>
      <c r="E125" s="218"/>
      <c r="F125" s="218"/>
      <c r="G125" s="218"/>
      <c r="H125" s="218"/>
      <c r="I125" s="218"/>
      <c r="J125" s="218"/>
      <c r="K125" s="218"/>
      <c r="L125" s="218"/>
      <c r="M125" s="218"/>
      <c r="N125" s="218"/>
    </row>
    <row r="127" spans="1:28" x14ac:dyDescent="0.25">
      <c r="A127" s="209" t="s">
        <v>188</v>
      </c>
      <c r="B127" s="210" t="s">
        <v>28</v>
      </c>
      <c r="C127" s="210" t="s">
        <v>29</v>
      </c>
      <c r="D127" s="210" t="s">
        <v>30</v>
      </c>
      <c r="E127" s="210" t="s">
        <v>31</v>
      </c>
      <c r="F127" s="210" t="s">
        <v>32</v>
      </c>
      <c r="G127" s="210" t="s">
        <v>33</v>
      </c>
      <c r="H127" s="210" t="s">
        <v>34</v>
      </c>
      <c r="I127" s="210" t="s">
        <v>35</v>
      </c>
      <c r="J127" s="210" t="s">
        <v>36</v>
      </c>
      <c r="K127" s="210" t="s">
        <v>37</v>
      </c>
      <c r="L127" s="210" t="s">
        <v>38</v>
      </c>
      <c r="M127" s="210" t="s">
        <v>39</v>
      </c>
      <c r="N127" s="210" t="s">
        <v>84</v>
      </c>
      <c r="P127" s="210" t="s">
        <v>28</v>
      </c>
      <c r="Q127" s="210" t="s">
        <v>29</v>
      </c>
      <c r="R127" s="210" t="s">
        <v>30</v>
      </c>
      <c r="S127" s="210" t="s">
        <v>31</v>
      </c>
      <c r="T127" s="210" t="s">
        <v>32</v>
      </c>
      <c r="U127" s="210" t="s">
        <v>33</v>
      </c>
      <c r="V127" s="210" t="s">
        <v>34</v>
      </c>
      <c r="W127" s="210" t="s">
        <v>35</v>
      </c>
      <c r="X127" s="210" t="s">
        <v>36</v>
      </c>
      <c r="Y127" s="210" t="s">
        <v>37</v>
      </c>
      <c r="Z127" s="210" t="s">
        <v>38</v>
      </c>
      <c r="AA127" s="210" t="s">
        <v>39</v>
      </c>
      <c r="AB127" s="210" t="s">
        <v>84</v>
      </c>
    </row>
    <row r="128" spans="1:28" x14ac:dyDescent="0.25">
      <c r="A128" s="3" t="s">
        <v>40</v>
      </c>
      <c r="B128" s="274">
        <v>0</v>
      </c>
      <c r="C128" s="274">
        <v>0</v>
      </c>
      <c r="D128" s="274">
        <v>0</v>
      </c>
      <c r="E128" s="274">
        <v>0</v>
      </c>
      <c r="F128" s="274">
        <v>0</v>
      </c>
      <c r="G128" s="274">
        <v>0</v>
      </c>
      <c r="H128" s="274">
        <v>0</v>
      </c>
      <c r="I128" s="274">
        <v>0</v>
      </c>
      <c r="J128" s="274">
        <v>0</v>
      </c>
      <c r="K128" s="274">
        <v>0</v>
      </c>
      <c r="L128" s="274">
        <v>0</v>
      </c>
      <c r="M128" s="274">
        <v>0</v>
      </c>
      <c r="N128" s="274">
        <f>AVERAGE(B128:M128)</f>
        <v>0</v>
      </c>
      <c r="P128" s="480"/>
      <c r="Q128" s="480"/>
      <c r="R128" s="480"/>
      <c r="S128" s="480"/>
      <c r="T128" s="480"/>
      <c r="U128" s="480"/>
      <c r="V128" s="480"/>
      <c r="W128" s="480"/>
      <c r="X128" s="480"/>
      <c r="Y128" s="480"/>
      <c r="Z128" s="480"/>
      <c r="AA128" s="480"/>
      <c r="AB128" s="480"/>
    </row>
    <row r="129" spans="1:28" x14ac:dyDescent="0.25">
      <c r="A129" s="3" t="s">
        <v>41</v>
      </c>
      <c r="B129" s="275">
        <v>0</v>
      </c>
      <c r="C129" s="275"/>
      <c r="D129" s="275"/>
      <c r="E129" s="275"/>
      <c r="F129" s="275"/>
      <c r="G129" s="275"/>
      <c r="H129" s="275"/>
      <c r="I129" s="275"/>
      <c r="J129" s="275"/>
      <c r="K129" s="275"/>
      <c r="L129" s="275"/>
      <c r="M129" s="275"/>
      <c r="N129" s="275">
        <f>SUM(B129:M129)</f>
        <v>0</v>
      </c>
      <c r="P129" s="480"/>
      <c r="Q129" s="480"/>
      <c r="R129" s="480"/>
      <c r="S129" s="480"/>
      <c r="T129" s="480"/>
      <c r="U129" s="480"/>
      <c r="V129" s="480"/>
      <c r="W129" s="480"/>
      <c r="X129" s="480"/>
      <c r="Y129" s="480"/>
      <c r="Z129" s="480"/>
      <c r="AA129" s="480"/>
      <c r="AB129" s="480"/>
    </row>
    <row r="130" spans="1:28" x14ac:dyDescent="0.25">
      <c r="A130" s="3" t="s">
        <v>202</v>
      </c>
      <c r="B130" s="6">
        <f>IF(B129=0,1,B128/B129)</f>
        <v>1</v>
      </c>
      <c r="C130" s="6">
        <f t="shared" ref="C130" si="17">IF(C129=0,1,C128/C129)</f>
        <v>1</v>
      </c>
      <c r="D130" s="6">
        <f t="shared" ref="D130" si="18">IF(D129=0,1,D128/D129)</f>
        <v>1</v>
      </c>
      <c r="E130" s="6">
        <f t="shared" ref="E130" si="19">IF(E129=0,1,E128/E129)</f>
        <v>1</v>
      </c>
      <c r="F130" s="6">
        <f t="shared" ref="F130" si="20">IF(F129=0,1,F128/F129)</f>
        <v>1</v>
      </c>
      <c r="G130" s="6">
        <f t="shared" ref="G130" si="21">IF(G129=0,1,G128/G129)</f>
        <v>1</v>
      </c>
      <c r="H130" s="6">
        <f t="shared" ref="H130" si="22">IF(H129=0,1,H128/H129)</f>
        <v>1</v>
      </c>
      <c r="I130" s="6">
        <f t="shared" ref="I130" si="23">IF(I129=0,1,I128/I129)</f>
        <v>1</v>
      </c>
      <c r="J130" s="6">
        <f t="shared" ref="J130" si="24">IF(J129=0,1,J128/J129)</f>
        <v>1</v>
      </c>
      <c r="K130" s="6">
        <f t="shared" ref="K130" si="25">IF(K129=0,1,K128/K129)</f>
        <v>1</v>
      </c>
      <c r="L130" s="6">
        <f t="shared" ref="L130" si="26">IF(L129=0,1,L128/L129)</f>
        <v>1</v>
      </c>
      <c r="M130" s="6">
        <f t="shared" ref="M130" si="27">IF(M129=0,1,M128/M129)</f>
        <v>1</v>
      </c>
      <c r="N130" s="6">
        <f t="shared" ref="N130" si="28">IF(N129=0,1,N128/N129)</f>
        <v>1</v>
      </c>
      <c r="P130" s="480"/>
      <c r="Q130" s="480"/>
      <c r="R130" s="480"/>
      <c r="S130" s="480"/>
      <c r="T130" s="480"/>
      <c r="U130" s="480"/>
      <c r="V130" s="480"/>
      <c r="W130" s="480"/>
      <c r="X130" s="480"/>
      <c r="Y130" s="480"/>
      <c r="Z130" s="480"/>
      <c r="AA130" s="480"/>
      <c r="AB130" s="480"/>
    </row>
    <row r="131" spans="1:28" x14ac:dyDescent="0.25">
      <c r="A131" s="3" t="s">
        <v>204</v>
      </c>
      <c r="B131" s="2">
        <f>B130</f>
        <v>1</v>
      </c>
      <c r="C131" s="2">
        <f>IFERROR(SUM($B$130:C$130)/COUNT($B$130:C$130),0)</f>
        <v>1</v>
      </c>
      <c r="D131" s="2">
        <f>IFERROR(SUM($B$130:D$130)/COUNT($B$130:D$130),0)</f>
        <v>1</v>
      </c>
      <c r="E131" s="2">
        <f>IFERROR(SUM($B$130:E$130)/COUNT($B$130:E$130),0)</f>
        <v>1</v>
      </c>
      <c r="F131" s="2">
        <f>IFERROR(SUM($B$130:F$130)/COUNT($B$130:F$130),0)</f>
        <v>1</v>
      </c>
      <c r="G131" s="2">
        <f>IFERROR(SUM($B$130:G$130)/COUNT($B$130:G$130),0)</f>
        <v>1</v>
      </c>
      <c r="H131" s="2">
        <f>IFERROR(SUM($B$130:H$130)/COUNT($B$130:H$130),0)</f>
        <v>1</v>
      </c>
      <c r="I131" s="2">
        <f>IFERROR(SUM($B$130:I$130)/COUNT($B$130:I$130),0)</f>
        <v>1</v>
      </c>
      <c r="J131" s="2">
        <f>IFERROR(SUM($B$130:J$130)/COUNT($B$130:J$130),0)</f>
        <v>1</v>
      </c>
      <c r="K131" s="2">
        <f>IFERROR(SUM($B$130:K$130)/COUNT($B$130:K$130),0)</f>
        <v>1</v>
      </c>
      <c r="L131" s="2">
        <f>IFERROR(SUM($B$130:L$130)/COUNT($B$130:L$130),0)</f>
        <v>1</v>
      </c>
      <c r="M131" s="2">
        <f>IFERROR(SUM($B$130:M$130)/COUNT($B$130:M$130),0)</f>
        <v>1</v>
      </c>
      <c r="N131" s="2"/>
      <c r="P131" s="480"/>
      <c r="Q131" s="480"/>
      <c r="R131" s="480"/>
      <c r="S131" s="480"/>
      <c r="T131" s="480"/>
      <c r="U131" s="480"/>
      <c r="V131" s="480"/>
      <c r="W131" s="480"/>
      <c r="X131" s="480"/>
      <c r="Y131" s="480"/>
      <c r="Z131" s="480"/>
      <c r="AA131" s="480"/>
      <c r="AB131" s="480"/>
    </row>
    <row r="132" spans="1:28" x14ac:dyDescent="0.25">
      <c r="A132" s="216"/>
      <c r="B132" s="218"/>
      <c r="C132" s="218"/>
      <c r="D132" s="218"/>
      <c r="E132" s="218"/>
      <c r="F132" s="218"/>
      <c r="G132" s="218"/>
      <c r="H132" s="218"/>
      <c r="I132" s="218"/>
      <c r="J132" s="218"/>
      <c r="K132" s="218"/>
      <c r="L132" s="218"/>
      <c r="M132" s="218"/>
      <c r="N132" s="218"/>
    </row>
    <row r="133" spans="1:28" x14ac:dyDescent="0.25">
      <c r="A133" s="216"/>
      <c r="B133" s="218"/>
      <c r="C133" s="218"/>
      <c r="D133" s="218"/>
      <c r="E133" s="218"/>
      <c r="F133" s="218"/>
      <c r="G133" s="218"/>
      <c r="H133" s="218"/>
      <c r="I133" s="218"/>
      <c r="J133" s="218"/>
      <c r="K133" s="218"/>
      <c r="L133" s="218"/>
      <c r="M133" s="218"/>
      <c r="N133" s="218"/>
    </row>
    <row r="134" spans="1:28" x14ac:dyDescent="0.25">
      <c r="A134" s="209" t="s">
        <v>266</v>
      </c>
      <c r="B134" s="210" t="s">
        <v>28</v>
      </c>
      <c r="C134" s="210" t="s">
        <v>29</v>
      </c>
      <c r="D134" s="210" t="s">
        <v>30</v>
      </c>
      <c r="E134" s="210" t="s">
        <v>31</v>
      </c>
      <c r="F134" s="210" t="s">
        <v>32</v>
      </c>
      <c r="G134" s="210" t="s">
        <v>33</v>
      </c>
      <c r="H134" s="210" t="s">
        <v>34</v>
      </c>
      <c r="I134" s="210" t="s">
        <v>35</v>
      </c>
      <c r="J134" s="210" t="s">
        <v>36</v>
      </c>
      <c r="K134" s="210" t="s">
        <v>37</v>
      </c>
      <c r="L134" s="210" t="s">
        <v>38</v>
      </c>
      <c r="M134" s="210" t="s">
        <v>39</v>
      </c>
      <c r="N134" s="210" t="s">
        <v>84</v>
      </c>
      <c r="P134" s="210" t="s">
        <v>28</v>
      </c>
      <c r="Q134" s="210" t="s">
        <v>29</v>
      </c>
      <c r="R134" s="210" t="s">
        <v>30</v>
      </c>
      <c r="S134" s="210" t="s">
        <v>31</v>
      </c>
      <c r="T134" s="210" t="s">
        <v>32</v>
      </c>
      <c r="U134" s="210" t="s">
        <v>33</v>
      </c>
      <c r="V134" s="210" t="s">
        <v>34</v>
      </c>
      <c r="W134" s="210" t="s">
        <v>35</v>
      </c>
      <c r="X134" s="210" t="s">
        <v>36</v>
      </c>
      <c r="Y134" s="210" t="s">
        <v>37</v>
      </c>
      <c r="Z134" s="210" t="s">
        <v>38</v>
      </c>
      <c r="AA134" s="210" t="s">
        <v>39</v>
      </c>
      <c r="AB134" s="210" t="s">
        <v>84</v>
      </c>
    </row>
    <row r="135" spans="1:28" x14ac:dyDescent="0.25">
      <c r="A135" s="3" t="s">
        <v>40</v>
      </c>
      <c r="B135" s="318"/>
      <c r="C135" s="318"/>
      <c r="D135" s="318"/>
      <c r="E135" s="318"/>
      <c r="F135" s="318"/>
      <c r="G135" s="274">
        <v>0</v>
      </c>
      <c r="H135" s="318"/>
      <c r="I135" s="318"/>
      <c r="J135" s="318"/>
      <c r="K135" s="318"/>
      <c r="L135" s="318"/>
      <c r="M135" s="274">
        <v>0</v>
      </c>
      <c r="N135" s="274">
        <v>0</v>
      </c>
      <c r="P135" s="480"/>
      <c r="Q135" s="480"/>
      <c r="R135" s="480"/>
      <c r="S135" s="480"/>
      <c r="T135" s="480"/>
      <c r="U135" s="480"/>
      <c r="V135" s="480"/>
      <c r="W135" s="480"/>
      <c r="X135" s="480"/>
      <c r="Y135" s="480"/>
      <c r="Z135" s="480"/>
      <c r="AA135" s="480"/>
      <c r="AB135" s="480"/>
    </row>
    <row r="136" spans="1:28" x14ac:dyDescent="0.25">
      <c r="A136" s="3" t="s">
        <v>41</v>
      </c>
      <c r="B136" s="318"/>
      <c r="C136" s="318"/>
      <c r="D136" s="318"/>
      <c r="E136" s="318"/>
      <c r="F136" s="318"/>
      <c r="G136" s="275"/>
      <c r="H136" s="318"/>
      <c r="I136" s="318"/>
      <c r="J136" s="318"/>
      <c r="K136" s="318"/>
      <c r="L136" s="318"/>
      <c r="M136" s="275"/>
      <c r="N136" s="275">
        <f>M136</f>
        <v>0</v>
      </c>
      <c r="P136" s="480"/>
      <c r="Q136" s="480"/>
      <c r="R136" s="480"/>
      <c r="S136" s="480"/>
      <c r="T136" s="480"/>
      <c r="U136" s="480"/>
      <c r="V136" s="480"/>
      <c r="W136" s="480"/>
      <c r="X136" s="480"/>
      <c r="Y136" s="480"/>
      <c r="Z136" s="480"/>
      <c r="AA136" s="480"/>
      <c r="AB136" s="480"/>
    </row>
    <row r="137" spans="1:28" x14ac:dyDescent="0.25">
      <c r="A137" s="3" t="s">
        <v>202</v>
      </c>
      <c r="B137" s="319"/>
      <c r="C137" s="319"/>
      <c r="D137" s="319"/>
      <c r="E137" s="319"/>
      <c r="F137" s="319"/>
      <c r="G137" s="6">
        <f t="shared" ref="G137:N137" si="29">IF(G136=0,1,G135/G136)</f>
        <v>1</v>
      </c>
      <c r="H137" s="319"/>
      <c r="I137" s="319"/>
      <c r="J137" s="319"/>
      <c r="K137" s="319"/>
      <c r="L137" s="319"/>
      <c r="M137" s="6">
        <f t="shared" si="29"/>
        <v>1</v>
      </c>
      <c r="N137" s="6">
        <f t="shared" si="29"/>
        <v>1</v>
      </c>
      <c r="P137" s="480"/>
      <c r="Q137" s="480"/>
      <c r="R137" s="480"/>
      <c r="S137" s="480"/>
      <c r="T137" s="480"/>
      <c r="U137" s="480"/>
      <c r="V137" s="480"/>
      <c r="W137" s="480"/>
      <c r="X137" s="480"/>
      <c r="Y137" s="480"/>
      <c r="Z137" s="480"/>
      <c r="AA137" s="480"/>
      <c r="AB137" s="480"/>
    </row>
    <row r="138" spans="1:28" x14ac:dyDescent="0.25">
      <c r="A138" s="3" t="s">
        <v>204</v>
      </c>
      <c r="B138" s="320"/>
      <c r="C138" s="320"/>
      <c r="D138" s="320"/>
      <c r="E138" s="320"/>
      <c r="F138" s="320"/>
      <c r="G138" s="2">
        <f>IFERROR(SUM($B$130:G$130)/COUNT($B$130:G$130),0)</f>
        <v>1</v>
      </c>
      <c r="H138" s="320"/>
      <c r="I138" s="320"/>
      <c r="J138" s="320"/>
      <c r="K138" s="320"/>
      <c r="L138" s="320"/>
      <c r="M138" s="2">
        <f>IFERROR(SUM($B$130:M$130)/COUNT($B$130:M$130),0)</f>
        <v>1</v>
      </c>
      <c r="N138" s="2"/>
      <c r="P138" s="480"/>
      <c r="Q138" s="480"/>
      <c r="R138" s="480"/>
      <c r="S138" s="480"/>
      <c r="T138" s="480"/>
      <c r="U138" s="480"/>
      <c r="V138" s="480"/>
      <c r="W138" s="480"/>
      <c r="X138" s="480"/>
      <c r="Y138" s="480"/>
      <c r="Z138" s="480"/>
      <c r="AA138" s="480"/>
      <c r="AB138" s="480"/>
    </row>
    <row r="139" spans="1:28" x14ac:dyDescent="0.25">
      <c r="A139" s="216"/>
      <c r="B139" s="218"/>
      <c r="C139" s="218"/>
      <c r="D139" s="218"/>
      <c r="E139" s="218"/>
      <c r="F139" s="218"/>
      <c r="G139" s="218"/>
      <c r="H139" s="218"/>
      <c r="I139" s="218"/>
      <c r="J139" s="218"/>
      <c r="K139" s="218"/>
      <c r="L139" s="218"/>
      <c r="M139" s="218"/>
      <c r="N139" s="218"/>
    </row>
    <row r="140" spans="1:28" x14ac:dyDescent="0.25">
      <c r="A140" s="216"/>
      <c r="B140" s="218"/>
      <c r="C140" s="218"/>
      <c r="D140" s="218"/>
      <c r="E140" s="218"/>
      <c r="F140" s="218"/>
      <c r="G140" s="218"/>
      <c r="H140" s="218"/>
      <c r="I140" s="218"/>
      <c r="J140" s="218"/>
      <c r="K140" s="218"/>
      <c r="L140" s="218"/>
      <c r="M140" s="218"/>
      <c r="N140" s="218"/>
    </row>
    <row r="141" spans="1:28" x14ac:dyDescent="0.25">
      <c r="A141" s="4" t="s">
        <v>211</v>
      </c>
    </row>
    <row r="142" spans="1:28" x14ac:dyDescent="0.25">
      <c r="A142" s="3" t="s">
        <v>197</v>
      </c>
      <c r="B142" s="3" t="s">
        <v>28</v>
      </c>
      <c r="C142" s="3" t="s">
        <v>29</v>
      </c>
      <c r="D142" s="3" t="s">
        <v>30</v>
      </c>
      <c r="E142" s="3" t="s">
        <v>31</v>
      </c>
      <c r="F142" s="3" t="s">
        <v>32</v>
      </c>
      <c r="G142" s="3" t="s">
        <v>33</v>
      </c>
      <c r="H142" s="3" t="s">
        <v>34</v>
      </c>
      <c r="I142" s="3" t="s">
        <v>35</v>
      </c>
      <c r="J142" s="3" t="s">
        <v>36</v>
      </c>
      <c r="K142" s="3" t="s">
        <v>37</v>
      </c>
      <c r="L142" s="3" t="s">
        <v>38</v>
      </c>
      <c r="M142" s="3" t="s">
        <v>39</v>
      </c>
      <c r="N142" s="3" t="s">
        <v>84</v>
      </c>
      <c r="P142" s="210" t="s">
        <v>28</v>
      </c>
      <c r="Q142" s="210" t="s">
        <v>29</v>
      </c>
      <c r="R142" s="210" t="s">
        <v>30</v>
      </c>
      <c r="S142" s="210" t="s">
        <v>31</v>
      </c>
      <c r="T142" s="210" t="s">
        <v>32</v>
      </c>
      <c r="U142" s="210" t="s">
        <v>33</v>
      </c>
      <c r="V142" s="210" t="s">
        <v>34</v>
      </c>
      <c r="W142" s="210" t="s">
        <v>35</v>
      </c>
      <c r="X142" s="210" t="s">
        <v>36</v>
      </c>
      <c r="Y142" s="210" t="s">
        <v>37</v>
      </c>
      <c r="Z142" s="210" t="s">
        <v>38</v>
      </c>
      <c r="AA142" s="210" t="s">
        <v>39</v>
      </c>
      <c r="AB142" s="210" t="s">
        <v>84</v>
      </c>
    </row>
    <row r="143" spans="1:28" x14ac:dyDescent="0.25">
      <c r="A143" s="3" t="s">
        <v>40</v>
      </c>
      <c r="B143" s="2">
        <v>0.75</v>
      </c>
      <c r="C143" s="2">
        <v>0.75</v>
      </c>
      <c r="D143" s="2">
        <v>0.75</v>
      </c>
      <c r="E143" s="2">
        <v>0.75</v>
      </c>
      <c r="F143" s="2">
        <v>0.75</v>
      </c>
      <c r="G143" s="2">
        <v>0.75</v>
      </c>
      <c r="H143" s="2">
        <v>0.75</v>
      </c>
      <c r="I143" s="2">
        <v>0.75</v>
      </c>
      <c r="J143" s="2">
        <v>0.75</v>
      </c>
      <c r="K143" s="2">
        <v>0.75</v>
      </c>
      <c r="L143" s="2">
        <v>0.75</v>
      </c>
      <c r="M143" s="2">
        <v>0.75</v>
      </c>
      <c r="N143" s="2">
        <f>AVERAGE(B143:M143)</f>
        <v>0.75</v>
      </c>
      <c r="P143" s="480"/>
      <c r="Q143" s="480"/>
      <c r="R143" s="480"/>
      <c r="S143" s="480"/>
      <c r="T143" s="480"/>
      <c r="U143" s="480"/>
      <c r="V143" s="480"/>
      <c r="W143" s="480"/>
      <c r="X143" s="480"/>
      <c r="Y143" s="480"/>
      <c r="Z143" s="480"/>
      <c r="AA143" s="480"/>
      <c r="AB143" s="480"/>
    </row>
    <row r="144" spans="1:28" x14ac:dyDescent="0.25">
      <c r="A144" s="3" t="s">
        <v>41</v>
      </c>
      <c r="B144" s="269">
        <v>1</v>
      </c>
      <c r="C144" s="269"/>
      <c r="D144" s="269"/>
      <c r="E144" s="269"/>
      <c r="F144" s="269"/>
      <c r="G144" s="269"/>
      <c r="H144" s="269"/>
      <c r="I144" s="269"/>
      <c r="J144" s="269"/>
      <c r="K144" s="269"/>
      <c r="L144" s="269"/>
      <c r="M144" s="269"/>
      <c r="N144" s="269">
        <f>AVERAGE(B144:M144)</f>
        <v>1</v>
      </c>
      <c r="P144" s="480"/>
      <c r="Q144" s="480"/>
      <c r="R144" s="480"/>
      <c r="S144" s="480"/>
      <c r="T144" s="480"/>
      <c r="U144" s="480"/>
      <c r="V144" s="480"/>
      <c r="W144" s="480"/>
      <c r="X144" s="480"/>
      <c r="Y144" s="480"/>
      <c r="Z144" s="480"/>
      <c r="AA144" s="480"/>
      <c r="AB144" s="480"/>
    </row>
    <row r="145" spans="1:28" x14ac:dyDescent="0.25">
      <c r="A145" s="3" t="s">
        <v>202</v>
      </c>
      <c r="B145" s="6">
        <f>B144/B143</f>
        <v>1.3333333333333333</v>
      </c>
      <c r="C145" s="6">
        <f t="shared" ref="C145:M145" si="30">C144/C143</f>
        <v>0</v>
      </c>
      <c r="D145" s="6">
        <f t="shared" si="30"/>
        <v>0</v>
      </c>
      <c r="E145" s="6">
        <f t="shared" si="30"/>
        <v>0</v>
      </c>
      <c r="F145" s="6">
        <f t="shared" si="30"/>
        <v>0</v>
      </c>
      <c r="G145" s="6">
        <f t="shared" si="30"/>
        <v>0</v>
      </c>
      <c r="H145" s="6">
        <f t="shared" si="30"/>
        <v>0</v>
      </c>
      <c r="I145" s="6">
        <f t="shared" si="30"/>
        <v>0</v>
      </c>
      <c r="J145" s="6">
        <f t="shared" si="30"/>
        <v>0</v>
      </c>
      <c r="K145" s="6">
        <f t="shared" si="30"/>
        <v>0</v>
      </c>
      <c r="L145" s="6">
        <f t="shared" si="30"/>
        <v>0</v>
      </c>
      <c r="M145" s="6">
        <f t="shared" si="30"/>
        <v>0</v>
      </c>
      <c r="N145" s="6">
        <f t="shared" ref="N145" si="31">N144/N143</f>
        <v>1.3333333333333333</v>
      </c>
      <c r="P145" s="480"/>
      <c r="Q145" s="480"/>
      <c r="R145" s="480"/>
      <c r="S145" s="480"/>
      <c r="T145" s="480"/>
      <c r="U145" s="480"/>
      <c r="V145" s="480"/>
      <c r="W145" s="480"/>
      <c r="X145" s="480"/>
      <c r="Y145" s="480"/>
      <c r="Z145" s="480"/>
      <c r="AA145" s="480"/>
      <c r="AB145" s="480"/>
    </row>
    <row r="146" spans="1:28" x14ac:dyDescent="0.25">
      <c r="A146" s="3" t="s">
        <v>204</v>
      </c>
      <c r="B146" s="6">
        <f>B145</f>
        <v>1.3333333333333333</v>
      </c>
      <c r="C146" s="2">
        <f>SUM($B$145:C$145)/COUNT($B$145:C$145)</f>
        <v>0.66666666666666663</v>
      </c>
      <c r="D146" s="2">
        <f>SUM($B$145:D$145)/COUNT($B$145:D$145)</f>
        <v>0.44444444444444442</v>
      </c>
      <c r="E146" s="2">
        <f>SUM($B$145:E$145)/COUNT($B$145:E$145)</f>
        <v>0.33333333333333331</v>
      </c>
      <c r="F146" s="2">
        <f>SUM($B$145:F$145)/COUNT($B$145:F$145)</f>
        <v>0.26666666666666666</v>
      </c>
      <c r="G146" s="2">
        <f>SUM($B$145:G$145)/COUNT($B$145:G$145)</f>
        <v>0.22222222222222221</v>
      </c>
      <c r="H146" s="2">
        <f>SUM($B$145:H$145)/COUNT($B$145:H$145)</f>
        <v>0.19047619047619047</v>
      </c>
      <c r="I146" s="2">
        <f>SUM($B$145:I$145)/COUNT($B$145:I$145)</f>
        <v>0.16666666666666666</v>
      </c>
      <c r="J146" s="2">
        <f>SUM($B$145:J$145)/COUNT($B$145:J$145)</f>
        <v>0.14814814814814814</v>
      </c>
      <c r="K146" s="2">
        <f>SUM($B$145:K$145)/COUNT($B$145:K$145)</f>
        <v>0.13333333333333333</v>
      </c>
      <c r="L146" s="2">
        <f>SUM($B$145:L$145)/COUNT($B$145:L$145)</f>
        <v>0.1212121212121212</v>
      </c>
      <c r="M146" s="2">
        <f>SUM($B$145:M$145)/COUNT($B$145:M$145)</f>
        <v>0.1111111111111111</v>
      </c>
      <c r="N146" s="2"/>
      <c r="P146" s="480"/>
      <c r="Q146" s="480"/>
      <c r="R146" s="480"/>
      <c r="S146" s="480"/>
      <c r="T146" s="480"/>
      <c r="U146" s="480"/>
      <c r="V146" s="480"/>
      <c r="W146" s="480"/>
      <c r="X146" s="480"/>
      <c r="Y146" s="480"/>
      <c r="Z146" s="480"/>
      <c r="AA146" s="480"/>
      <c r="AB146" s="480"/>
    </row>
    <row r="147" spans="1:28" x14ac:dyDescent="0.25">
      <c r="A147" s="216"/>
      <c r="B147" s="217"/>
      <c r="C147" s="218"/>
      <c r="D147" s="218"/>
      <c r="E147" s="218"/>
      <c r="F147" s="218"/>
      <c r="G147" s="218"/>
      <c r="H147" s="218"/>
      <c r="I147" s="218"/>
      <c r="J147" s="218"/>
      <c r="K147" s="218"/>
      <c r="L147" s="218"/>
      <c r="M147" s="218"/>
      <c r="N147" s="218"/>
    </row>
    <row r="148" spans="1:28" x14ac:dyDescent="0.25">
      <c r="A148" s="216"/>
      <c r="B148" s="227"/>
      <c r="C148" s="228"/>
      <c r="D148" s="218"/>
      <c r="E148" s="218"/>
      <c r="F148" s="218"/>
      <c r="G148" s="218"/>
      <c r="H148" s="218"/>
      <c r="I148" s="218"/>
      <c r="J148" s="218"/>
      <c r="K148" s="218"/>
      <c r="L148" s="218"/>
      <c r="M148" s="218"/>
      <c r="N148" s="218"/>
    </row>
    <row r="149" spans="1:28" x14ac:dyDescent="0.25">
      <c r="A149" s="4" t="s">
        <v>200</v>
      </c>
      <c r="B149" s="215" t="s">
        <v>199</v>
      </c>
      <c r="C149" s="215"/>
    </row>
    <row r="150" spans="1:28" x14ac:dyDescent="0.25">
      <c r="A150" s="209" t="s">
        <v>196</v>
      </c>
      <c r="B150" s="210" t="s">
        <v>28</v>
      </c>
      <c r="C150" s="210" t="s">
        <v>29</v>
      </c>
      <c r="D150" s="210" t="s">
        <v>30</v>
      </c>
      <c r="E150" s="210" t="s">
        <v>31</v>
      </c>
      <c r="F150" s="210" t="s">
        <v>32</v>
      </c>
      <c r="G150" s="210" t="s">
        <v>33</v>
      </c>
      <c r="H150" s="210" t="s">
        <v>34</v>
      </c>
      <c r="I150" s="210" t="s">
        <v>35</v>
      </c>
      <c r="J150" s="210" t="s">
        <v>36</v>
      </c>
      <c r="K150" s="210" t="s">
        <v>37</v>
      </c>
      <c r="L150" s="210" t="s">
        <v>38</v>
      </c>
      <c r="M150" s="210" t="s">
        <v>39</v>
      </c>
      <c r="N150" s="210" t="s">
        <v>84</v>
      </c>
      <c r="P150" s="210" t="s">
        <v>28</v>
      </c>
      <c r="Q150" s="210" t="s">
        <v>29</v>
      </c>
      <c r="R150" s="210" t="s">
        <v>30</v>
      </c>
      <c r="S150" s="210" t="s">
        <v>31</v>
      </c>
      <c r="T150" s="210" t="s">
        <v>32</v>
      </c>
      <c r="U150" s="210" t="s">
        <v>33</v>
      </c>
      <c r="V150" s="210" t="s">
        <v>34</v>
      </c>
      <c r="W150" s="210" t="s">
        <v>35</v>
      </c>
      <c r="X150" s="210" t="s">
        <v>36</v>
      </c>
      <c r="Y150" s="210" t="s">
        <v>37</v>
      </c>
      <c r="Z150" s="210" t="s">
        <v>38</v>
      </c>
      <c r="AA150" s="210" t="s">
        <v>39</v>
      </c>
      <c r="AB150" s="210" t="s">
        <v>84</v>
      </c>
    </row>
    <row r="151" spans="1:28" x14ac:dyDescent="0.25">
      <c r="A151" s="3" t="s">
        <v>40</v>
      </c>
      <c r="B151" s="214">
        <v>0</v>
      </c>
      <c r="C151" s="214">
        <v>0</v>
      </c>
      <c r="D151" s="214">
        <v>0</v>
      </c>
      <c r="E151" s="214">
        <v>0</v>
      </c>
      <c r="F151" s="214">
        <v>0</v>
      </c>
      <c r="G151" s="214">
        <v>0</v>
      </c>
      <c r="H151" s="214">
        <v>0</v>
      </c>
      <c r="I151" s="214">
        <v>0</v>
      </c>
      <c r="J151" s="214">
        <v>0</v>
      </c>
      <c r="K151" s="214">
        <v>0</v>
      </c>
      <c r="L151" s="214">
        <v>0</v>
      </c>
      <c r="M151" s="214">
        <v>0</v>
      </c>
      <c r="N151" s="214">
        <f>SUM(B151:M151)</f>
        <v>0</v>
      </c>
      <c r="P151" s="480"/>
      <c r="Q151" s="480"/>
      <c r="R151" s="480"/>
      <c r="S151" s="480"/>
      <c r="T151" s="480"/>
      <c r="U151" s="480"/>
      <c r="V151" s="480"/>
      <c r="W151" s="480"/>
      <c r="X151" s="480"/>
      <c r="Y151" s="480"/>
      <c r="Z151" s="480"/>
      <c r="AA151" s="480"/>
      <c r="AB151" s="480"/>
    </row>
    <row r="152" spans="1:28" x14ac:dyDescent="0.25">
      <c r="A152" s="3" t="s">
        <v>41</v>
      </c>
      <c r="B152" s="268">
        <v>0</v>
      </c>
      <c r="C152" s="268"/>
      <c r="D152" s="268"/>
      <c r="E152" s="268"/>
      <c r="F152" s="268"/>
      <c r="G152" s="268"/>
      <c r="H152" s="268"/>
      <c r="I152" s="268"/>
      <c r="J152" s="268"/>
      <c r="K152" s="268"/>
      <c r="L152" s="268"/>
      <c r="M152" s="268"/>
      <c r="N152" s="268">
        <f>SUM(B152:M152)</f>
        <v>0</v>
      </c>
      <c r="P152" s="480"/>
      <c r="Q152" s="480"/>
      <c r="R152" s="480"/>
      <c r="S152" s="480"/>
      <c r="T152" s="480"/>
      <c r="U152" s="480"/>
      <c r="V152" s="480"/>
      <c r="W152" s="480"/>
      <c r="X152" s="480"/>
      <c r="Y152" s="480"/>
      <c r="Z152" s="480"/>
      <c r="AA152" s="480"/>
      <c r="AB152" s="480"/>
    </row>
    <row r="153" spans="1:28" x14ac:dyDescent="0.25">
      <c r="A153" s="3" t="s">
        <v>85</v>
      </c>
      <c r="B153" s="214">
        <f>B152</f>
        <v>0</v>
      </c>
      <c r="C153" s="214">
        <f>SUM($B$152:C$152)</f>
        <v>0</v>
      </c>
      <c r="D153" s="214">
        <f>SUM($B$152:D$152)</f>
        <v>0</v>
      </c>
      <c r="E153" s="214">
        <f>SUM($B$152:E$152)</f>
        <v>0</v>
      </c>
      <c r="F153" s="214">
        <f>SUM($B$152:F$152)</f>
        <v>0</v>
      </c>
      <c r="G153" s="214">
        <f>SUM($B$152:G$152)</f>
        <v>0</v>
      </c>
      <c r="H153" s="214">
        <f>SUM($B$152:H$152)</f>
        <v>0</v>
      </c>
      <c r="I153" s="214">
        <f>SUM($B$152:I$152)</f>
        <v>0</v>
      </c>
      <c r="J153" s="214">
        <f>SUM($B$152:J$152)</f>
        <v>0</v>
      </c>
      <c r="K153" s="214">
        <f>SUM($B$152:K$152)</f>
        <v>0</v>
      </c>
      <c r="L153" s="214">
        <f>SUM($B$152:L$152)</f>
        <v>0</v>
      </c>
      <c r="M153" s="214">
        <f>SUM($B$152:M$152)</f>
        <v>0</v>
      </c>
      <c r="N153" s="214"/>
      <c r="P153" s="480"/>
      <c r="Q153" s="480"/>
      <c r="R153" s="480"/>
      <c r="S153" s="480"/>
      <c r="T153" s="480"/>
      <c r="U153" s="480"/>
      <c r="V153" s="480"/>
      <c r="W153" s="480"/>
      <c r="X153" s="480"/>
      <c r="Y153" s="480"/>
      <c r="Z153" s="480"/>
      <c r="AA153" s="480"/>
      <c r="AB153" s="480"/>
    </row>
    <row r="154" spans="1:28" x14ac:dyDescent="0.25">
      <c r="A154" s="3" t="s">
        <v>202</v>
      </c>
      <c r="B154" s="6">
        <f>IF(B152=0,1,B151/B152)</f>
        <v>1</v>
      </c>
      <c r="C154" s="6">
        <f t="shared" ref="C154:M154" si="32">IF(C152=0,1,C151/C152)</f>
        <v>1</v>
      </c>
      <c r="D154" s="6">
        <f t="shared" si="32"/>
        <v>1</v>
      </c>
      <c r="E154" s="6">
        <f t="shared" si="32"/>
        <v>1</v>
      </c>
      <c r="F154" s="6">
        <f t="shared" si="32"/>
        <v>1</v>
      </c>
      <c r="G154" s="6">
        <f t="shared" si="32"/>
        <v>1</v>
      </c>
      <c r="H154" s="6">
        <f t="shared" si="32"/>
        <v>1</v>
      </c>
      <c r="I154" s="6">
        <f t="shared" si="32"/>
        <v>1</v>
      </c>
      <c r="J154" s="6">
        <f t="shared" si="32"/>
        <v>1</v>
      </c>
      <c r="K154" s="6">
        <f t="shared" si="32"/>
        <v>1</v>
      </c>
      <c r="L154" s="6">
        <f t="shared" si="32"/>
        <v>1</v>
      </c>
      <c r="M154" s="6">
        <f t="shared" si="32"/>
        <v>1</v>
      </c>
      <c r="N154" s="6">
        <f>IF(N152=0,1,N151/N152)</f>
        <v>1</v>
      </c>
      <c r="P154" s="480"/>
      <c r="Q154" s="480"/>
      <c r="R154" s="480"/>
      <c r="S154" s="480"/>
      <c r="T154" s="480"/>
      <c r="U154" s="480"/>
      <c r="V154" s="480"/>
      <c r="W154" s="480"/>
      <c r="X154" s="480"/>
      <c r="Y154" s="480"/>
      <c r="Z154" s="480"/>
      <c r="AA154" s="480"/>
      <c r="AB154" s="480"/>
    </row>
    <row r="155" spans="1:28" x14ac:dyDescent="0.25">
      <c r="A155" s="3" t="s">
        <v>203</v>
      </c>
      <c r="B155" s="2">
        <f>B154</f>
        <v>1</v>
      </c>
      <c r="C155" s="2">
        <f>SUM($B$154:C$154)/COUNT($B$154:C$154)</f>
        <v>1</v>
      </c>
      <c r="D155" s="2">
        <f>SUM($B$154:D$154)/COUNT($B$154:D$154)</f>
        <v>1</v>
      </c>
      <c r="E155" s="2">
        <f>SUM($B$154:E$154)/COUNT($B$154:E$154)</f>
        <v>1</v>
      </c>
      <c r="F155" s="2">
        <f>SUM($B$154:F$154)/COUNT($B$154:F$154)</f>
        <v>1</v>
      </c>
      <c r="G155" s="2">
        <f>SUM($B$154:G$154)/COUNT($B$154:G$154)</f>
        <v>1</v>
      </c>
      <c r="H155" s="2">
        <f>SUM($B$154:H$154)/COUNT($B$154:H$154)</f>
        <v>1</v>
      </c>
      <c r="I155" s="2">
        <f>SUM($B$154:I$154)/COUNT($B$154:I$154)</f>
        <v>1</v>
      </c>
      <c r="J155" s="2">
        <f>SUM($B$154:J$154)/COUNT($B$154:J$154)</f>
        <v>1</v>
      </c>
      <c r="K155" s="2">
        <f>SUM($B$154:K$154)/COUNT($B$154:K$154)</f>
        <v>1</v>
      </c>
      <c r="L155" s="2">
        <f>SUM($B$154:L$154)/COUNT($B$154:L$154)</f>
        <v>1</v>
      </c>
      <c r="M155" s="2">
        <f>SUM($B$154:M$154)/COUNT($B$154:M$154)</f>
        <v>1</v>
      </c>
      <c r="N155" s="2"/>
      <c r="P155" s="480"/>
      <c r="Q155" s="480"/>
      <c r="R155" s="480"/>
      <c r="S155" s="480"/>
      <c r="T155" s="480"/>
      <c r="U155" s="480"/>
      <c r="V155" s="480"/>
      <c r="W155" s="480"/>
      <c r="X155" s="480"/>
      <c r="Y155" s="480"/>
      <c r="Z155" s="480"/>
      <c r="AA155" s="480"/>
      <c r="AB155" s="480"/>
    </row>
    <row r="156" spans="1:28" x14ac:dyDescent="0.25">
      <c r="A156" s="216"/>
      <c r="B156" s="218"/>
      <c r="C156" s="218"/>
      <c r="D156" s="218"/>
      <c r="E156" s="218"/>
      <c r="F156" s="218"/>
      <c r="G156" s="218"/>
      <c r="H156" s="218"/>
      <c r="I156" s="218"/>
      <c r="J156" s="218"/>
      <c r="K156" s="218"/>
      <c r="L156" s="218"/>
      <c r="M156" s="218"/>
      <c r="N156" s="218"/>
    </row>
    <row r="157" spans="1:28" x14ac:dyDescent="0.25">
      <c r="A157" s="216"/>
      <c r="B157" s="218"/>
      <c r="C157" s="218"/>
      <c r="D157" s="218"/>
      <c r="E157" s="218"/>
      <c r="F157" s="218"/>
      <c r="G157" s="218"/>
      <c r="H157" s="218"/>
      <c r="I157" s="218"/>
      <c r="J157" s="218"/>
      <c r="K157" s="218"/>
      <c r="L157" s="218"/>
      <c r="M157" s="218"/>
      <c r="N157" s="218"/>
    </row>
    <row r="158" spans="1:28" x14ac:dyDescent="0.25">
      <c r="A158" s="209" t="s">
        <v>190</v>
      </c>
      <c r="B158" s="210" t="s">
        <v>28</v>
      </c>
      <c r="C158" s="210" t="s">
        <v>29</v>
      </c>
      <c r="D158" s="210" t="s">
        <v>30</v>
      </c>
      <c r="E158" s="210" t="s">
        <v>31</v>
      </c>
      <c r="F158" s="210" t="s">
        <v>32</v>
      </c>
      <c r="G158" s="210" t="s">
        <v>33</v>
      </c>
      <c r="H158" s="210" t="s">
        <v>34</v>
      </c>
      <c r="I158" s="210" t="s">
        <v>35</v>
      </c>
      <c r="J158" s="210" t="s">
        <v>36</v>
      </c>
      <c r="K158" s="210" t="s">
        <v>37</v>
      </c>
      <c r="L158" s="210" t="s">
        <v>38</v>
      </c>
      <c r="M158" s="210" t="s">
        <v>39</v>
      </c>
      <c r="N158" s="210" t="s">
        <v>84</v>
      </c>
      <c r="P158" s="210" t="s">
        <v>28</v>
      </c>
      <c r="Q158" s="210" t="s">
        <v>29</v>
      </c>
      <c r="R158" s="210" t="s">
        <v>30</v>
      </c>
      <c r="S158" s="210" t="s">
        <v>31</v>
      </c>
      <c r="T158" s="210" t="s">
        <v>32</v>
      </c>
      <c r="U158" s="210" t="s">
        <v>33</v>
      </c>
      <c r="V158" s="210" t="s">
        <v>34</v>
      </c>
      <c r="W158" s="210" t="s">
        <v>35</v>
      </c>
      <c r="X158" s="210" t="s">
        <v>36</v>
      </c>
      <c r="Y158" s="210" t="s">
        <v>37</v>
      </c>
      <c r="Z158" s="210" t="s">
        <v>38</v>
      </c>
      <c r="AA158" s="210" t="s">
        <v>39</v>
      </c>
      <c r="AB158" s="210" t="s">
        <v>84</v>
      </c>
    </row>
    <row r="159" spans="1:28" x14ac:dyDescent="0.25">
      <c r="A159" s="3" t="s">
        <v>268</v>
      </c>
      <c r="B159" s="220">
        <v>1</v>
      </c>
      <c r="C159" s="220">
        <v>1</v>
      </c>
      <c r="D159" s="220">
        <v>1</v>
      </c>
      <c r="E159" s="220">
        <v>1</v>
      </c>
      <c r="F159" s="220">
        <v>1</v>
      </c>
      <c r="G159" s="220">
        <v>1</v>
      </c>
      <c r="H159" s="220">
        <v>1</v>
      </c>
      <c r="I159" s="220">
        <v>1</v>
      </c>
      <c r="J159" s="220">
        <v>1</v>
      </c>
      <c r="K159" s="220">
        <v>1</v>
      </c>
      <c r="L159" s="220">
        <v>1</v>
      </c>
      <c r="M159" s="220">
        <v>1</v>
      </c>
      <c r="N159" s="220">
        <v>1</v>
      </c>
      <c r="P159" s="480"/>
      <c r="Q159" s="480"/>
      <c r="R159" s="480"/>
      <c r="S159" s="480"/>
      <c r="T159" s="480"/>
      <c r="U159" s="480"/>
      <c r="V159" s="480"/>
      <c r="W159" s="480"/>
      <c r="X159" s="480"/>
      <c r="Y159" s="480"/>
      <c r="Z159" s="480"/>
      <c r="AA159" s="480"/>
      <c r="AB159" s="480"/>
    </row>
    <row r="160" spans="1:28" x14ac:dyDescent="0.25">
      <c r="A160" s="3" t="s">
        <v>269</v>
      </c>
      <c r="B160" s="220">
        <v>0.75</v>
      </c>
      <c r="C160" s="220">
        <v>0.75</v>
      </c>
      <c r="D160" s="220">
        <v>0.75</v>
      </c>
      <c r="E160" s="220">
        <v>0.75</v>
      </c>
      <c r="F160" s="220">
        <v>0.75</v>
      </c>
      <c r="G160" s="220">
        <v>0.75</v>
      </c>
      <c r="H160" s="220">
        <v>0.75</v>
      </c>
      <c r="I160" s="220">
        <v>0.75</v>
      </c>
      <c r="J160" s="220">
        <v>0.75</v>
      </c>
      <c r="K160" s="220">
        <v>0.75</v>
      </c>
      <c r="L160" s="220">
        <v>0.75</v>
      </c>
      <c r="M160" s="220">
        <v>0.75</v>
      </c>
      <c r="N160" s="220">
        <v>0.75</v>
      </c>
      <c r="P160" s="480"/>
      <c r="Q160" s="480"/>
      <c r="R160" s="480"/>
      <c r="S160" s="480"/>
      <c r="T160" s="480"/>
      <c r="U160" s="480"/>
      <c r="V160" s="480"/>
      <c r="W160" s="480"/>
      <c r="X160" s="480"/>
      <c r="Y160" s="480"/>
      <c r="Z160" s="480"/>
      <c r="AA160" s="480"/>
      <c r="AB160" s="480"/>
    </row>
    <row r="161" spans="1:28" x14ac:dyDescent="0.25">
      <c r="A161" s="248" t="s">
        <v>307</v>
      </c>
      <c r="B161" s="302"/>
      <c r="C161" s="302"/>
      <c r="D161" s="302"/>
      <c r="E161" s="302"/>
      <c r="F161" s="302"/>
      <c r="G161" s="302"/>
      <c r="H161" s="302"/>
      <c r="I161" s="302"/>
      <c r="J161" s="302"/>
      <c r="K161" s="302"/>
      <c r="L161" s="302"/>
      <c r="M161" s="302"/>
      <c r="N161" s="275">
        <f>SUM(B161:M161)</f>
        <v>0</v>
      </c>
      <c r="P161" s="480"/>
      <c r="Q161" s="480"/>
      <c r="R161" s="480"/>
      <c r="S161" s="480"/>
      <c r="T161" s="480"/>
      <c r="U161" s="480"/>
      <c r="V161" s="480"/>
      <c r="W161" s="480"/>
      <c r="X161" s="480"/>
      <c r="Y161" s="480"/>
      <c r="Z161" s="480"/>
      <c r="AA161" s="480"/>
      <c r="AB161" s="480"/>
    </row>
    <row r="162" spans="1:28" x14ac:dyDescent="0.25">
      <c r="A162" s="248" t="s">
        <v>308</v>
      </c>
      <c r="B162" s="302"/>
      <c r="C162" s="302"/>
      <c r="D162" s="302"/>
      <c r="E162" s="302"/>
      <c r="F162" s="302"/>
      <c r="G162" s="302"/>
      <c r="H162" s="302"/>
      <c r="I162" s="302"/>
      <c r="J162" s="302"/>
      <c r="K162" s="302"/>
      <c r="L162" s="302"/>
      <c r="M162" s="302"/>
      <c r="N162" s="275">
        <f>SUM(B162:M162)</f>
        <v>0</v>
      </c>
      <c r="P162" s="480"/>
      <c r="Q162" s="480"/>
      <c r="R162" s="480"/>
      <c r="S162" s="480"/>
      <c r="T162" s="480"/>
      <c r="U162" s="480"/>
      <c r="V162" s="480"/>
      <c r="W162" s="480"/>
      <c r="X162" s="480"/>
      <c r="Y162" s="480"/>
      <c r="Z162" s="480"/>
      <c r="AA162" s="480"/>
      <c r="AB162" s="480"/>
    </row>
    <row r="163" spans="1:28" x14ac:dyDescent="0.25">
      <c r="A163" s="3" t="s">
        <v>227</v>
      </c>
      <c r="B163" s="303">
        <f>IFERROR(B161/B162,0)</f>
        <v>0</v>
      </c>
      <c r="C163" s="303">
        <f t="shared" ref="C163:M163" si="33">IFERROR(C161/C162,0)</f>
        <v>0</v>
      </c>
      <c r="D163" s="303">
        <f t="shared" si="33"/>
        <v>0</v>
      </c>
      <c r="E163" s="303">
        <f t="shared" si="33"/>
        <v>0</v>
      </c>
      <c r="F163" s="303">
        <f t="shared" si="33"/>
        <v>0</v>
      </c>
      <c r="G163" s="303">
        <f t="shared" si="33"/>
        <v>0</v>
      </c>
      <c r="H163" s="303">
        <f t="shared" si="33"/>
        <v>0</v>
      </c>
      <c r="I163" s="303">
        <f t="shared" si="33"/>
        <v>0</v>
      </c>
      <c r="J163" s="303">
        <f t="shared" si="33"/>
        <v>0</v>
      </c>
      <c r="K163" s="303">
        <f t="shared" si="33"/>
        <v>0</v>
      </c>
      <c r="L163" s="303">
        <f t="shared" si="33"/>
        <v>0</v>
      </c>
      <c r="M163" s="303">
        <f t="shared" si="33"/>
        <v>0</v>
      </c>
      <c r="N163" s="304">
        <f>AVERAGE(B163:M163)</f>
        <v>0</v>
      </c>
      <c r="P163" s="480"/>
      <c r="Q163" s="480"/>
      <c r="R163" s="480"/>
      <c r="S163" s="480"/>
      <c r="T163" s="480"/>
      <c r="U163" s="480"/>
      <c r="V163" s="480"/>
      <c r="W163" s="480"/>
      <c r="X163" s="480"/>
      <c r="Y163" s="480"/>
      <c r="Z163" s="480"/>
      <c r="AA163" s="480"/>
      <c r="AB163" s="480"/>
    </row>
    <row r="164" spans="1:28" x14ac:dyDescent="0.25">
      <c r="A164" s="3" t="s">
        <v>309</v>
      </c>
      <c r="B164" s="272"/>
      <c r="C164" s="272"/>
      <c r="D164" s="272"/>
      <c r="E164" s="272"/>
      <c r="F164" s="272"/>
      <c r="G164" s="272"/>
      <c r="H164" s="272"/>
      <c r="I164" s="272"/>
      <c r="J164" s="272"/>
      <c r="K164" s="272"/>
      <c r="L164" s="272"/>
      <c r="M164" s="272"/>
      <c r="N164" s="269" t="e">
        <f>AVERAGE(B164:M164)</f>
        <v>#DIV/0!</v>
      </c>
      <c r="P164" s="480"/>
      <c r="Q164" s="480"/>
      <c r="R164" s="480"/>
      <c r="S164" s="480"/>
      <c r="T164" s="480"/>
      <c r="U164" s="480"/>
      <c r="V164" s="480"/>
      <c r="W164" s="480"/>
      <c r="X164" s="480"/>
      <c r="Y164" s="480"/>
      <c r="Z164" s="480"/>
      <c r="AA164" s="480"/>
      <c r="AB164" s="480"/>
    </row>
    <row r="165" spans="1:28" x14ac:dyDescent="0.25">
      <c r="A165" s="3" t="s">
        <v>202</v>
      </c>
      <c r="B165" s="6">
        <f>IFERROR(AVERAGE(B164/B160,B163/B159),0)</f>
        <v>0</v>
      </c>
      <c r="C165" s="6">
        <f t="shared" ref="C165:N165" si="34">IFERROR(AVERAGE(C164/C160,C163/C159),0)</f>
        <v>0</v>
      </c>
      <c r="D165" s="6">
        <f t="shared" si="34"/>
        <v>0</v>
      </c>
      <c r="E165" s="6">
        <f t="shared" si="34"/>
        <v>0</v>
      </c>
      <c r="F165" s="6">
        <f t="shared" si="34"/>
        <v>0</v>
      </c>
      <c r="G165" s="6">
        <f t="shared" si="34"/>
        <v>0</v>
      </c>
      <c r="H165" s="6">
        <f t="shared" si="34"/>
        <v>0</v>
      </c>
      <c r="I165" s="6">
        <f t="shared" si="34"/>
        <v>0</v>
      </c>
      <c r="J165" s="6">
        <f t="shared" si="34"/>
        <v>0</v>
      </c>
      <c r="K165" s="6">
        <f t="shared" si="34"/>
        <v>0</v>
      </c>
      <c r="L165" s="6">
        <f t="shared" si="34"/>
        <v>0</v>
      </c>
      <c r="M165" s="6">
        <f t="shared" si="34"/>
        <v>0</v>
      </c>
      <c r="N165" s="6">
        <f t="shared" si="34"/>
        <v>0</v>
      </c>
      <c r="P165" s="480"/>
      <c r="Q165" s="480"/>
      <c r="R165" s="480"/>
      <c r="S165" s="480"/>
      <c r="T165" s="480"/>
      <c r="U165" s="480"/>
      <c r="V165" s="480"/>
      <c r="W165" s="480"/>
      <c r="X165" s="480"/>
      <c r="Y165" s="480"/>
      <c r="Z165" s="480"/>
      <c r="AA165" s="480"/>
      <c r="AB165" s="480"/>
    </row>
    <row r="166" spans="1:28" x14ac:dyDescent="0.25">
      <c r="A166" s="3" t="s">
        <v>203</v>
      </c>
      <c r="B166" s="2">
        <f>B165</f>
        <v>0</v>
      </c>
      <c r="C166" s="2">
        <f>SUM($B$165:C$165)/COUNT($B$165:C$165)</f>
        <v>0</v>
      </c>
      <c r="D166" s="2">
        <f>SUM($B$165:D$165)/COUNT($B$165:D$165)</f>
        <v>0</v>
      </c>
      <c r="E166" s="2">
        <f>SUM($B$165:E$165)/COUNT($B$165:E$165)</f>
        <v>0</v>
      </c>
      <c r="F166" s="2">
        <f>SUM($B$165:F$165)/COUNT($B$165:F$165)</f>
        <v>0</v>
      </c>
      <c r="G166" s="2">
        <f>SUM($B$165:G$165)/COUNT($B$165:G$165)</f>
        <v>0</v>
      </c>
      <c r="H166" s="2">
        <f>SUM($B$165:H$165)/COUNT($B$165:H$165)</f>
        <v>0</v>
      </c>
      <c r="I166" s="2">
        <f>SUM($B$165:I$165)/COUNT($B$165:I$165)</f>
        <v>0</v>
      </c>
      <c r="J166" s="2">
        <f>SUM($B$165:J$165)/COUNT($B$165:J$165)</f>
        <v>0</v>
      </c>
      <c r="K166" s="2">
        <f>SUM($B$165:K$165)/COUNT($B$165:K$165)</f>
        <v>0</v>
      </c>
      <c r="L166" s="2">
        <f>SUM($B$165:L$165)/COUNT($B$165:L$165)</f>
        <v>0</v>
      </c>
      <c r="M166" s="2">
        <f>SUM($B$165:M$165)/COUNT($B$165:M$165)</f>
        <v>0</v>
      </c>
      <c r="N166" s="2"/>
      <c r="P166" s="480"/>
      <c r="Q166" s="480"/>
      <c r="R166" s="480"/>
      <c r="S166" s="480"/>
      <c r="T166" s="480"/>
      <c r="U166" s="480"/>
      <c r="V166" s="480"/>
      <c r="W166" s="480"/>
      <c r="X166" s="480"/>
      <c r="Y166" s="480"/>
      <c r="Z166" s="480"/>
      <c r="AA166" s="480"/>
      <c r="AB166" s="480"/>
    </row>
    <row r="167" spans="1:28" x14ac:dyDescent="0.25">
      <c r="A167" s="216"/>
      <c r="B167" s="218"/>
      <c r="C167" s="218"/>
      <c r="D167" s="218"/>
      <c r="E167" s="218"/>
      <c r="F167" s="218"/>
      <c r="G167" s="218"/>
      <c r="H167" s="218"/>
      <c r="I167" s="218"/>
      <c r="J167" s="218"/>
      <c r="K167" s="218"/>
      <c r="L167" s="218"/>
      <c r="M167" s="218"/>
      <c r="N167" s="218"/>
    </row>
    <row r="168" spans="1:28" x14ac:dyDescent="0.25">
      <c r="A168" s="216"/>
      <c r="B168" s="218"/>
      <c r="C168" s="218"/>
      <c r="D168" s="218"/>
      <c r="E168" s="218"/>
      <c r="F168" s="218"/>
      <c r="G168" s="218"/>
      <c r="H168" s="218"/>
      <c r="I168" s="218"/>
      <c r="J168" s="218"/>
      <c r="K168" s="218"/>
      <c r="L168" s="218"/>
      <c r="M168" s="218"/>
      <c r="N168" s="218"/>
    </row>
    <row r="169" spans="1:28" x14ac:dyDescent="0.25">
      <c r="A169" s="3" t="s">
        <v>185</v>
      </c>
      <c r="B169" s="215" t="s">
        <v>193</v>
      </c>
      <c r="C169" s="215"/>
    </row>
    <row r="170" spans="1:28" x14ac:dyDescent="0.25">
      <c r="A170" s="248" t="s">
        <v>191</v>
      </c>
      <c r="B170" s="247" t="s">
        <v>28</v>
      </c>
      <c r="C170" s="210" t="s">
        <v>29</v>
      </c>
      <c r="D170" s="210" t="s">
        <v>30</v>
      </c>
      <c r="E170" s="210" t="s">
        <v>31</v>
      </c>
      <c r="F170" s="210" t="s">
        <v>32</v>
      </c>
      <c r="G170" s="210" t="s">
        <v>33</v>
      </c>
      <c r="H170" s="210" t="s">
        <v>34</v>
      </c>
      <c r="I170" s="210" t="s">
        <v>35</v>
      </c>
      <c r="J170" s="210" t="s">
        <v>36</v>
      </c>
      <c r="K170" s="210" t="s">
        <v>37</v>
      </c>
      <c r="L170" s="210" t="s">
        <v>38</v>
      </c>
      <c r="M170" s="210" t="s">
        <v>39</v>
      </c>
      <c r="N170" s="210" t="s">
        <v>84</v>
      </c>
      <c r="P170" s="210" t="s">
        <v>28</v>
      </c>
      <c r="Q170" s="210" t="s">
        <v>29</v>
      </c>
      <c r="R170" s="210" t="s">
        <v>30</v>
      </c>
      <c r="S170" s="210" t="s">
        <v>31</v>
      </c>
      <c r="T170" s="210" t="s">
        <v>32</v>
      </c>
      <c r="U170" s="210" t="s">
        <v>33</v>
      </c>
      <c r="V170" s="210" t="s">
        <v>34</v>
      </c>
      <c r="W170" s="210" t="s">
        <v>35</v>
      </c>
      <c r="X170" s="210" t="s">
        <v>36</v>
      </c>
      <c r="Y170" s="210" t="s">
        <v>37</v>
      </c>
      <c r="Z170" s="210" t="s">
        <v>38</v>
      </c>
      <c r="AA170" s="210" t="s">
        <v>39</v>
      </c>
      <c r="AB170" s="210" t="s">
        <v>84</v>
      </c>
    </row>
    <row r="171" spans="1:28" x14ac:dyDescent="0.25">
      <c r="A171" s="3" t="s">
        <v>40</v>
      </c>
      <c r="B171" s="214">
        <v>0</v>
      </c>
      <c r="C171" s="214">
        <v>0</v>
      </c>
      <c r="D171" s="214">
        <v>0</v>
      </c>
      <c r="E171" s="214">
        <v>0</v>
      </c>
      <c r="F171" s="214">
        <v>0</v>
      </c>
      <c r="G171" s="214">
        <v>0</v>
      </c>
      <c r="H171" s="214">
        <v>0</v>
      </c>
      <c r="I171" s="214">
        <v>0</v>
      </c>
      <c r="J171" s="214">
        <v>0</v>
      </c>
      <c r="K171" s="214">
        <v>0</v>
      </c>
      <c r="L171" s="214">
        <v>0</v>
      </c>
      <c r="M171" s="214">
        <v>0</v>
      </c>
      <c r="N171" s="214">
        <f>SUM(B171:M171)</f>
        <v>0</v>
      </c>
      <c r="P171" s="480"/>
      <c r="Q171" s="480"/>
      <c r="R171" s="480"/>
      <c r="S171" s="480"/>
      <c r="T171" s="480"/>
      <c r="U171" s="480"/>
      <c r="V171" s="480"/>
      <c r="W171" s="480"/>
      <c r="X171" s="480"/>
      <c r="Y171" s="480"/>
      <c r="Z171" s="480"/>
      <c r="AA171" s="480"/>
      <c r="AB171" s="480"/>
    </row>
    <row r="172" spans="1:28" x14ac:dyDescent="0.25">
      <c r="A172" s="3" t="s">
        <v>41</v>
      </c>
      <c r="B172" s="268">
        <v>0</v>
      </c>
      <c r="C172" s="268"/>
      <c r="D172" s="268"/>
      <c r="E172" s="268"/>
      <c r="F172" s="268"/>
      <c r="G172" s="268"/>
      <c r="H172" s="268"/>
      <c r="I172" s="268"/>
      <c r="J172" s="268"/>
      <c r="K172" s="268"/>
      <c r="L172" s="268"/>
      <c r="M172" s="268"/>
      <c r="N172" s="268">
        <f>SUM(B172:M172)</f>
        <v>0</v>
      </c>
      <c r="P172" s="480"/>
      <c r="Q172" s="480"/>
      <c r="R172" s="480"/>
      <c r="S172" s="480"/>
      <c r="T172" s="480"/>
      <c r="U172" s="480"/>
      <c r="V172" s="480"/>
      <c r="W172" s="480"/>
      <c r="X172" s="480"/>
      <c r="Y172" s="480"/>
      <c r="Z172" s="480"/>
      <c r="AA172" s="480"/>
      <c r="AB172" s="480"/>
    </row>
    <row r="173" spans="1:28" x14ac:dyDescent="0.25">
      <c r="A173" s="3" t="s">
        <v>85</v>
      </c>
      <c r="B173" s="214">
        <f>B172</f>
        <v>0</v>
      </c>
      <c r="C173" s="214">
        <f>SUM($B$195:M$195)</f>
        <v>0</v>
      </c>
      <c r="D173" s="214">
        <f>SUM($B$195:M$195)</f>
        <v>0</v>
      </c>
      <c r="E173" s="214">
        <f>SUM($B$195:M$195)</f>
        <v>0</v>
      </c>
      <c r="F173" s="214">
        <f>SUM($B$195:M$195)</f>
        <v>0</v>
      </c>
      <c r="G173" s="214">
        <f>SUM($B$195:M$195)</f>
        <v>0</v>
      </c>
      <c r="H173" s="214">
        <f>SUM($B$195:M$195)</f>
        <v>0</v>
      </c>
      <c r="I173" s="214">
        <f>SUM($B$195:M$195)</f>
        <v>0</v>
      </c>
      <c r="J173" s="214">
        <f>SUM($B$195:M$195)</f>
        <v>0</v>
      </c>
      <c r="K173" s="214">
        <f>SUM($B$195:M$195)</f>
        <v>0</v>
      </c>
      <c r="L173" s="214">
        <f>SUM($B$195:M$195)</f>
        <v>0</v>
      </c>
      <c r="M173" s="214">
        <f>SUM($B$195:M$195)</f>
        <v>0</v>
      </c>
      <c r="N173" s="214"/>
      <c r="P173" s="480"/>
      <c r="Q173" s="480"/>
      <c r="R173" s="480"/>
      <c r="S173" s="480"/>
      <c r="T173" s="480"/>
      <c r="U173" s="480"/>
      <c r="V173" s="480"/>
      <c r="W173" s="480"/>
      <c r="X173" s="480"/>
      <c r="Y173" s="480"/>
      <c r="Z173" s="480"/>
      <c r="AA173" s="480"/>
      <c r="AB173" s="480"/>
    </row>
    <row r="174" spans="1:28" x14ac:dyDescent="0.25">
      <c r="A174" s="3" t="s">
        <v>202</v>
      </c>
      <c r="B174" s="6">
        <f>IF(B172=0,1,B171/B172)</f>
        <v>1</v>
      </c>
      <c r="C174" s="6">
        <f t="shared" ref="C174:N174" si="35">IF(C172=0,1,C171/C172)</f>
        <v>1</v>
      </c>
      <c r="D174" s="6">
        <f t="shared" si="35"/>
        <v>1</v>
      </c>
      <c r="E174" s="6">
        <f t="shared" si="35"/>
        <v>1</v>
      </c>
      <c r="F174" s="6">
        <f t="shared" si="35"/>
        <v>1</v>
      </c>
      <c r="G174" s="6">
        <f t="shared" si="35"/>
        <v>1</v>
      </c>
      <c r="H174" s="6">
        <f t="shared" si="35"/>
        <v>1</v>
      </c>
      <c r="I174" s="6">
        <f t="shared" si="35"/>
        <v>1</v>
      </c>
      <c r="J174" s="6">
        <f t="shared" si="35"/>
        <v>1</v>
      </c>
      <c r="K174" s="6">
        <f t="shared" si="35"/>
        <v>1</v>
      </c>
      <c r="L174" s="6">
        <f t="shared" si="35"/>
        <v>1</v>
      </c>
      <c r="M174" s="6">
        <f t="shared" si="35"/>
        <v>1</v>
      </c>
      <c r="N174" s="6">
        <f t="shared" si="35"/>
        <v>1</v>
      </c>
      <c r="P174" s="480"/>
      <c r="Q174" s="480"/>
      <c r="R174" s="480"/>
      <c r="S174" s="480"/>
      <c r="T174" s="480"/>
      <c r="U174" s="480"/>
      <c r="V174" s="480"/>
      <c r="W174" s="480"/>
      <c r="X174" s="480"/>
      <c r="Y174" s="480"/>
      <c r="Z174" s="480"/>
      <c r="AA174" s="480"/>
      <c r="AB174" s="480"/>
    </row>
    <row r="175" spans="1:28" x14ac:dyDescent="0.25">
      <c r="A175" s="3" t="s">
        <v>203</v>
      </c>
      <c r="B175" s="2">
        <f>SUM($B$197:B$197)/COUNT($B$108:B$108)</f>
        <v>1</v>
      </c>
      <c r="C175" s="2">
        <f>AVERAGE($B$174:C$174)</f>
        <v>1</v>
      </c>
      <c r="D175" s="2">
        <f>AVERAGE($B$174:D$174)</f>
        <v>1</v>
      </c>
      <c r="E175" s="2">
        <f>AVERAGE($B$174:E$174)</f>
        <v>1</v>
      </c>
      <c r="F175" s="2">
        <f>AVERAGE($B$174:F$174)</f>
        <v>1</v>
      </c>
      <c r="G175" s="2">
        <f>AVERAGE($B$174:G$174)</f>
        <v>1</v>
      </c>
      <c r="H175" s="2">
        <f>AVERAGE($B$174:H$174)</f>
        <v>1</v>
      </c>
      <c r="I175" s="2">
        <f>AVERAGE($B$174:I$174)</f>
        <v>1</v>
      </c>
      <c r="J175" s="2">
        <f>AVERAGE($B$174:J$174)</f>
        <v>1</v>
      </c>
      <c r="K175" s="2">
        <f>AVERAGE($B$174:K$174)</f>
        <v>1</v>
      </c>
      <c r="L175" s="2">
        <f>AVERAGE($B$174:L$174)</f>
        <v>1</v>
      </c>
      <c r="M175" s="2">
        <f>AVERAGE($B$174:M$174)</f>
        <v>1</v>
      </c>
      <c r="N175" s="2"/>
      <c r="P175" s="480"/>
      <c r="Q175" s="480"/>
      <c r="R175" s="480"/>
      <c r="S175" s="480"/>
      <c r="T175" s="480"/>
      <c r="U175" s="480"/>
      <c r="V175" s="480"/>
      <c r="W175" s="480"/>
      <c r="X175" s="480"/>
      <c r="Y175" s="480"/>
      <c r="Z175" s="480"/>
      <c r="AA175" s="480"/>
      <c r="AB175" s="480"/>
    </row>
    <row r="176" spans="1:28" x14ac:dyDescent="0.25">
      <c r="A176" s="216"/>
      <c r="B176" s="218"/>
      <c r="C176" s="218"/>
      <c r="D176" s="218"/>
      <c r="E176" s="218"/>
      <c r="F176" s="218"/>
      <c r="G176" s="218"/>
      <c r="H176" s="218"/>
      <c r="I176" s="218"/>
      <c r="J176" s="218"/>
      <c r="K176" s="218"/>
      <c r="L176" s="218"/>
      <c r="M176" s="218"/>
      <c r="N176" s="218"/>
    </row>
    <row r="178" spans="1:28" s="219" customFormat="1" ht="30" x14ac:dyDescent="0.25">
      <c r="A178" s="248" t="s">
        <v>192</v>
      </c>
      <c r="B178" s="249" t="s">
        <v>28</v>
      </c>
      <c r="C178" s="249" t="s">
        <v>29</v>
      </c>
      <c r="D178" s="249" t="s">
        <v>30</v>
      </c>
      <c r="E178" s="249" t="s">
        <v>31</v>
      </c>
      <c r="F178" s="249" t="s">
        <v>32</v>
      </c>
      <c r="G178" s="249" t="s">
        <v>33</v>
      </c>
      <c r="H178" s="249" t="s">
        <v>34</v>
      </c>
      <c r="I178" s="249" t="s">
        <v>35</v>
      </c>
      <c r="J178" s="249" t="s">
        <v>36</v>
      </c>
      <c r="K178" s="249" t="s">
        <v>37</v>
      </c>
      <c r="L178" s="249" t="s">
        <v>38</v>
      </c>
      <c r="M178" s="249" t="s">
        <v>39</v>
      </c>
      <c r="N178" s="249" t="s">
        <v>84</v>
      </c>
      <c r="P178" s="210" t="s">
        <v>28</v>
      </c>
      <c r="Q178" s="210" t="s">
        <v>29</v>
      </c>
      <c r="R178" s="210" t="s">
        <v>30</v>
      </c>
      <c r="S178" s="210" t="s">
        <v>31</v>
      </c>
      <c r="T178" s="210" t="s">
        <v>32</v>
      </c>
      <c r="U178" s="210" t="s">
        <v>33</v>
      </c>
      <c r="V178" s="210" t="s">
        <v>34</v>
      </c>
      <c r="W178" s="210" t="s">
        <v>35</v>
      </c>
      <c r="X178" s="210" t="s">
        <v>36</v>
      </c>
      <c r="Y178" s="210" t="s">
        <v>37</v>
      </c>
      <c r="Z178" s="210" t="s">
        <v>38</v>
      </c>
      <c r="AA178" s="210" t="s">
        <v>39</v>
      </c>
      <c r="AB178" s="210" t="s">
        <v>84</v>
      </c>
    </row>
    <row r="179" spans="1:28" x14ac:dyDescent="0.25">
      <c r="A179" s="3" t="s">
        <v>270</v>
      </c>
      <c r="B179" s="276">
        <f>IF(OR(B182=FALSE,B185&gt;0),1,0)</f>
        <v>0</v>
      </c>
      <c r="C179" s="276">
        <f t="shared" ref="C179:N179" si="36">IF(OR(C182=FALSE,C185&gt;0),1,0)</f>
        <v>0</v>
      </c>
      <c r="D179" s="276">
        <f t="shared" si="36"/>
        <v>0</v>
      </c>
      <c r="E179" s="276">
        <f t="shared" si="36"/>
        <v>0</v>
      </c>
      <c r="F179" s="276">
        <f t="shared" si="36"/>
        <v>0</v>
      </c>
      <c r="G179" s="276">
        <f t="shared" si="36"/>
        <v>0</v>
      </c>
      <c r="H179" s="276">
        <f t="shared" si="36"/>
        <v>0</v>
      </c>
      <c r="I179" s="276">
        <f t="shared" si="36"/>
        <v>0</v>
      </c>
      <c r="J179" s="276">
        <f t="shared" si="36"/>
        <v>0</v>
      </c>
      <c r="K179" s="276">
        <f t="shared" si="36"/>
        <v>0</v>
      </c>
      <c r="L179" s="276">
        <f t="shared" si="36"/>
        <v>0</v>
      </c>
      <c r="M179" s="276">
        <f t="shared" si="36"/>
        <v>0</v>
      </c>
      <c r="N179" s="276">
        <f t="shared" si="36"/>
        <v>1</v>
      </c>
      <c r="P179" s="480"/>
      <c r="Q179" s="480"/>
      <c r="R179" s="480"/>
      <c r="S179" s="480"/>
      <c r="T179" s="480"/>
      <c r="U179" s="480"/>
      <c r="V179" s="480"/>
      <c r="W179" s="480"/>
      <c r="X179" s="480"/>
      <c r="Y179" s="480"/>
      <c r="Z179" s="480"/>
      <c r="AA179" s="480"/>
      <c r="AB179" s="480"/>
    </row>
    <row r="180" spans="1:28" x14ac:dyDescent="0.25">
      <c r="A180" s="3" t="s">
        <v>206</v>
      </c>
      <c r="B180" s="274">
        <v>0</v>
      </c>
      <c r="C180" s="274">
        <v>0</v>
      </c>
      <c r="D180" s="274">
        <v>0</v>
      </c>
      <c r="E180" s="274">
        <v>0</v>
      </c>
      <c r="F180" s="274">
        <v>0</v>
      </c>
      <c r="G180" s="274">
        <v>0</v>
      </c>
      <c r="H180" s="274">
        <v>0</v>
      </c>
      <c r="I180" s="274">
        <v>0</v>
      </c>
      <c r="J180" s="274">
        <v>0</v>
      </c>
      <c r="K180" s="274">
        <v>0</v>
      </c>
      <c r="L180" s="274">
        <v>0</v>
      </c>
      <c r="M180" s="274">
        <v>0</v>
      </c>
      <c r="N180" s="274">
        <v>0</v>
      </c>
      <c r="P180" s="480"/>
      <c r="Q180" s="480"/>
      <c r="R180" s="480"/>
      <c r="S180" s="480"/>
      <c r="T180" s="480"/>
      <c r="U180" s="480"/>
      <c r="V180" s="480"/>
      <c r="W180" s="480"/>
      <c r="X180" s="480"/>
      <c r="Y180" s="480"/>
      <c r="Z180" s="480"/>
      <c r="AA180" s="480"/>
      <c r="AB180" s="480"/>
    </row>
    <row r="181" spans="1:28" x14ac:dyDescent="0.25">
      <c r="A181" s="3" t="s">
        <v>207</v>
      </c>
      <c r="B181" s="252">
        <v>10</v>
      </c>
      <c r="C181" s="252">
        <v>10</v>
      </c>
      <c r="D181" s="252">
        <v>10</v>
      </c>
      <c r="E181" s="252">
        <v>10</v>
      </c>
      <c r="F181" s="252">
        <v>10</v>
      </c>
      <c r="G181" s="252">
        <v>10</v>
      </c>
      <c r="H181" s="252">
        <v>10</v>
      </c>
      <c r="I181" s="252">
        <v>10</v>
      </c>
      <c r="J181" s="252">
        <v>10</v>
      </c>
      <c r="K181" s="252">
        <v>10</v>
      </c>
      <c r="L181" s="252">
        <v>10</v>
      </c>
      <c r="M181" s="252">
        <v>10</v>
      </c>
      <c r="N181" s="252">
        <v>10</v>
      </c>
      <c r="P181" s="480"/>
      <c r="Q181" s="480"/>
      <c r="R181" s="480"/>
      <c r="S181" s="480"/>
      <c r="T181" s="480"/>
      <c r="U181" s="480"/>
      <c r="V181" s="480"/>
      <c r="W181" s="480"/>
      <c r="X181" s="480"/>
      <c r="Y181" s="480"/>
      <c r="Z181" s="480"/>
      <c r="AA181" s="480"/>
      <c r="AB181" s="480"/>
    </row>
    <row r="182" spans="1:28" hidden="1" x14ac:dyDescent="0.25">
      <c r="A182" s="3" t="s">
        <v>312</v>
      </c>
      <c r="B182" s="252" t="b">
        <f>ISBLANK(B183)</f>
        <v>1</v>
      </c>
      <c r="C182" s="252" t="b">
        <f t="shared" ref="C182:N182" si="37">ISBLANK(C183)</f>
        <v>1</v>
      </c>
      <c r="D182" s="252" t="b">
        <f t="shared" si="37"/>
        <v>1</v>
      </c>
      <c r="E182" s="252" t="b">
        <f t="shared" si="37"/>
        <v>1</v>
      </c>
      <c r="F182" s="252" t="b">
        <f t="shared" si="37"/>
        <v>1</v>
      </c>
      <c r="G182" s="252" t="b">
        <f t="shared" si="37"/>
        <v>1</v>
      </c>
      <c r="H182" s="252" t="b">
        <f t="shared" si="37"/>
        <v>1</v>
      </c>
      <c r="I182" s="252" t="b">
        <f t="shared" si="37"/>
        <v>1</v>
      </c>
      <c r="J182" s="252" t="b">
        <f t="shared" si="37"/>
        <v>1</v>
      </c>
      <c r="K182" s="252" t="b">
        <f t="shared" si="37"/>
        <v>1</v>
      </c>
      <c r="L182" s="252" t="b">
        <f t="shared" si="37"/>
        <v>1</v>
      </c>
      <c r="M182" s="252" t="b">
        <f t="shared" si="37"/>
        <v>1</v>
      </c>
      <c r="N182" s="252" t="b">
        <f t="shared" si="37"/>
        <v>0</v>
      </c>
      <c r="P182" s="480"/>
      <c r="Q182" s="480"/>
      <c r="R182" s="480"/>
      <c r="S182" s="480"/>
      <c r="T182" s="480"/>
      <c r="U182" s="480"/>
      <c r="V182" s="480"/>
      <c r="W182" s="480"/>
      <c r="X182" s="480"/>
      <c r="Y182" s="480"/>
      <c r="Z182" s="480"/>
      <c r="AA182" s="480"/>
      <c r="AB182" s="480"/>
    </row>
    <row r="183" spans="1:28" x14ac:dyDescent="0.25">
      <c r="A183" s="3" t="s">
        <v>305</v>
      </c>
      <c r="B183" s="275"/>
      <c r="C183" s="275"/>
      <c r="D183" s="275"/>
      <c r="E183" s="275"/>
      <c r="F183" s="275"/>
      <c r="G183" s="275"/>
      <c r="H183" s="275"/>
      <c r="I183" s="275"/>
      <c r="J183" s="275"/>
      <c r="K183" s="275"/>
      <c r="L183" s="275"/>
      <c r="M183" s="275"/>
      <c r="N183" s="301">
        <f>SUM(B183:M183)</f>
        <v>0</v>
      </c>
      <c r="P183" s="480"/>
      <c r="Q183" s="480"/>
      <c r="R183" s="480"/>
      <c r="S183" s="480"/>
      <c r="T183" s="480"/>
      <c r="U183" s="480"/>
      <c r="V183" s="480"/>
      <c r="W183" s="480"/>
      <c r="X183" s="480"/>
      <c r="Y183" s="480"/>
      <c r="Z183" s="480"/>
      <c r="AA183" s="480"/>
      <c r="AB183" s="480"/>
    </row>
    <row r="184" spans="1:28" x14ac:dyDescent="0.25">
      <c r="A184" s="3" t="s">
        <v>313</v>
      </c>
      <c r="B184" s="304">
        <f>IF(B182=TRUE,0,(IF(B183=0,1,0)))</f>
        <v>0</v>
      </c>
      <c r="C184" s="304">
        <f t="shared" ref="C184:N184" si="38">IF(C182=TRUE,0,(IF(C183=0,1,0)))</f>
        <v>0</v>
      </c>
      <c r="D184" s="304">
        <f t="shared" si="38"/>
        <v>0</v>
      </c>
      <c r="E184" s="304">
        <f t="shared" si="38"/>
        <v>0</v>
      </c>
      <c r="F184" s="304">
        <f t="shared" si="38"/>
        <v>0</v>
      </c>
      <c r="G184" s="304">
        <f t="shared" si="38"/>
        <v>0</v>
      </c>
      <c r="H184" s="304">
        <f t="shared" si="38"/>
        <v>0</v>
      </c>
      <c r="I184" s="304">
        <f t="shared" si="38"/>
        <v>0</v>
      </c>
      <c r="J184" s="304">
        <f t="shared" si="38"/>
        <v>0</v>
      </c>
      <c r="K184" s="304">
        <f t="shared" si="38"/>
        <v>0</v>
      </c>
      <c r="L184" s="304">
        <f t="shared" si="38"/>
        <v>0</v>
      </c>
      <c r="M184" s="304">
        <f t="shared" si="38"/>
        <v>0</v>
      </c>
      <c r="N184" s="304">
        <f t="shared" si="38"/>
        <v>1</v>
      </c>
      <c r="P184" s="480"/>
      <c r="Q184" s="480"/>
      <c r="R184" s="480"/>
      <c r="S184" s="480"/>
      <c r="T184" s="480"/>
      <c r="U184" s="480"/>
      <c r="V184" s="480"/>
      <c r="W184" s="480"/>
      <c r="X184" s="480"/>
      <c r="Y184" s="480"/>
      <c r="Z184" s="480"/>
      <c r="AA184" s="480"/>
      <c r="AB184" s="480"/>
    </row>
    <row r="185" spans="1:28" x14ac:dyDescent="0.25">
      <c r="A185" s="3" t="s">
        <v>306</v>
      </c>
      <c r="B185" s="275"/>
      <c r="C185" s="275"/>
      <c r="D185" s="275"/>
      <c r="E185" s="275"/>
      <c r="F185" s="275"/>
      <c r="G185" s="275"/>
      <c r="H185" s="275"/>
      <c r="I185" s="275"/>
      <c r="J185" s="275"/>
      <c r="K185" s="275"/>
      <c r="L185" s="275"/>
      <c r="M185" s="275"/>
      <c r="N185" s="301">
        <f>SUM(B185:M185)</f>
        <v>0</v>
      </c>
      <c r="P185" s="480"/>
      <c r="Q185" s="480"/>
      <c r="R185" s="480"/>
      <c r="S185" s="480"/>
      <c r="T185" s="480"/>
      <c r="U185" s="480"/>
      <c r="V185" s="480"/>
      <c r="W185" s="480"/>
      <c r="X185" s="480"/>
      <c r="Y185" s="480"/>
      <c r="Z185" s="480"/>
      <c r="AA185" s="480"/>
      <c r="AB185" s="480"/>
    </row>
    <row r="186" spans="1:28" hidden="1" x14ac:dyDescent="0.25">
      <c r="A186" s="3" t="s">
        <v>312</v>
      </c>
      <c r="B186" s="306" t="b">
        <f>ISBLANK(B185)</f>
        <v>1</v>
      </c>
      <c r="C186" s="306" t="b">
        <f t="shared" ref="C186:N186" si="39">ISBLANK(C185)</f>
        <v>1</v>
      </c>
      <c r="D186" s="306" t="b">
        <f t="shared" si="39"/>
        <v>1</v>
      </c>
      <c r="E186" s="306" t="b">
        <f t="shared" si="39"/>
        <v>1</v>
      </c>
      <c r="F186" s="306" t="b">
        <f t="shared" si="39"/>
        <v>1</v>
      </c>
      <c r="G186" s="306" t="b">
        <f t="shared" si="39"/>
        <v>1</v>
      </c>
      <c r="H186" s="306" t="b">
        <f t="shared" si="39"/>
        <v>1</v>
      </c>
      <c r="I186" s="306" t="b">
        <f t="shared" si="39"/>
        <v>1</v>
      </c>
      <c r="J186" s="306" t="b">
        <f t="shared" si="39"/>
        <v>1</v>
      </c>
      <c r="K186" s="306" t="b">
        <f t="shared" si="39"/>
        <v>1</v>
      </c>
      <c r="L186" s="306" t="b">
        <f t="shared" si="39"/>
        <v>1</v>
      </c>
      <c r="M186" s="306" t="b">
        <f t="shared" si="39"/>
        <v>1</v>
      </c>
      <c r="N186" s="306" t="b">
        <f t="shared" si="39"/>
        <v>0</v>
      </c>
      <c r="P186" s="480"/>
      <c r="Q186" s="480"/>
      <c r="R186" s="480"/>
      <c r="S186" s="480"/>
      <c r="T186" s="480"/>
      <c r="U186" s="480"/>
      <c r="V186" s="480"/>
      <c r="W186" s="480"/>
      <c r="X186" s="480"/>
      <c r="Y186" s="480"/>
      <c r="Z186" s="480"/>
      <c r="AA186" s="480"/>
      <c r="AB186" s="480"/>
    </row>
    <row r="187" spans="1:28" x14ac:dyDescent="0.25">
      <c r="A187" s="3" t="s">
        <v>314</v>
      </c>
      <c r="B187" s="304">
        <f>IF(B186=TRUE,0,B181/B185)</f>
        <v>0</v>
      </c>
      <c r="C187" s="304">
        <f t="shared" ref="C187:N187" si="40">IF(C186=TRUE,0,C181/C185)</f>
        <v>0</v>
      </c>
      <c r="D187" s="304">
        <f t="shared" si="40"/>
        <v>0</v>
      </c>
      <c r="E187" s="304">
        <f t="shared" si="40"/>
        <v>0</v>
      </c>
      <c r="F187" s="304">
        <f t="shared" si="40"/>
        <v>0</v>
      </c>
      <c r="G187" s="304">
        <f t="shared" si="40"/>
        <v>0</v>
      </c>
      <c r="H187" s="304">
        <f t="shared" si="40"/>
        <v>0</v>
      </c>
      <c r="I187" s="304">
        <f t="shared" si="40"/>
        <v>0</v>
      </c>
      <c r="J187" s="304">
        <f t="shared" si="40"/>
        <v>0</v>
      </c>
      <c r="K187" s="304">
        <f t="shared" si="40"/>
        <v>0</v>
      </c>
      <c r="L187" s="304">
        <f t="shared" si="40"/>
        <v>0</v>
      </c>
      <c r="M187" s="304">
        <f t="shared" si="40"/>
        <v>0</v>
      </c>
      <c r="N187" s="304" t="e">
        <f t="shared" si="40"/>
        <v>#DIV/0!</v>
      </c>
      <c r="P187" s="480"/>
      <c r="Q187" s="480"/>
      <c r="R187" s="480"/>
      <c r="S187" s="480"/>
      <c r="T187" s="480"/>
      <c r="U187" s="480"/>
      <c r="V187" s="480"/>
      <c r="W187" s="480"/>
      <c r="X187" s="480"/>
      <c r="Y187" s="480"/>
      <c r="Z187" s="480"/>
      <c r="AA187" s="480"/>
      <c r="AB187" s="480"/>
    </row>
    <row r="188" spans="1:28" x14ac:dyDescent="0.25">
      <c r="A188" s="3" t="s">
        <v>202</v>
      </c>
      <c r="B188" s="6">
        <f>IF(AND(B182=FALSE,B183=0,B187=0),B184,IF(AND(B182=TRUE,B187&gt;0),B187,IF(AND(B182=FALSE,B187&gt;0),AVERAGE(B184,B187),0)))</f>
        <v>0</v>
      </c>
      <c r="C188" s="6">
        <f>IF(AND(C182=FALSE,C183=0,C187=0),C184,IF(AND(C182=TRUE,C187&gt;0),C187,IF(AND(C182=FALSE,C187&gt;0),AVERAGE(C184,C187),0)))</f>
        <v>0</v>
      </c>
      <c r="D188" s="6">
        <f t="shared" ref="D188:N188" si="41">IF(AND(D182=FALSE,D183=0,D187=0),D184,IF(AND(D182=TRUE,D187&gt;0),D187,IF(AND(D182=FALSE,D187&gt;0),AVERAGE(D184,D187),0)))</f>
        <v>0</v>
      </c>
      <c r="E188" s="6">
        <f t="shared" si="41"/>
        <v>0</v>
      </c>
      <c r="F188" s="6">
        <f t="shared" si="41"/>
        <v>0</v>
      </c>
      <c r="G188" s="6">
        <f t="shared" si="41"/>
        <v>0</v>
      </c>
      <c r="H188" s="6">
        <f t="shared" si="41"/>
        <v>0</v>
      </c>
      <c r="I188" s="6">
        <f t="shared" si="41"/>
        <v>0</v>
      </c>
      <c r="J188" s="6">
        <f t="shared" si="41"/>
        <v>0</v>
      </c>
      <c r="K188" s="6">
        <f t="shared" si="41"/>
        <v>0</v>
      </c>
      <c r="L188" s="6">
        <f t="shared" si="41"/>
        <v>0</v>
      </c>
      <c r="M188" s="6">
        <f t="shared" si="41"/>
        <v>0</v>
      </c>
      <c r="N188" s="6" t="e">
        <f t="shared" si="41"/>
        <v>#DIV/0!</v>
      </c>
      <c r="P188" s="480"/>
      <c r="Q188" s="480"/>
      <c r="R188" s="480"/>
      <c r="S188" s="480"/>
      <c r="T188" s="480"/>
      <c r="U188" s="480"/>
      <c r="V188" s="480"/>
      <c r="W188" s="480"/>
      <c r="X188" s="480"/>
      <c r="Y188" s="480"/>
      <c r="Z188" s="480"/>
      <c r="AA188" s="480"/>
      <c r="AB188" s="480"/>
    </row>
    <row r="189" spans="1:28" x14ac:dyDescent="0.25">
      <c r="A189" s="3" t="s">
        <v>203</v>
      </c>
      <c r="B189" s="6">
        <f>B188</f>
        <v>0</v>
      </c>
      <c r="C189" s="2">
        <f>AVERAGE($B$188:C$188)</f>
        <v>0</v>
      </c>
      <c r="D189" s="2">
        <f>AVERAGE($B$188:D$188)</f>
        <v>0</v>
      </c>
      <c r="E189" s="2">
        <f>AVERAGE($B$188:E$188)</f>
        <v>0</v>
      </c>
      <c r="F189" s="2">
        <f>AVERAGE($B$188:F$188)</f>
        <v>0</v>
      </c>
      <c r="G189" s="2">
        <f>AVERAGE($B$188:G$188)</f>
        <v>0</v>
      </c>
      <c r="H189" s="2">
        <f>AVERAGE($B$188:H$188)</f>
        <v>0</v>
      </c>
      <c r="I189" s="2">
        <f>AVERAGE($B$188:I$188)</f>
        <v>0</v>
      </c>
      <c r="J189" s="2">
        <f>AVERAGE($B$188:J$188)</f>
        <v>0</v>
      </c>
      <c r="K189" s="2">
        <f>AVERAGE($B$188:K$188)</f>
        <v>0</v>
      </c>
      <c r="L189" s="2">
        <f>AVERAGE($B$188:L$188)</f>
        <v>0</v>
      </c>
      <c r="M189" s="2">
        <f>AVERAGE($B$188:M$188)</f>
        <v>0</v>
      </c>
      <c r="N189" s="2"/>
      <c r="P189" s="480"/>
      <c r="Q189" s="480"/>
      <c r="R189" s="480"/>
      <c r="S189" s="480"/>
      <c r="T189" s="480"/>
      <c r="U189" s="480"/>
      <c r="V189" s="480"/>
      <c r="W189" s="480"/>
      <c r="X189" s="480"/>
      <c r="Y189" s="480"/>
      <c r="Z189" s="480"/>
      <c r="AA189" s="480"/>
      <c r="AB189" s="480"/>
    </row>
    <row r="192" spans="1:28" x14ac:dyDescent="0.25">
      <c r="A192" s="3" t="s">
        <v>185</v>
      </c>
      <c r="B192" s="215" t="s">
        <v>193</v>
      </c>
      <c r="C192" s="215"/>
    </row>
    <row r="193" spans="1:28" ht="30" x14ac:dyDescent="0.25">
      <c r="A193" s="248" t="s">
        <v>184</v>
      </c>
      <c r="B193" s="247" t="s">
        <v>28</v>
      </c>
      <c r="C193" s="210" t="s">
        <v>29</v>
      </c>
      <c r="D193" s="210" t="s">
        <v>30</v>
      </c>
      <c r="E193" s="210" t="s">
        <v>31</v>
      </c>
      <c r="F193" s="210" t="s">
        <v>32</v>
      </c>
      <c r="G193" s="210" t="s">
        <v>33</v>
      </c>
      <c r="H193" s="210" t="s">
        <v>34</v>
      </c>
      <c r="I193" s="210" t="s">
        <v>35</v>
      </c>
      <c r="J193" s="210" t="s">
        <v>36</v>
      </c>
      <c r="K193" s="210" t="s">
        <v>37</v>
      </c>
      <c r="L193" s="210" t="s">
        <v>38</v>
      </c>
      <c r="M193" s="210" t="s">
        <v>39</v>
      </c>
      <c r="N193" s="210" t="s">
        <v>84</v>
      </c>
      <c r="P193" s="210" t="s">
        <v>28</v>
      </c>
      <c r="Q193" s="210" t="s">
        <v>29</v>
      </c>
      <c r="R193" s="210" t="s">
        <v>30</v>
      </c>
      <c r="S193" s="210" t="s">
        <v>31</v>
      </c>
      <c r="T193" s="210" t="s">
        <v>32</v>
      </c>
      <c r="U193" s="210" t="s">
        <v>33</v>
      </c>
      <c r="V193" s="210" t="s">
        <v>34</v>
      </c>
      <c r="W193" s="210" t="s">
        <v>35</v>
      </c>
      <c r="X193" s="210" t="s">
        <v>36</v>
      </c>
      <c r="Y193" s="210" t="s">
        <v>37</v>
      </c>
      <c r="Z193" s="210" t="s">
        <v>38</v>
      </c>
      <c r="AA193" s="210" t="s">
        <v>39</v>
      </c>
      <c r="AB193" s="210" t="s">
        <v>84</v>
      </c>
    </row>
    <row r="194" spans="1:28" x14ac:dyDescent="0.25">
      <c r="A194" s="3" t="s">
        <v>40</v>
      </c>
      <c r="B194" s="214">
        <v>0</v>
      </c>
      <c r="C194" s="214">
        <v>0</v>
      </c>
      <c r="D194" s="214">
        <v>0</v>
      </c>
      <c r="E194" s="214">
        <v>0</v>
      </c>
      <c r="F194" s="214">
        <v>0</v>
      </c>
      <c r="G194" s="214">
        <v>0</v>
      </c>
      <c r="H194" s="214">
        <v>0</v>
      </c>
      <c r="I194" s="214">
        <v>0</v>
      </c>
      <c r="J194" s="214">
        <v>0</v>
      </c>
      <c r="K194" s="214">
        <v>0</v>
      </c>
      <c r="L194" s="214">
        <v>0</v>
      </c>
      <c r="M194" s="214">
        <v>0</v>
      </c>
      <c r="N194" s="214">
        <f>SUM(B194:M194)</f>
        <v>0</v>
      </c>
      <c r="P194" s="480"/>
      <c r="Q194" s="480"/>
      <c r="R194" s="480"/>
      <c r="S194" s="480"/>
      <c r="T194" s="480"/>
      <c r="U194" s="480"/>
      <c r="V194" s="480"/>
      <c r="W194" s="480"/>
      <c r="X194" s="480"/>
      <c r="Y194" s="480"/>
      <c r="Z194" s="480"/>
      <c r="AA194" s="480"/>
      <c r="AB194" s="480"/>
    </row>
    <row r="195" spans="1:28" x14ac:dyDescent="0.25">
      <c r="A195" s="3" t="s">
        <v>41</v>
      </c>
      <c r="B195" s="268">
        <v>0</v>
      </c>
      <c r="C195" s="268"/>
      <c r="D195" s="268"/>
      <c r="E195" s="268"/>
      <c r="F195" s="268"/>
      <c r="G195" s="268"/>
      <c r="H195" s="268"/>
      <c r="I195" s="268"/>
      <c r="J195" s="268"/>
      <c r="K195" s="268"/>
      <c r="L195" s="268"/>
      <c r="M195" s="268"/>
      <c r="N195" s="268">
        <f>SUM(B195:M195)</f>
        <v>0</v>
      </c>
      <c r="P195" s="480"/>
      <c r="Q195" s="480"/>
      <c r="R195" s="480"/>
      <c r="S195" s="480"/>
      <c r="T195" s="480"/>
      <c r="U195" s="480"/>
      <c r="V195" s="480"/>
      <c r="W195" s="480"/>
      <c r="X195" s="480"/>
      <c r="Y195" s="480"/>
      <c r="Z195" s="480"/>
      <c r="AA195" s="480"/>
      <c r="AB195" s="480"/>
    </row>
    <row r="196" spans="1:28" x14ac:dyDescent="0.25">
      <c r="A196" s="3" t="s">
        <v>85</v>
      </c>
      <c r="B196" s="214">
        <f>B195</f>
        <v>0</v>
      </c>
      <c r="C196" s="214">
        <f>SUM($B$195:M$195)</f>
        <v>0</v>
      </c>
      <c r="D196" s="214">
        <f>SUM($B$195:M$195)</f>
        <v>0</v>
      </c>
      <c r="E196" s="214">
        <f>SUM($B$195:M$195)</f>
        <v>0</v>
      </c>
      <c r="F196" s="214">
        <f>SUM($B$195:M$195)</f>
        <v>0</v>
      </c>
      <c r="G196" s="214">
        <f>SUM($B$195:M$195)</f>
        <v>0</v>
      </c>
      <c r="H196" s="214">
        <f>SUM($B$195:M$195)</f>
        <v>0</v>
      </c>
      <c r="I196" s="214">
        <f>SUM($B$195:M$195)</f>
        <v>0</v>
      </c>
      <c r="J196" s="214">
        <f>SUM($B$195:M$195)</f>
        <v>0</v>
      </c>
      <c r="K196" s="214">
        <f>SUM($B$195:M$195)</f>
        <v>0</v>
      </c>
      <c r="L196" s="214">
        <f>SUM($B$195:M$195)</f>
        <v>0</v>
      </c>
      <c r="M196" s="214">
        <f>SUM($B$195:M$195)</f>
        <v>0</v>
      </c>
      <c r="N196" s="214"/>
      <c r="P196" s="480"/>
      <c r="Q196" s="480"/>
      <c r="R196" s="480"/>
      <c r="S196" s="480"/>
      <c r="T196" s="480"/>
      <c r="U196" s="480"/>
      <c r="V196" s="480"/>
      <c r="W196" s="480"/>
      <c r="X196" s="480"/>
      <c r="Y196" s="480"/>
      <c r="Z196" s="480"/>
      <c r="AA196" s="480"/>
      <c r="AB196" s="480"/>
    </row>
    <row r="197" spans="1:28" x14ac:dyDescent="0.25">
      <c r="A197" s="3" t="s">
        <v>202</v>
      </c>
      <c r="B197" s="6">
        <f>IF(B195=0,1,B194/B195)</f>
        <v>1</v>
      </c>
      <c r="C197" s="6">
        <f t="shared" ref="C197:N197" si="42">IF(C195=0,1,C194/C195)</f>
        <v>1</v>
      </c>
      <c r="D197" s="6">
        <f t="shared" si="42"/>
        <v>1</v>
      </c>
      <c r="E197" s="6">
        <f t="shared" si="42"/>
        <v>1</v>
      </c>
      <c r="F197" s="6">
        <f t="shared" si="42"/>
        <v>1</v>
      </c>
      <c r="G197" s="6">
        <f t="shared" si="42"/>
        <v>1</v>
      </c>
      <c r="H197" s="6">
        <f t="shared" si="42"/>
        <v>1</v>
      </c>
      <c r="I197" s="6">
        <f t="shared" si="42"/>
        <v>1</v>
      </c>
      <c r="J197" s="6">
        <f t="shared" si="42"/>
        <v>1</v>
      </c>
      <c r="K197" s="6">
        <f t="shared" si="42"/>
        <v>1</v>
      </c>
      <c r="L197" s="6">
        <f t="shared" si="42"/>
        <v>1</v>
      </c>
      <c r="M197" s="6">
        <f t="shared" si="42"/>
        <v>1</v>
      </c>
      <c r="N197" s="6">
        <f t="shared" si="42"/>
        <v>1</v>
      </c>
      <c r="P197" s="480"/>
      <c r="Q197" s="480"/>
      <c r="R197" s="480"/>
      <c r="S197" s="480"/>
      <c r="T197" s="480"/>
      <c r="U197" s="480"/>
      <c r="V197" s="480"/>
      <c r="W197" s="480"/>
      <c r="X197" s="480"/>
      <c r="Y197" s="480"/>
      <c r="Z197" s="480"/>
      <c r="AA197" s="480"/>
      <c r="AB197" s="480"/>
    </row>
    <row r="198" spans="1:28" x14ac:dyDescent="0.25">
      <c r="A198" s="3" t="s">
        <v>203</v>
      </c>
      <c r="B198" s="2">
        <f>SUM($B$197:B$197)/COUNT($B$108:B$108)</f>
        <v>1</v>
      </c>
      <c r="C198" s="2">
        <f>AVERAGE($B$197:C$197)</f>
        <v>1</v>
      </c>
      <c r="D198" s="2">
        <f>AVERAGE($B$197:D$197)</f>
        <v>1</v>
      </c>
      <c r="E198" s="2">
        <f>AVERAGE($B$197:E$197)</f>
        <v>1</v>
      </c>
      <c r="F198" s="2">
        <f>AVERAGE($B$197:F$197)</f>
        <v>1</v>
      </c>
      <c r="G198" s="2">
        <f>AVERAGE($B$197:G$197)</f>
        <v>1</v>
      </c>
      <c r="H198" s="2">
        <f>AVERAGE($B$197:H$197)</f>
        <v>1</v>
      </c>
      <c r="I198" s="2">
        <f>AVERAGE($B$197:I$197)</f>
        <v>1</v>
      </c>
      <c r="J198" s="2">
        <f>AVERAGE($B$197:J$197)</f>
        <v>1</v>
      </c>
      <c r="K198" s="2">
        <f>AVERAGE($B$197:K$197)</f>
        <v>1</v>
      </c>
      <c r="L198" s="2">
        <f>AVERAGE($B$197:L$197)</f>
        <v>1</v>
      </c>
      <c r="M198" s="2">
        <f>AVERAGE($B$197:M$197)</f>
        <v>1</v>
      </c>
      <c r="N198" s="2"/>
      <c r="P198" s="480"/>
      <c r="Q198" s="480"/>
      <c r="R198" s="480"/>
      <c r="S198" s="480"/>
      <c r="T198" s="480"/>
      <c r="U198" s="480"/>
      <c r="V198" s="480"/>
      <c r="W198" s="480"/>
      <c r="X198" s="480"/>
      <c r="Y198" s="480"/>
      <c r="Z198" s="480"/>
      <c r="AA198" s="480"/>
      <c r="AB198" s="480"/>
    </row>
  </sheetData>
  <mergeCells count="312">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 ref="S25:S28"/>
    <mergeCell ref="T25:T28"/>
    <mergeCell ref="U25:U28"/>
    <mergeCell ref="V25:V28"/>
    <mergeCell ref="W25:W28"/>
    <mergeCell ref="X25:X28"/>
    <mergeCell ref="AA10:AA13"/>
    <mergeCell ref="AB10:AB13"/>
    <mergeCell ref="P17:P20"/>
    <mergeCell ref="Q17:Q20"/>
    <mergeCell ref="R17:R20"/>
    <mergeCell ref="S17:S20"/>
    <mergeCell ref="T17:T20"/>
    <mergeCell ref="U17:U20"/>
    <mergeCell ref="AB17:AB20"/>
    <mergeCell ref="V17:V20"/>
    <mergeCell ref="W17:W20"/>
    <mergeCell ref="X17:X20"/>
    <mergeCell ref="Y17:Y20"/>
    <mergeCell ref="Z17:Z20"/>
    <mergeCell ref="AA17:AA20"/>
    <mergeCell ref="U41:U44"/>
    <mergeCell ref="V41:V44"/>
    <mergeCell ref="W41:W44"/>
    <mergeCell ref="X41:X44"/>
    <mergeCell ref="Y25:Y28"/>
    <mergeCell ref="Z25:Z28"/>
    <mergeCell ref="AA25:AA28"/>
    <mergeCell ref="AB25:AB28"/>
    <mergeCell ref="P33:P36"/>
    <mergeCell ref="Q33:Q36"/>
    <mergeCell ref="R33:R36"/>
    <mergeCell ref="S33:S36"/>
    <mergeCell ref="T33:T36"/>
    <mergeCell ref="U33:U36"/>
    <mergeCell ref="AB33:AB36"/>
    <mergeCell ref="V33:V36"/>
    <mergeCell ref="W33:W36"/>
    <mergeCell ref="X33:X36"/>
    <mergeCell ref="Y33:Y36"/>
    <mergeCell ref="Z33:Z36"/>
    <mergeCell ref="AA33:AA36"/>
    <mergeCell ref="P25:P28"/>
    <mergeCell ref="Q25:Q28"/>
    <mergeCell ref="R25:R28"/>
    <mergeCell ref="W57:W60"/>
    <mergeCell ref="X57:X60"/>
    <mergeCell ref="Y41:Y44"/>
    <mergeCell ref="Z41:Z44"/>
    <mergeCell ref="AA41:AA44"/>
    <mergeCell ref="AB41:AB44"/>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1:P44"/>
    <mergeCell ref="Q41:Q44"/>
    <mergeCell ref="R41:R44"/>
    <mergeCell ref="S41:S44"/>
    <mergeCell ref="T41:T44"/>
    <mergeCell ref="Y57:Y60"/>
    <mergeCell ref="Z57:Z60"/>
    <mergeCell ref="AA57:AA60"/>
    <mergeCell ref="AB57:AB60"/>
    <mergeCell ref="P65:P68"/>
    <mergeCell ref="Q65:Q68"/>
    <mergeCell ref="R65:R68"/>
    <mergeCell ref="S65:S68"/>
    <mergeCell ref="T65:T68"/>
    <mergeCell ref="U65:U68"/>
    <mergeCell ref="AB65:AB68"/>
    <mergeCell ref="V65:V68"/>
    <mergeCell ref="W65:W68"/>
    <mergeCell ref="X65:X68"/>
    <mergeCell ref="Y65:Y68"/>
    <mergeCell ref="Z65:Z68"/>
    <mergeCell ref="AA65:AA68"/>
    <mergeCell ref="P57:P60"/>
    <mergeCell ref="Q57:Q60"/>
    <mergeCell ref="R57:R60"/>
    <mergeCell ref="S57:S60"/>
    <mergeCell ref="T57:T60"/>
    <mergeCell ref="U57:U60"/>
    <mergeCell ref="V57:V60"/>
    <mergeCell ref="Y73:Y76"/>
    <mergeCell ref="Z73:Z76"/>
    <mergeCell ref="AA73:AA76"/>
    <mergeCell ref="AB73:AB76"/>
    <mergeCell ref="P81:P84"/>
    <mergeCell ref="Q81:Q84"/>
    <mergeCell ref="R81:R84"/>
    <mergeCell ref="S81:S84"/>
    <mergeCell ref="T81:T84"/>
    <mergeCell ref="U81:U84"/>
    <mergeCell ref="P73:P76"/>
    <mergeCell ref="Q73:Q76"/>
    <mergeCell ref="R73:R76"/>
    <mergeCell ref="S73:S76"/>
    <mergeCell ref="T73:T76"/>
    <mergeCell ref="U73:U76"/>
    <mergeCell ref="V73:V76"/>
    <mergeCell ref="W73:W76"/>
    <mergeCell ref="X73:X76"/>
    <mergeCell ref="P97:P100"/>
    <mergeCell ref="Q97:Q100"/>
    <mergeCell ref="R97:R100"/>
    <mergeCell ref="S97:S100"/>
    <mergeCell ref="T97:T100"/>
    <mergeCell ref="U97:U100"/>
    <mergeCell ref="AB81:AB84"/>
    <mergeCell ref="P89:P92"/>
    <mergeCell ref="Q89:Q92"/>
    <mergeCell ref="R89:R92"/>
    <mergeCell ref="S89:S92"/>
    <mergeCell ref="T89:T92"/>
    <mergeCell ref="U89:U92"/>
    <mergeCell ref="V89:V92"/>
    <mergeCell ref="W89:W92"/>
    <mergeCell ref="X89:X92"/>
    <mergeCell ref="V81:V84"/>
    <mergeCell ref="W81:W84"/>
    <mergeCell ref="X81:X84"/>
    <mergeCell ref="Y81:Y84"/>
    <mergeCell ref="Z81:Z84"/>
    <mergeCell ref="AA81:AA84"/>
    <mergeCell ref="AB97:AB100"/>
    <mergeCell ref="V97:V100"/>
    <mergeCell ref="W97:W100"/>
    <mergeCell ref="X97:X100"/>
    <mergeCell ref="Y97:Y100"/>
    <mergeCell ref="Z97:Z100"/>
    <mergeCell ref="AA97:AA100"/>
    <mergeCell ref="Y89:Y92"/>
    <mergeCell ref="Z89:Z92"/>
    <mergeCell ref="AA89:AA92"/>
    <mergeCell ref="AB89:AB92"/>
    <mergeCell ref="AB114:AB117"/>
    <mergeCell ref="P121:P124"/>
    <mergeCell ref="Q121:Q124"/>
    <mergeCell ref="R121:R124"/>
    <mergeCell ref="S121:S124"/>
    <mergeCell ref="T121:T124"/>
    <mergeCell ref="U121:U124"/>
    <mergeCell ref="V121:V124"/>
    <mergeCell ref="W121:W124"/>
    <mergeCell ref="X121:X124"/>
    <mergeCell ref="V114:V117"/>
    <mergeCell ref="W114:W117"/>
    <mergeCell ref="X114:X117"/>
    <mergeCell ref="Y114:Y117"/>
    <mergeCell ref="Z114:Z117"/>
    <mergeCell ref="AA114:AA117"/>
    <mergeCell ref="P114:P117"/>
    <mergeCell ref="Q114:Q117"/>
    <mergeCell ref="R114:R117"/>
    <mergeCell ref="S114:S117"/>
    <mergeCell ref="T114:T117"/>
    <mergeCell ref="U114:U117"/>
    <mergeCell ref="Y121:Y124"/>
    <mergeCell ref="Z121:Z124"/>
    <mergeCell ref="AA143:AA146"/>
    <mergeCell ref="P143:P146"/>
    <mergeCell ref="Q143:Q146"/>
    <mergeCell ref="R143:R146"/>
    <mergeCell ref="S143:S146"/>
    <mergeCell ref="T143:T146"/>
    <mergeCell ref="U143:U146"/>
    <mergeCell ref="AA121:AA124"/>
    <mergeCell ref="AB121:AB124"/>
    <mergeCell ref="P128:P131"/>
    <mergeCell ref="Q128:Q131"/>
    <mergeCell ref="R128:R131"/>
    <mergeCell ref="S128:S131"/>
    <mergeCell ref="T128:T131"/>
    <mergeCell ref="U128:U131"/>
    <mergeCell ref="AB128:AB131"/>
    <mergeCell ref="V128:V131"/>
    <mergeCell ref="W128:W131"/>
    <mergeCell ref="X128:X131"/>
    <mergeCell ref="Y128:Y131"/>
    <mergeCell ref="Z128:Z131"/>
    <mergeCell ref="AA128:AA131"/>
    <mergeCell ref="V135:V138"/>
    <mergeCell ref="W135:W138"/>
    <mergeCell ref="P171:P175"/>
    <mergeCell ref="Q171:Q175"/>
    <mergeCell ref="R171:R175"/>
    <mergeCell ref="S171:S175"/>
    <mergeCell ref="T171:T175"/>
    <mergeCell ref="U171:U175"/>
    <mergeCell ref="R105:R109"/>
    <mergeCell ref="S105:S109"/>
    <mergeCell ref="T105:T109"/>
    <mergeCell ref="U105:U109"/>
    <mergeCell ref="P135:P138"/>
    <mergeCell ref="Q135:Q138"/>
    <mergeCell ref="R135:R138"/>
    <mergeCell ref="S135:S138"/>
    <mergeCell ref="T135:T138"/>
    <mergeCell ref="U135:U138"/>
    <mergeCell ref="X143:X146"/>
    <mergeCell ref="Y143:Y146"/>
    <mergeCell ref="Z143:Z146"/>
    <mergeCell ref="V159:V166"/>
    <mergeCell ref="W159:W166"/>
    <mergeCell ref="X159:X166"/>
    <mergeCell ref="P159:P166"/>
    <mergeCell ref="Q159:Q166"/>
    <mergeCell ref="R159:R166"/>
    <mergeCell ref="S159:S166"/>
    <mergeCell ref="T159:T166"/>
    <mergeCell ref="U159:U166"/>
    <mergeCell ref="W194:W198"/>
    <mergeCell ref="X194:X198"/>
    <mergeCell ref="Y194:Y198"/>
    <mergeCell ref="AB105:AB109"/>
    <mergeCell ref="P151:P155"/>
    <mergeCell ref="Q151:Q155"/>
    <mergeCell ref="R151:R155"/>
    <mergeCell ref="S151:S155"/>
    <mergeCell ref="T151:T155"/>
    <mergeCell ref="U151:U155"/>
    <mergeCell ref="V151:V155"/>
    <mergeCell ref="W151:W155"/>
    <mergeCell ref="X151:X155"/>
    <mergeCell ref="V105:V109"/>
    <mergeCell ref="W105:W109"/>
    <mergeCell ref="X105:X109"/>
    <mergeCell ref="Y105:Y109"/>
    <mergeCell ref="Z105:Z109"/>
    <mergeCell ref="AA105:AA109"/>
    <mergeCell ref="P105:P109"/>
    <mergeCell ref="Q105:Q109"/>
    <mergeCell ref="AB143:AB146"/>
    <mergeCell ref="V143:V146"/>
    <mergeCell ref="W143:W146"/>
    <mergeCell ref="AA171:AA175"/>
    <mergeCell ref="AA151:AA155"/>
    <mergeCell ref="AB151:AB155"/>
    <mergeCell ref="AA179:AA189"/>
    <mergeCell ref="AB179:AB189"/>
    <mergeCell ref="Y179:Y189"/>
    <mergeCell ref="AB171:AB175"/>
    <mergeCell ref="Z159:Z166"/>
    <mergeCell ref="AA159:AA166"/>
    <mergeCell ref="AB159:AB166"/>
    <mergeCell ref="Z179:Z189"/>
    <mergeCell ref="V171:V175"/>
    <mergeCell ref="Y151:Y155"/>
    <mergeCell ref="Z151:Z155"/>
    <mergeCell ref="Y159:Y166"/>
    <mergeCell ref="W171:W175"/>
    <mergeCell ref="X171:X175"/>
    <mergeCell ref="Y171:Y175"/>
    <mergeCell ref="Z171:Z175"/>
    <mergeCell ref="X135:X138"/>
    <mergeCell ref="Y135:Y138"/>
    <mergeCell ref="Z135:Z138"/>
    <mergeCell ref="AA135:AA138"/>
    <mergeCell ref="AB135:AB138"/>
    <mergeCell ref="Z194:Z198"/>
    <mergeCell ref="P194:P198"/>
    <mergeCell ref="Q194:Q198"/>
    <mergeCell ref="R194:R198"/>
    <mergeCell ref="S194:S198"/>
    <mergeCell ref="T194:T198"/>
    <mergeCell ref="U194:U198"/>
    <mergeCell ref="V194:V198"/>
    <mergeCell ref="P179:P189"/>
    <mergeCell ref="Q179:Q189"/>
    <mergeCell ref="R179:R189"/>
    <mergeCell ref="S179:S189"/>
    <mergeCell ref="T179:T189"/>
    <mergeCell ref="U179:U189"/>
    <mergeCell ref="V179:V189"/>
    <mergeCell ref="W179:W189"/>
    <mergeCell ref="X179:X189"/>
    <mergeCell ref="AA194:AA198"/>
    <mergeCell ref="AB194:AB198"/>
  </mergeCells>
  <conditionalFormatting sqref="B36:M36">
    <cfRule type="cellIs" dxfId="86" priority="47" operator="lessThan">
      <formula>1</formula>
    </cfRule>
    <cfRule type="cellIs" dxfId="85" priority="48" operator="greaterThan">
      <formula>1</formula>
    </cfRule>
    <cfRule type="cellIs" dxfId="84" priority="46" operator="equal">
      <formula>1</formula>
    </cfRule>
  </conditionalFormatting>
  <conditionalFormatting sqref="B76:M76">
    <cfRule type="cellIs" dxfId="83" priority="25" operator="equal">
      <formula>1</formula>
    </cfRule>
    <cfRule type="cellIs" dxfId="82" priority="26" operator="lessThan">
      <formula>1</formula>
    </cfRule>
    <cfRule type="cellIs" dxfId="81" priority="27" operator="greaterThan">
      <formula>1</formula>
    </cfRule>
  </conditionalFormatting>
  <conditionalFormatting sqref="B84:M84">
    <cfRule type="cellIs" dxfId="80" priority="28" operator="equal">
      <formula>1</formula>
    </cfRule>
    <cfRule type="cellIs" dxfId="79" priority="29" operator="lessThan">
      <formula>1</formula>
    </cfRule>
    <cfRule type="cellIs" dxfId="78" priority="30" operator="greaterThan">
      <formula>1</formula>
    </cfRule>
  </conditionalFormatting>
  <conditionalFormatting sqref="B92:M92">
    <cfRule type="cellIs" dxfId="77" priority="33" operator="greaterThan">
      <formula>1</formula>
    </cfRule>
    <cfRule type="cellIs" dxfId="76" priority="31" operator="equal">
      <formula>1</formula>
    </cfRule>
    <cfRule type="cellIs" dxfId="75" priority="32" operator="lessThan">
      <formula>1</formula>
    </cfRule>
  </conditionalFormatting>
  <conditionalFormatting sqref="B100:M100">
    <cfRule type="cellIs" dxfId="74" priority="35" operator="lessThan">
      <formula>1</formula>
    </cfRule>
    <cfRule type="cellIs" dxfId="73" priority="36" operator="greaterThan">
      <formula>1</formula>
    </cfRule>
    <cfRule type="cellIs" dxfId="72" priority="34" operator="equal">
      <formula>1</formula>
    </cfRule>
  </conditionalFormatting>
  <conditionalFormatting sqref="B5:N5">
    <cfRule type="cellIs" dxfId="71" priority="91" operator="equal">
      <formula>1</formula>
    </cfRule>
    <cfRule type="cellIs" dxfId="70" priority="92" operator="lessThan">
      <formula>1</formula>
    </cfRule>
    <cfRule type="cellIs" dxfId="69" priority="93" operator="greaterThan">
      <formula>1</formula>
    </cfRule>
  </conditionalFormatting>
  <conditionalFormatting sqref="B12:N12">
    <cfRule type="cellIs" dxfId="68" priority="117" operator="greaterThan">
      <formula>1</formula>
    </cfRule>
    <cfRule type="cellIs" dxfId="67" priority="116" operator="lessThan">
      <formula>1</formula>
    </cfRule>
    <cfRule type="cellIs" dxfId="66" priority="115" operator="equal">
      <formula>1</formula>
    </cfRule>
  </conditionalFormatting>
  <conditionalFormatting sqref="B19:N19">
    <cfRule type="cellIs" dxfId="65" priority="88" operator="equal">
      <formula>1</formula>
    </cfRule>
    <cfRule type="cellIs" dxfId="64" priority="89" operator="lessThan">
      <formula>1</formula>
    </cfRule>
    <cfRule type="cellIs" dxfId="63" priority="90" operator="greaterThan">
      <formula>1</formula>
    </cfRule>
  </conditionalFormatting>
  <conditionalFormatting sqref="B27:N27">
    <cfRule type="cellIs" dxfId="62" priority="85" operator="equal">
      <formula>1</formula>
    </cfRule>
    <cfRule type="cellIs" dxfId="61" priority="86" operator="lessThan">
      <formula>1</formula>
    </cfRule>
    <cfRule type="cellIs" dxfId="60" priority="87" operator="greaterThan">
      <formula>1</formula>
    </cfRule>
  </conditionalFormatting>
  <conditionalFormatting sqref="B35:N35">
    <cfRule type="cellIs" dxfId="59" priority="84" operator="greaterThan">
      <formula>1</formula>
    </cfRule>
    <cfRule type="cellIs" dxfId="58" priority="83" operator="lessThan">
      <formula>1</formula>
    </cfRule>
    <cfRule type="cellIs" dxfId="57" priority="82" operator="equal">
      <formula>1</formula>
    </cfRule>
  </conditionalFormatting>
  <conditionalFormatting sqref="B43:N43">
    <cfRule type="cellIs" dxfId="56" priority="79" operator="equal">
      <formula>1</formula>
    </cfRule>
    <cfRule type="cellIs" dxfId="55" priority="81" operator="greaterThan">
      <formula>1</formula>
    </cfRule>
    <cfRule type="cellIs" dxfId="54" priority="80" operator="lessThan">
      <formula>1</formula>
    </cfRule>
  </conditionalFormatting>
  <conditionalFormatting sqref="B51:N51">
    <cfRule type="cellIs" dxfId="53" priority="78" operator="greaterThan">
      <formula>1</formula>
    </cfRule>
    <cfRule type="cellIs" dxfId="52" priority="77" operator="lessThan">
      <formula>1</formula>
    </cfRule>
    <cfRule type="cellIs" dxfId="51" priority="76" operator="equal">
      <formula>1</formula>
    </cfRule>
  </conditionalFormatting>
  <conditionalFormatting sqref="B59:N59">
    <cfRule type="cellIs" dxfId="50" priority="75" operator="greaterThan">
      <formula>1</formula>
    </cfRule>
    <cfRule type="cellIs" dxfId="49" priority="73" operator="equal">
      <formula>1</formula>
    </cfRule>
    <cfRule type="cellIs" dxfId="48" priority="74" operator="lessThan">
      <formula>1</formula>
    </cfRule>
  </conditionalFormatting>
  <conditionalFormatting sqref="B67:N67">
    <cfRule type="cellIs" dxfId="47" priority="71" operator="lessThan">
      <formula>1</formula>
    </cfRule>
    <cfRule type="cellIs" dxfId="46" priority="72" operator="greaterThan">
      <formula>1</formula>
    </cfRule>
    <cfRule type="cellIs" dxfId="45" priority="70" operator="equal">
      <formula>1</formula>
    </cfRule>
  </conditionalFormatting>
  <conditionalFormatting sqref="B75:N75">
    <cfRule type="cellIs" dxfId="44" priority="43" operator="equal">
      <formula>1</formula>
    </cfRule>
    <cfRule type="cellIs" dxfId="43" priority="44" operator="lessThan">
      <formula>1</formula>
    </cfRule>
    <cfRule type="cellIs" dxfId="42" priority="45" operator="greaterThan">
      <formula>1</formula>
    </cfRule>
  </conditionalFormatting>
  <conditionalFormatting sqref="B83:N83">
    <cfRule type="cellIs" dxfId="41" priority="65" operator="lessThan">
      <formula>1</formula>
    </cfRule>
    <cfRule type="cellIs" dxfId="40" priority="66" operator="greaterThan">
      <formula>1</formula>
    </cfRule>
    <cfRule type="cellIs" dxfId="39" priority="64" operator="equal">
      <formula>1</formula>
    </cfRule>
  </conditionalFormatting>
  <conditionalFormatting sqref="B91:N91">
    <cfRule type="cellIs" dxfId="38" priority="41" operator="lessThan">
      <formula>1</formula>
    </cfRule>
    <cfRule type="cellIs" dxfId="37" priority="40" operator="equal">
      <formula>1</formula>
    </cfRule>
    <cfRule type="cellIs" dxfId="36" priority="42" operator="greaterThan">
      <formula>1</formula>
    </cfRule>
  </conditionalFormatting>
  <conditionalFormatting sqref="B99:N99">
    <cfRule type="cellIs" dxfId="35" priority="38" operator="lessThan">
      <formula>1</formula>
    </cfRule>
    <cfRule type="cellIs" dxfId="34" priority="37" operator="equal">
      <formula>1</formula>
    </cfRule>
    <cfRule type="cellIs" dxfId="33" priority="39" operator="greaterThan">
      <formula>1</formula>
    </cfRule>
  </conditionalFormatting>
  <conditionalFormatting sqref="B108:N109">
    <cfRule type="cellIs" dxfId="32" priority="105" operator="greaterThan">
      <formula>1</formula>
    </cfRule>
    <cfRule type="cellIs" dxfId="31" priority="103" operator="equal">
      <formula>1</formula>
    </cfRule>
    <cfRule type="cellIs" dxfId="30" priority="104" operator="lessThan">
      <formula>1</formula>
    </cfRule>
  </conditionalFormatting>
  <conditionalFormatting sqref="B116:N117">
    <cfRule type="cellIs" dxfId="29" priority="21" operator="greaterThan">
      <formula>1</formula>
    </cfRule>
    <cfRule type="cellIs" dxfId="28" priority="19" operator="equal">
      <formula>1</formula>
    </cfRule>
    <cfRule type="cellIs" dxfId="27" priority="20" operator="lessThan">
      <formula>1</formula>
    </cfRule>
  </conditionalFormatting>
  <conditionalFormatting sqref="B130:N131">
    <cfRule type="cellIs" dxfId="26" priority="54" operator="greaterThan">
      <formula>1</formula>
    </cfRule>
    <cfRule type="cellIs" dxfId="25" priority="53" operator="lessThan">
      <formula>1</formula>
    </cfRule>
    <cfRule type="cellIs" dxfId="24" priority="52" operator="equal">
      <formula>1</formula>
    </cfRule>
  </conditionalFormatting>
  <conditionalFormatting sqref="B145:N146">
    <cfRule type="cellIs" dxfId="23" priority="130" operator="equal">
      <formula>1</formula>
    </cfRule>
    <cfRule type="cellIs" dxfId="22" priority="131" operator="lessThan">
      <formula>1</formula>
    </cfRule>
    <cfRule type="cellIs" dxfId="21" priority="132" operator="greaterThan">
      <formula>1</formula>
    </cfRule>
  </conditionalFormatting>
  <conditionalFormatting sqref="B154:N155">
    <cfRule type="cellIs" dxfId="20" priority="121" operator="equal">
      <formula>1</formula>
    </cfRule>
    <cfRule type="cellIs" dxfId="19" priority="122" operator="lessThan">
      <formula>1</formula>
    </cfRule>
    <cfRule type="cellIs" dxfId="18" priority="123" operator="greaterThan">
      <formula>1</formula>
    </cfRule>
  </conditionalFormatting>
  <conditionalFormatting sqref="B165:N166">
    <cfRule type="cellIs" dxfId="17" priority="15" operator="greaterThan">
      <formula>1</formula>
    </cfRule>
    <cfRule type="cellIs" dxfId="16" priority="14" operator="lessThan">
      <formula>1</formula>
    </cfRule>
    <cfRule type="cellIs" dxfId="15" priority="13" operator="equal">
      <formula>1</formula>
    </cfRule>
  </conditionalFormatting>
  <conditionalFormatting sqref="B174:N175">
    <cfRule type="cellIs" dxfId="14" priority="106" operator="equal">
      <formula>1</formula>
    </cfRule>
    <cfRule type="cellIs" dxfId="13" priority="107" operator="lessThan">
      <formula>1</formula>
    </cfRule>
    <cfRule type="cellIs" dxfId="12" priority="108" operator="greaterThan">
      <formula>1</formula>
    </cfRule>
  </conditionalFormatting>
  <conditionalFormatting sqref="B188:N189">
    <cfRule type="cellIs" dxfId="11" priority="6" operator="greaterThan">
      <formula>1</formula>
    </cfRule>
    <cfRule type="cellIs" dxfId="10" priority="5" operator="lessThan">
      <formula>1</formula>
    </cfRule>
    <cfRule type="cellIs" dxfId="9" priority="4" operator="equal">
      <formula>1</formula>
    </cfRule>
  </conditionalFormatting>
  <conditionalFormatting sqref="B197:N198">
    <cfRule type="cellIs" dxfId="8" priority="139" operator="equal">
      <formula>1</formula>
    </cfRule>
    <cfRule type="cellIs" dxfId="7" priority="140" operator="lessThan">
      <formula>1</formula>
    </cfRule>
    <cfRule type="cellIs" dxfId="6" priority="141" operator="greaterThan">
      <formula>1</formula>
    </cfRule>
  </conditionalFormatting>
  <conditionalFormatting sqref="G137:G138 M137:N138">
    <cfRule type="cellIs" dxfId="5" priority="2" operator="lessThan">
      <formula>1</formula>
    </cfRule>
    <cfRule type="cellIs" dxfId="4" priority="1" operator="equal">
      <formula>1</formula>
    </cfRule>
    <cfRule type="cellIs" dxfId="3" priority="3" operator="greaterThan">
      <formula>1</formula>
    </cfRule>
  </conditionalFormatting>
  <conditionalFormatting sqref="N123 B124:N124">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87" t="s">
        <v>89</v>
      </c>
      <c r="B1" s="487"/>
      <c r="C1" s="487"/>
      <c r="D1" s="487"/>
      <c r="E1" s="487"/>
      <c r="F1" s="487"/>
      <c r="G1" s="487"/>
      <c r="H1" s="487"/>
      <c r="I1" s="487"/>
      <c r="J1" s="487"/>
    </row>
    <row r="2" spans="1:15" ht="20.25" x14ac:dyDescent="0.3">
      <c r="A2" s="487" t="s">
        <v>87</v>
      </c>
      <c r="B2" s="487"/>
      <c r="C2" s="487"/>
      <c r="D2" s="487"/>
      <c r="E2" s="487"/>
      <c r="F2" s="487"/>
      <c r="G2" s="487"/>
      <c r="H2" s="487"/>
      <c r="I2" s="487"/>
      <c r="J2" s="487"/>
    </row>
    <row r="3" spans="1:15" ht="15" customHeight="1" x14ac:dyDescent="0.2">
      <c r="A3" s="24"/>
      <c r="B3" s="42"/>
      <c r="C3" s="24"/>
      <c r="D3" s="25"/>
      <c r="E3" s="25"/>
    </row>
    <row r="4" spans="1:15" x14ac:dyDescent="0.2">
      <c r="A4" s="41" t="s">
        <v>88</v>
      </c>
      <c r="B4" s="88" t="s">
        <v>28</v>
      </c>
      <c r="C4" s="24"/>
      <c r="D4" s="25"/>
      <c r="E4" s="25"/>
    </row>
    <row r="5" spans="1:15" x14ac:dyDescent="0.2">
      <c r="A5" s="41" t="s">
        <v>91</v>
      </c>
      <c r="B5" s="88" t="s">
        <v>92</v>
      </c>
      <c r="C5" s="24"/>
      <c r="D5" s="25"/>
      <c r="E5" s="25"/>
    </row>
    <row r="6" spans="1:15" x14ac:dyDescent="0.2">
      <c r="A6" s="41" t="s">
        <v>90</v>
      </c>
      <c r="B6" s="88" t="s">
        <v>93</v>
      </c>
      <c r="C6" s="24"/>
      <c r="D6" s="25"/>
      <c r="E6" s="25"/>
    </row>
    <row r="7" spans="1:15" x14ac:dyDescent="0.2">
      <c r="A7" s="24"/>
      <c r="B7" s="24"/>
      <c r="C7" s="24"/>
      <c r="D7" s="25"/>
      <c r="E7" s="25"/>
    </row>
    <row r="8" spans="1:15" s="28" customFormat="1" x14ac:dyDescent="0.2">
      <c r="A8" s="84" t="s">
        <v>46</v>
      </c>
      <c r="B8" s="90" t="s">
        <v>47</v>
      </c>
      <c r="C8" s="84" t="s">
        <v>0</v>
      </c>
      <c r="D8" s="85" t="s">
        <v>40</v>
      </c>
      <c r="E8" s="85" t="s">
        <v>81</v>
      </c>
      <c r="F8" s="86" t="s">
        <v>82</v>
      </c>
      <c r="G8" s="86" t="s">
        <v>80</v>
      </c>
      <c r="H8" s="85" t="s">
        <v>83</v>
      </c>
      <c r="I8" s="86" t="s">
        <v>84</v>
      </c>
      <c r="J8" s="87" t="s">
        <v>43</v>
      </c>
      <c r="N8" s="28" t="s">
        <v>28</v>
      </c>
      <c r="O8" s="89" t="s">
        <v>105</v>
      </c>
    </row>
    <row r="9" spans="1:15" x14ac:dyDescent="0.2">
      <c r="A9" s="489" t="s">
        <v>48</v>
      </c>
      <c r="B9" s="82" t="s">
        <v>49</v>
      </c>
      <c r="C9" s="31" t="s">
        <v>1</v>
      </c>
      <c r="D9" s="7" t="s">
        <v>50</v>
      </c>
      <c r="E9" s="15" t="e">
        <f>HLOOKUP(B4,#REF!,2,0)</f>
        <v>#REF!</v>
      </c>
      <c r="F9" s="21" t="e">
        <f>HLOOKUP(B4,#REF!,3,0)</f>
        <v>#REF!</v>
      </c>
      <c r="G9" s="19" t="e">
        <f>HLOOKUP(B4,#REF!,5,0)</f>
        <v>#REF!</v>
      </c>
      <c r="H9" s="20" t="e">
        <f>#REF!</f>
        <v>#REF!</v>
      </c>
      <c r="I9" s="21" t="e">
        <f>HLOOKUP(B4,#REF!,4,0)</f>
        <v>#REF!</v>
      </c>
      <c r="J9" s="49" t="e">
        <f>HLOOKUP(B4,#REF!,5,0)</f>
        <v>#REF!</v>
      </c>
      <c r="N9" s="28" t="s">
        <v>29</v>
      </c>
      <c r="O9" s="27" t="s">
        <v>106</v>
      </c>
    </row>
    <row r="10" spans="1:15" x14ac:dyDescent="0.2">
      <c r="A10" s="489"/>
      <c r="B10" s="485" t="s">
        <v>51</v>
      </c>
      <c r="C10" s="33" t="s">
        <v>2</v>
      </c>
      <c r="D10" s="29" t="s">
        <v>52</v>
      </c>
      <c r="E10" s="43" t="e">
        <f>HLOOKUP(B4,#REF!,2,0)</f>
        <v>#REF!</v>
      </c>
      <c r="F10" s="44" t="e">
        <f>HLOOKUP(B4,#REF!,3,0)</f>
        <v>#REF!</v>
      </c>
      <c r="G10" s="45" t="e">
        <f>HLOOKUP(B4,#REF!,5,0)</f>
        <v>#REF!</v>
      </c>
      <c r="H10" s="44" t="e">
        <f>#REF!</f>
        <v>#REF!</v>
      </c>
      <c r="I10" s="44" t="e">
        <f>HLOOKUP(B4,#REF!,4,0)</f>
        <v>#REF!</v>
      </c>
      <c r="J10" s="50" t="e">
        <f>I10/H10</f>
        <v>#REF!</v>
      </c>
      <c r="N10" s="28" t="s">
        <v>30</v>
      </c>
      <c r="O10" s="27" t="s">
        <v>107</v>
      </c>
    </row>
    <row r="11" spans="1:15" x14ac:dyDescent="0.2">
      <c r="A11" s="489"/>
      <c r="B11" s="485"/>
      <c r="C11" s="31" t="s">
        <v>3</v>
      </c>
      <c r="D11" s="8" t="s">
        <v>53</v>
      </c>
      <c r="E11" s="16" t="e">
        <f>HLOOKUP(B4,#REF!,2,0)</f>
        <v>#REF!</v>
      </c>
      <c r="F11" s="20" t="e">
        <f>HLOOKUP(B4,#REF!,3,0)</f>
        <v>#REF!</v>
      </c>
      <c r="G11" s="19" t="e">
        <f>HLOOKUP(B4,#REF!,5,0)</f>
        <v>#REF!</v>
      </c>
      <c r="H11" s="20" t="e">
        <f>#REF!</f>
        <v>#REF!</v>
      </c>
      <c r="I11" s="20" t="e">
        <f>HLOOKUP(B4,#REF!,4,0)</f>
        <v>#REF!</v>
      </c>
      <c r="J11" s="49" t="e">
        <f>HLOOKUP(B4,#REF!,6,0)</f>
        <v>#REF!</v>
      </c>
      <c r="N11" s="28" t="s">
        <v>31</v>
      </c>
      <c r="O11" s="27" t="s">
        <v>108</v>
      </c>
    </row>
    <row r="12" spans="1:15" x14ac:dyDescent="0.2">
      <c r="A12" s="489"/>
      <c r="B12" s="485" t="s">
        <v>54</v>
      </c>
      <c r="C12" s="33" t="s">
        <v>4</v>
      </c>
      <c r="D12" s="30" t="s">
        <v>55</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89"/>
      <c r="B13" s="485"/>
      <c r="C13" s="31" t="s">
        <v>5</v>
      </c>
      <c r="D13" s="7" t="s">
        <v>56</v>
      </c>
      <c r="E13" s="18" t="e">
        <f>HLOOKUP(B4,#REF!,2,0)</f>
        <v>#REF!</v>
      </c>
      <c r="F13" s="19" t="e">
        <f>HLOOKUP(B4,#REF!,3,0)</f>
        <v>#REF!</v>
      </c>
      <c r="G13" s="19" t="e">
        <f>HLOOKUP(B4,#REF!,4,0)</f>
        <v>#REF!</v>
      </c>
      <c r="H13" s="19" t="e">
        <f>#REF!</f>
        <v>#REF!</v>
      </c>
      <c r="I13" s="19" t="e">
        <f>HLOOKUP(B4,#REF!,5,0)</f>
        <v>#REF!</v>
      </c>
      <c r="J13" s="49" t="e">
        <f>HLOOKUP(B4,#REF!,5,0)</f>
        <v>#REF!</v>
      </c>
      <c r="N13" s="28" t="s">
        <v>33</v>
      </c>
      <c r="O13" s="27" t="s">
        <v>93</v>
      </c>
    </row>
    <row r="14" spans="1:15" x14ac:dyDescent="0.2">
      <c r="A14" s="490"/>
      <c r="B14" s="486"/>
      <c r="C14" s="51" t="s">
        <v>6</v>
      </c>
      <c r="D14" s="52" t="s">
        <v>57</v>
      </c>
      <c r="E14" s="53" t="e">
        <f>HLOOKUP(B4,#REF!,2,0)</f>
        <v>#REF!</v>
      </c>
      <c r="F14" s="54" t="e">
        <f>HLOOKUP(B4,#REF!,3,0)</f>
        <v>#REF!</v>
      </c>
      <c r="G14" s="55" t="e">
        <f>HLOOKUP(B4,#REF!,5,0)</f>
        <v>#REF!</v>
      </c>
      <c r="H14" s="54" t="e">
        <f>#REF!</f>
        <v>#REF!</v>
      </c>
      <c r="I14" s="54" t="e">
        <f>HLOOKUP(B4,#REF!,4,0)</f>
        <v>#REF!</v>
      </c>
      <c r="J14" s="56" t="e">
        <f t="shared" si="0"/>
        <v>#REF!</v>
      </c>
      <c r="N14" s="28" t="s">
        <v>34</v>
      </c>
      <c r="O14" s="27" t="s">
        <v>94</v>
      </c>
    </row>
    <row r="15" spans="1:15" x14ac:dyDescent="0.2">
      <c r="A15" s="488" t="s">
        <v>58</v>
      </c>
      <c r="B15" s="484" t="s">
        <v>59</v>
      </c>
      <c r="C15" s="57" t="s">
        <v>7</v>
      </c>
      <c r="D15" s="58">
        <v>1</v>
      </c>
      <c r="E15" s="59" t="s">
        <v>86</v>
      </c>
      <c r="F15" s="60" t="s">
        <v>86</v>
      </c>
      <c r="G15" s="61" t="str">
        <f>IFERROR(F15/E15&lt;=0,"WIP")</f>
        <v>WIP</v>
      </c>
      <c r="H15" s="60" t="s">
        <v>86</v>
      </c>
      <c r="I15" s="60" t="s">
        <v>86</v>
      </c>
      <c r="J15" s="62" t="str">
        <f t="shared" ref="J15:J18" si="1">IFERROR(I15/H15&lt;=0,"WIP")</f>
        <v>WIP</v>
      </c>
      <c r="N15" s="28" t="s">
        <v>35</v>
      </c>
      <c r="O15" s="27" t="s">
        <v>95</v>
      </c>
    </row>
    <row r="16" spans="1:15" x14ac:dyDescent="0.2">
      <c r="A16" s="489"/>
      <c r="B16" s="485"/>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96</v>
      </c>
    </row>
    <row r="17" spans="1:15" ht="25.5" x14ac:dyDescent="0.2">
      <c r="A17" s="489"/>
      <c r="B17" s="82" t="s">
        <v>60</v>
      </c>
      <c r="C17" s="32" t="s">
        <v>9</v>
      </c>
      <c r="D17" s="9" t="s">
        <v>61</v>
      </c>
      <c r="E17" s="17" t="s">
        <v>86</v>
      </c>
      <c r="F17" s="20" t="s">
        <v>86</v>
      </c>
      <c r="G17" s="19" t="str">
        <f t="shared" ref="G17:G18" si="2">IFERROR(F17/E17&lt;=0,"WIP")</f>
        <v>WIP</v>
      </c>
      <c r="H17" s="17" t="s">
        <v>86</v>
      </c>
      <c r="I17" s="20" t="s">
        <v>86</v>
      </c>
      <c r="J17" s="49" t="str">
        <f t="shared" si="1"/>
        <v>WIP</v>
      </c>
      <c r="N17" s="28" t="s">
        <v>37</v>
      </c>
      <c r="O17" s="27" t="s">
        <v>97</v>
      </c>
    </row>
    <row r="18" spans="1:15" ht="25.5" x14ac:dyDescent="0.2">
      <c r="A18" s="490"/>
      <c r="B18" s="83" t="s">
        <v>62</v>
      </c>
      <c r="C18" s="51" t="s">
        <v>10</v>
      </c>
      <c r="D18" s="63">
        <v>1</v>
      </c>
      <c r="E18" s="64" t="s">
        <v>86</v>
      </c>
      <c r="F18" s="54" t="s">
        <v>86</v>
      </c>
      <c r="G18" s="55" t="str">
        <f t="shared" si="2"/>
        <v>WIP</v>
      </c>
      <c r="H18" s="64" t="s">
        <v>86</v>
      </c>
      <c r="I18" s="54" t="s">
        <v>86</v>
      </c>
      <c r="J18" s="56" t="str">
        <f t="shared" si="1"/>
        <v>WIP</v>
      </c>
      <c r="N18" s="28" t="s">
        <v>38</v>
      </c>
      <c r="O18" s="27" t="s">
        <v>98</v>
      </c>
    </row>
    <row r="19" spans="1:15" x14ac:dyDescent="0.2">
      <c r="A19" s="481" t="s">
        <v>63</v>
      </c>
      <c r="B19" s="484" t="s">
        <v>64</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99</v>
      </c>
    </row>
    <row r="20" spans="1:15" x14ac:dyDescent="0.2">
      <c r="A20" s="482"/>
      <c r="B20" s="485"/>
      <c r="C20" s="33" t="s">
        <v>12</v>
      </c>
      <c r="D20" s="35">
        <v>0</v>
      </c>
      <c r="E20" s="47" t="e">
        <f>HLOOKUP(B4,#REF!,2,0)</f>
        <v>#REF!</v>
      </c>
      <c r="F20" s="44" t="e">
        <f>HLOOKUP(B4,#REF!,3,0)</f>
        <v>#REF!</v>
      </c>
      <c r="G20" s="48" t="e">
        <f>HLOOKUP(B4,#REF!,4,0)</f>
        <v>#REF!</v>
      </c>
      <c r="H20" s="44" t="e">
        <f>#REF!</f>
        <v>#REF!</v>
      </c>
      <c r="I20" s="44" t="e">
        <f>HLOOKUP(B4,#REF!,4,0)</f>
        <v>#REF!</v>
      </c>
      <c r="J20" s="50" t="e">
        <f>HLOOKUP(B4,#REF!,6,0)</f>
        <v>#REF!</v>
      </c>
      <c r="O20" s="27" t="s">
        <v>100</v>
      </c>
    </row>
    <row r="21" spans="1:15" x14ac:dyDescent="0.2">
      <c r="A21" s="482"/>
      <c r="B21" s="485" t="s">
        <v>65</v>
      </c>
      <c r="C21" s="31" t="s">
        <v>13</v>
      </c>
      <c r="D21" s="10" t="s">
        <v>66</v>
      </c>
      <c r="E21" s="22" t="e">
        <f>HLOOKUP(B4,#REF!,2,0)</f>
        <v>#REF!</v>
      </c>
      <c r="F21" s="23" t="e">
        <f>HLOOKUP(B4,#REF!,3,0)</f>
        <v>#REF!</v>
      </c>
      <c r="G21" s="19" t="e">
        <f>HLOOKUP(B4,#REF!,5,0)</f>
        <v>#REF!</v>
      </c>
      <c r="H21" s="23">
        <v>3000</v>
      </c>
      <c r="I21" s="23" t="e">
        <f>HLOOKUP(B4,#REF!,4,0)</f>
        <v>#REF!</v>
      </c>
      <c r="J21" s="49" t="e">
        <f>HLOOKUP(B4,#REF!,6,0)</f>
        <v>#REF!</v>
      </c>
      <c r="O21" s="27" t="s">
        <v>101</v>
      </c>
    </row>
    <row r="22" spans="1:15" x14ac:dyDescent="0.2">
      <c r="A22" s="482"/>
      <c r="B22" s="485"/>
      <c r="C22" s="33" t="s">
        <v>14</v>
      </c>
      <c r="D22" s="36">
        <v>0.85</v>
      </c>
      <c r="E22" s="46" t="s">
        <v>86</v>
      </c>
      <c r="F22" s="44" t="s">
        <v>86</v>
      </c>
      <c r="G22" s="45" t="str">
        <f t="shared" ref="G22:G35" si="3">IFERROR(F22/E22&lt;=0,"WIP")</f>
        <v>WIP</v>
      </c>
      <c r="H22" s="46" t="s">
        <v>86</v>
      </c>
      <c r="I22" s="44" t="s">
        <v>86</v>
      </c>
      <c r="J22" s="50" t="str">
        <f t="shared" ref="J22:J35" si="4">IFERROR(I22/H22&lt;=0,"WIP")</f>
        <v>WIP</v>
      </c>
      <c r="O22" s="27" t="s">
        <v>102</v>
      </c>
    </row>
    <row r="23" spans="1:15" ht="25.5" x14ac:dyDescent="0.2">
      <c r="A23" s="482"/>
      <c r="B23" s="485" t="s">
        <v>67</v>
      </c>
      <c r="C23" s="31" t="s">
        <v>15</v>
      </c>
      <c r="D23" s="11">
        <v>1.2E-2</v>
      </c>
      <c r="E23" s="17" t="s">
        <v>86</v>
      </c>
      <c r="F23" s="20" t="s">
        <v>86</v>
      </c>
      <c r="G23" s="19" t="str">
        <f t="shared" si="3"/>
        <v>WIP</v>
      </c>
      <c r="H23" s="17" t="s">
        <v>86</v>
      </c>
      <c r="I23" s="20" t="s">
        <v>86</v>
      </c>
      <c r="J23" s="49" t="str">
        <f t="shared" si="4"/>
        <v>WIP</v>
      </c>
      <c r="O23" s="27" t="s">
        <v>103</v>
      </c>
    </row>
    <row r="24" spans="1:15" ht="25.5" x14ac:dyDescent="0.2">
      <c r="A24" s="482"/>
      <c r="B24" s="485"/>
      <c r="C24" s="33" t="s">
        <v>16</v>
      </c>
      <c r="D24" s="37">
        <v>3.3000000000000002E-2</v>
      </c>
      <c r="E24" s="46" t="s">
        <v>86</v>
      </c>
      <c r="F24" s="44" t="s">
        <v>86</v>
      </c>
      <c r="G24" s="45" t="str">
        <f t="shared" si="3"/>
        <v>WIP</v>
      </c>
      <c r="H24" s="46" t="s">
        <v>86</v>
      </c>
      <c r="I24" s="44" t="s">
        <v>86</v>
      </c>
      <c r="J24" s="50" t="str">
        <f t="shared" si="4"/>
        <v>WIP</v>
      </c>
      <c r="O24" s="27" t="s">
        <v>104</v>
      </c>
    </row>
    <row r="25" spans="1:15" ht="25.5" x14ac:dyDescent="0.2">
      <c r="A25" s="482"/>
      <c r="B25" s="485"/>
      <c r="C25" s="31" t="s">
        <v>17</v>
      </c>
      <c r="D25" s="12">
        <v>0.06</v>
      </c>
      <c r="E25" s="17" t="s">
        <v>86</v>
      </c>
      <c r="F25" s="20" t="s">
        <v>86</v>
      </c>
      <c r="G25" s="19" t="str">
        <f t="shared" si="3"/>
        <v>WIP</v>
      </c>
      <c r="H25" s="17" t="s">
        <v>86</v>
      </c>
      <c r="I25" s="20" t="s">
        <v>86</v>
      </c>
      <c r="J25" s="49" t="str">
        <f t="shared" si="4"/>
        <v>WIP</v>
      </c>
    </row>
    <row r="26" spans="1:15" ht="25.5" x14ac:dyDescent="0.2">
      <c r="A26" s="482"/>
      <c r="B26" s="485"/>
      <c r="C26" s="33" t="s">
        <v>18</v>
      </c>
      <c r="D26" s="37">
        <v>5.0000000000000001E-4</v>
      </c>
      <c r="E26" s="46" t="s">
        <v>86</v>
      </c>
      <c r="F26" s="44" t="s">
        <v>86</v>
      </c>
      <c r="G26" s="45" t="str">
        <f t="shared" si="3"/>
        <v>WIP</v>
      </c>
      <c r="H26" s="46" t="s">
        <v>86</v>
      </c>
      <c r="I26" s="44" t="s">
        <v>86</v>
      </c>
      <c r="J26" s="50" t="str">
        <f t="shared" si="4"/>
        <v>WIP</v>
      </c>
    </row>
    <row r="27" spans="1:15" x14ac:dyDescent="0.2">
      <c r="A27" s="483"/>
      <c r="B27" s="83" t="s">
        <v>68</v>
      </c>
      <c r="C27" s="68" t="s">
        <v>19</v>
      </c>
      <c r="D27" s="69" t="s">
        <v>69</v>
      </c>
      <c r="E27" s="70" t="s">
        <v>86</v>
      </c>
      <c r="F27" s="71" t="s">
        <v>86</v>
      </c>
      <c r="G27" s="72" t="str">
        <f t="shared" si="3"/>
        <v>WIP</v>
      </c>
      <c r="H27" s="70" t="s">
        <v>86</v>
      </c>
      <c r="I27" s="71" t="s">
        <v>86</v>
      </c>
      <c r="J27" s="73" t="str">
        <f t="shared" si="4"/>
        <v>WIP</v>
      </c>
    </row>
    <row r="28" spans="1:15" x14ac:dyDescent="0.2">
      <c r="A28" s="481" t="s">
        <v>70</v>
      </c>
      <c r="B28" s="484" t="s">
        <v>71</v>
      </c>
      <c r="C28" s="74" t="s">
        <v>20</v>
      </c>
      <c r="D28" s="75" t="s">
        <v>72</v>
      </c>
      <c r="E28" s="76" t="s">
        <v>86</v>
      </c>
      <c r="F28" s="77" t="s">
        <v>86</v>
      </c>
      <c r="G28" s="78" t="str">
        <f t="shared" si="3"/>
        <v>WIP</v>
      </c>
      <c r="H28" s="76" t="s">
        <v>86</v>
      </c>
      <c r="I28" s="77" t="s">
        <v>86</v>
      </c>
      <c r="J28" s="79" t="str">
        <f t="shared" si="4"/>
        <v>WIP</v>
      </c>
    </row>
    <row r="29" spans="1:15" x14ac:dyDescent="0.2">
      <c r="A29" s="482"/>
      <c r="B29" s="485"/>
      <c r="C29" s="31" t="s">
        <v>21</v>
      </c>
      <c r="D29" s="13">
        <v>0.75</v>
      </c>
      <c r="E29" s="17" t="s">
        <v>86</v>
      </c>
      <c r="F29" s="20" t="s">
        <v>86</v>
      </c>
      <c r="G29" s="19" t="str">
        <f t="shared" si="3"/>
        <v>WIP</v>
      </c>
      <c r="H29" s="17" t="s">
        <v>86</v>
      </c>
      <c r="I29" s="20" t="s">
        <v>86</v>
      </c>
      <c r="J29" s="49" t="str">
        <f t="shared" si="4"/>
        <v>WIP</v>
      </c>
    </row>
    <row r="30" spans="1:15" ht="25.5" x14ac:dyDescent="0.2">
      <c r="A30" s="482"/>
      <c r="B30" s="485"/>
      <c r="C30" s="33" t="s">
        <v>22</v>
      </c>
      <c r="D30" s="38" t="s">
        <v>73</v>
      </c>
      <c r="E30" s="46" t="s">
        <v>86</v>
      </c>
      <c r="F30" s="44" t="s">
        <v>86</v>
      </c>
      <c r="G30" s="45" t="str">
        <f t="shared" si="3"/>
        <v>WIP</v>
      </c>
      <c r="H30" s="46" t="s">
        <v>86</v>
      </c>
      <c r="I30" s="44" t="s">
        <v>86</v>
      </c>
      <c r="J30" s="50" t="str">
        <f t="shared" si="4"/>
        <v>WIP</v>
      </c>
    </row>
    <row r="31" spans="1:15" x14ac:dyDescent="0.2">
      <c r="A31" s="482"/>
      <c r="B31" s="485"/>
      <c r="C31" s="31" t="s">
        <v>23</v>
      </c>
      <c r="D31" s="13">
        <v>1</v>
      </c>
      <c r="E31" s="17" t="s">
        <v>86</v>
      </c>
      <c r="F31" s="20" t="s">
        <v>86</v>
      </c>
      <c r="G31" s="19" t="str">
        <f t="shared" si="3"/>
        <v>WIP</v>
      </c>
      <c r="H31" s="17" t="s">
        <v>86</v>
      </c>
      <c r="I31" s="20" t="s">
        <v>86</v>
      </c>
      <c r="J31" s="49" t="str">
        <f t="shared" si="4"/>
        <v>WIP</v>
      </c>
    </row>
    <row r="32" spans="1:15" x14ac:dyDescent="0.2">
      <c r="A32" s="482"/>
      <c r="B32" s="485" t="s">
        <v>74</v>
      </c>
      <c r="C32" s="33" t="s">
        <v>24</v>
      </c>
      <c r="D32" s="39" t="s">
        <v>75</v>
      </c>
      <c r="E32" s="46" t="s">
        <v>86</v>
      </c>
      <c r="F32" s="44" t="s">
        <v>86</v>
      </c>
      <c r="G32" s="45" t="str">
        <f t="shared" si="3"/>
        <v>WIP</v>
      </c>
      <c r="H32" s="46" t="s">
        <v>86</v>
      </c>
      <c r="I32" s="44" t="s">
        <v>86</v>
      </c>
      <c r="J32" s="50" t="str">
        <f t="shared" si="4"/>
        <v>WIP</v>
      </c>
    </row>
    <row r="33" spans="1:10" ht="25.5" x14ac:dyDescent="0.2">
      <c r="A33" s="482"/>
      <c r="B33" s="485"/>
      <c r="C33" s="31" t="s">
        <v>25</v>
      </c>
      <c r="D33" s="14" t="s">
        <v>76</v>
      </c>
      <c r="E33" s="17" t="s">
        <v>86</v>
      </c>
      <c r="F33" s="20" t="s">
        <v>86</v>
      </c>
      <c r="G33" s="19" t="str">
        <f t="shared" si="3"/>
        <v>WIP</v>
      </c>
      <c r="H33" s="17" t="s">
        <v>86</v>
      </c>
      <c r="I33" s="20" t="s">
        <v>86</v>
      </c>
      <c r="J33" s="49" t="str">
        <f t="shared" si="4"/>
        <v>WIP</v>
      </c>
    </row>
    <row r="34" spans="1:10" ht="25.5" x14ac:dyDescent="0.2">
      <c r="A34" s="482"/>
      <c r="B34" s="485" t="s">
        <v>77</v>
      </c>
      <c r="C34" s="33" t="s">
        <v>26</v>
      </c>
      <c r="D34" s="40" t="s">
        <v>78</v>
      </c>
      <c r="E34" s="93">
        <v>1</v>
      </c>
      <c r="F34" s="93">
        <v>1</v>
      </c>
      <c r="G34" s="45">
        <f>F34/E34</f>
        <v>1</v>
      </c>
      <c r="H34" s="93">
        <v>1</v>
      </c>
      <c r="I34" s="93">
        <v>1</v>
      </c>
      <c r="J34" s="50">
        <f>I34/H34</f>
        <v>1</v>
      </c>
    </row>
    <row r="35" spans="1:10" x14ac:dyDescent="0.2">
      <c r="A35" s="483"/>
      <c r="B35" s="486"/>
      <c r="C35" s="80" t="s">
        <v>27</v>
      </c>
      <c r="D35" s="81" t="s">
        <v>79</v>
      </c>
      <c r="E35" s="70" t="s">
        <v>86</v>
      </c>
      <c r="F35" s="71" t="s">
        <v>86</v>
      </c>
      <c r="G35" s="72" t="str">
        <f t="shared" si="3"/>
        <v>WIP</v>
      </c>
      <c r="H35" s="70" t="s">
        <v>86</v>
      </c>
      <c r="I35" s="71" t="s">
        <v>86</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2024-03-15T06:36:17Z</dcterms:modified>
</cp:coreProperties>
</file>