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B9CF6FBC-3EDB-421F-8D88-47907F8CB213}" xr6:coauthVersionLast="47" xr6:coauthVersionMax="47" xr10:uidLastSave="{00000000-0000-0000-0000-000000000000}"/>
  <bookViews>
    <workbookView xWindow="-120" yWindow="-120" windowWidth="20730" windowHeight="11160" tabRatio="879" activeTab="2" xr2:uid="{00000000-000D-0000-FFFF-FFFF00000000}"/>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BSC'!$B$14:$N$45</definedName>
    <definedName name="_xlnm._FilterDatabase" localSheetId="3" hidden="1">'BSC Corporate1'!$A$8:$J$35</definedName>
    <definedName name="_xlnm.Print_Area" localSheetId="1">'Achievement BSC'!$A$1:$O$77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8" l="1"/>
  <c r="L54" i="8"/>
  <c r="K54" i="8"/>
  <c r="J54" i="8"/>
  <c r="I54" i="8"/>
  <c r="H54" i="8"/>
  <c r="G54" i="8"/>
  <c r="F54" i="8"/>
  <c r="E54" i="8"/>
  <c r="D54" i="8"/>
  <c r="C54" i="8"/>
  <c r="B54" i="8"/>
  <c r="B4" i="8"/>
  <c r="N53" i="8" l="1"/>
  <c r="M62" i="8"/>
  <c r="L62" i="8"/>
  <c r="K62" i="8"/>
  <c r="J62" i="8"/>
  <c r="I62" i="8"/>
  <c r="H62" i="8"/>
  <c r="G62" i="8"/>
  <c r="F62" i="8"/>
  <c r="E62" i="8"/>
  <c r="D62" i="8"/>
  <c r="C62" i="8"/>
  <c r="B62" i="8"/>
  <c r="M68" i="8"/>
  <c r="L68" i="8"/>
  <c r="K68" i="8"/>
  <c r="J68" i="8"/>
  <c r="I68" i="8"/>
  <c r="H68" i="8"/>
  <c r="G68" i="8"/>
  <c r="F68" i="8"/>
  <c r="E68" i="8"/>
  <c r="D68" i="8"/>
  <c r="C68" i="8"/>
  <c r="B68" i="8"/>
  <c r="C194" i="8"/>
  <c r="D194" i="8"/>
  <c r="E194" i="8"/>
  <c r="F194" i="8"/>
  <c r="G194" i="8"/>
  <c r="H194" i="8"/>
  <c r="I194" i="8"/>
  <c r="J194" i="8"/>
  <c r="K194" i="8"/>
  <c r="L194" i="8"/>
  <c r="M194" i="8"/>
  <c r="B194" i="8"/>
  <c r="K42" i="10"/>
  <c r="K35" i="10"/>
  <c r="J35" i="10"/>
  <c r="N127" i="8"/>
  <c r="M128" i="8"/>
  <c r="I128" i="8"/>
  <c r="E128" i="8"/>
  <c r="E129" i="8" s="1"/>
  <c r="N126" i="8"/>
  <c r="K26" i="10"/>
  <c r="K25" i="10"/>
  <c r="D92" i="8"/>
  <c r="D93" i="8" s="1"/>
  <c r="E92" i="8"/>
  <c r="E93" i="8" s="1"/>
  <c r="F92" i="8"/>
  <c r="F93" i="8" s="1"/>
  <c r="G92" i="8"/>
  <c r="G93" i="8" s="1"/>
  <c r="H92" i="8"/>
  <c r="H93" i="8" s="1"/>
  <c r="I92" i="8"/>
  <c r="I93" i="8" s="1"/>
  <c r="J92" i="8"/>
  <c r="J93" i="8" s="1"/>
  <c r="K92" i="8"/>
  <c r="K93" i="8" s="1"/>
  <c r="L92" i="8"/>
  <c r="L93" i="8" s="1"/>
  <c r="M92" i="8"/>
  <c r="M93" i="8" s="1"/>
  <c r="C92" i="8"/>
  <c r="C93" i="8" s="1"/>
  <c r="B92" i="8"/>
  <c r="N91" i="8"/>
  <c r="N74" i="8"/>
  <c r="N73" i="8"/>
  <c r="C75" i="8"/>
  <c r="D75" i="8"/>
  <c r="E75" i="8"/>
  <c r="F75" i="8"/>
  <c r="G75" i="8"/>
  <c r="H75" i="8"/>
  <c r="I75" i="8"/>
  <c r="J75" i="8"/>
  <c r="K75" i="8"/>
  <c r="L75" i="8"/>
  <c r="M75" i="8"/>
  <c r="B75" i="8"/>
  <c r="M177" i="8"/>
  <c r="M178" i="8" s="1"/>
  <c r="L177" i="8"/>
  <c r="L178" i="8" s="1"/>
  <c r="K177" i="8"/>
  <c r="K178" i="8" s="1"/>
  <c r="J177" i="8"/>
  <c r="J178" i="8" s="1"/>
  <c r="I177" i="8"/>
  <c r="I178" i="8" s="1"/>
  <c r="H177" i="8"/>
  <c r="H178" i="8" s="1"/>
  <c r="G177" i="8"/>
  <c r="G178" i="8" s="1"/>
  <c r="F177" i="8"/>
  <c r="F178" i="8" s="1"/>
  <c r="E177" i="8"/>
  <c r="E178" i="8" s="1"/>
  <c r="D177" i="8"/>
  <c r="D178" i="8" s="1"/>
  <c r="C177" i="8"/>
  <c r="C178" i="8" s="1"/>
  <c r="B177" i="8"/>
  <c r="B178" i="8" s="1"/>
  <c r="N176" i="8"/>
  <c r="N177" i="8" s="1"/>
  <c r="N178" i="8" s="1"/>
  <c r="N174" i="8"/>
  <c r="N173" i="8" s="1"/>
  <c r="M173" i="8"/>
  <c r="L173" i="8"/>
  <c r="L170" i="8" s="1"/>
  <c r="K173" i="8"/>
  <c r="K175" i="8" s="1"/>
  <c r="J173" i="8"/>
  <c r="I173" i="8"/>
  <c r="H173" i="8"/>
  <c r="H170" i="8" s="1"/>
  <c r="G173" i="8"/>
  <c r="F173" i="8"/>
  <c r="E173" i="8"/>
  <c r="D173" i="8"/>
  <c r="D170" i="8" s="1"/>
  <c r="C173" i="8"/>
  <c r="C170" i="8" s="1"/>
  <c r="B173" i="8"/>
  <c r="N155" i="8"/>
  <c r="M154" i="8"/>
  <c r="M156" i="8" s="1"/>
  <c r="L154" i="8"/>
  <c r="L156" i="8" s="1"/>
  <c r="K154" i="8"/>
  <c r="K156" i="8" s="1"/>
  <c r="J154" i="8"/>
  <c r="J156" i="8" s="1"/>
  <c r="I154" i="8"/>
  <c r="I156" i="8" s="1"/>
  <c r="H154" i="8"/>
  <c r="H156" i="8" s="1"/>
  <c r="G154" i="8"/>
  <c r="G156" i="8" s="1"/>
  <c r="F154" i="8"/>
  <c r="F156" i="8" s="1"/>
  <c r="E154" i="8"/>
  <c r="E156" i="8" s="1"/>
  <c r="D154" i="8"/>
  <c r="D156" i="8" s="1"/>
  <c r="C154" i="8"/>
  <c r="C156" i="8" s="1"/>
  <c r="B154" i="8"/>
  <c r="B156" i="8" s="1"/>
  <c r="N153" i="8"/>
  <c r="N152" i="8"/>
  <c r="K29" i="10" l="1"/>
  <c r="K27" i="10"/>
  <c r="B93" i="8"/>
  <c r="N67" i="8"/>
  <c r="N61" i="8"/>
  <c r="N193" i="8"/>
  <c r="I129" i="8"/>
  <c r="N128" i="8"/>
  <c r="M129" i="8"/>
  <c r="G179" i="8"/>
  <c r="N92" i="8"/>
  <c r="K179" i="8"/>
  <c r="G170" i="8"/>
  <c r="K170" i="8"/>
  <c r="N75" i="8"/>
  <c r="B175" i="8"/>
  <c r="B179" i="8"/>
  <c r="F175" i="8"/>
  <c r="F179" i="8"/>
  <c r="J175" i="8"/>
  <c r="J179" i="8"/>
  <c r="J170" i="8"/>
  <c r="C175" i="8"/>
  <c r="C179" i="8" s="1"/>
  <c r="F170" i="8"/>
  <c r="D175" i="8"/>
  <c r="D179" i="8" s="1"/>
  <c r="H175" i="8"/>
  <c r="H179" i="8"/>
  <c r="L175" i="8"/>
  <c r="L179" i="8"/>
  <c r="G175" i="8"/>
  <c r="B170" i="8"/>
  <c r="E170" i="8"/>
  <c r="E179" i="8"/>
  <c r="I170" i="8"/>
  <c r="I179" i="8"/>
  <c r="M170" i="8"/>
  <c r="M179" i="8"/>
  <c r="N175" i="8"/>
  <c r="N179" i="8" s="1"/>
  <c r="N170" i="8"/>
  <c r="E175" i="8"/>
  <c r="I175" i="8"/>
  <c r="M175" i="8"/>
  <c r="N154" i="8"/>
  <c r="N156" i="8" s="1"/>
  <c r="K40" i="10" l="1"/>
  <c r="G180" i="8"/>
  <c r="K180" i="8"/>
  <c r="D180" i="8"/>
  <c r="H180" i="8"/>
  <c r="L180" i="8"/>
  <c r="C180" i="8"/>
  <c r="E180" i="8"/>
  <c r="I180" i="8"/>
  <c r="M180" i="8"/>
  <c r="F180" i="8"/>
  <c r="J180" i="8"/>
  <c r="B180" i="8"/>
  <c r="K23" i="10"/>
  <c r="N45" i="8"/>
  <c r="K30" i="10"/>
  <c r="J30" i="10"/>
  <c r="M100" i="8"/>
  <c r="L100" i="8"/>
  <c r="K100" i="8"/>
  <c r="J100" i="8"/>
  <c r="I100" i="8"/>
  <c r="H100" i="8"/>
  <c r="G100" i="8"/>
  <c r="F100" i="8"/>
  <c r="E100" i="8"/>
  <c r="D100" i="8"/>
  <c r="C100" i="8"/>
  <c r="B100" i="8"/>
  <c r="N99" i="8"/>
  <c r="N98" i="8"/>
  <c r="K21" i="10"/>
  <c r="N100" i="8" l="1"/>
  <c r="K38" i="10"/>
  <c r="H101" i="8"/>
  <c r="E101" i="8"/>
  <c r="D101" i="8"/>
  <c r="K101" i="8"/>
  <c r="G101" i="8"/>
  <c r="L101" i="8"/>
  <c r="F101" i="8"/>
  <c r="B101" i="8"/>
  <c r="C101" i="8"/>
  <c r="J101" i="8"/>
  <c r="M101" i="8"/>
  <c r="I101" i="8"/>
  <c r="C188" i="8"/>
  <c r="D188" i="8"/>
  <c r="E188" i="8"/>
  <c r="F188" i="8"/>
  <c r="G188" i="8"/>
  <c r="H188" i="8"/>
  <c r="I188" i="8"/>
  <c r="J188" i="8"/>
  <c r="K188" i="8"/>
  <c r="L188" i="8"/>
  <c r="M188" i="8"/>
  <c r="B188" i="8"/>
  <c r="J40" i="10"/>
  <c r="C165" i="8"/>
  <c r="D165" i="8"/>
  <c r="E165" i="8"/>
  <c r="F165" i="8"/>
  <c r="G165" i="8"/>
  <c r="H165" i="8"/>
  <c r="I165" i="8"/>
  <c r="J165" i="8"/>
  <c r="K165" i="8"/>
  <c r="L165" i="8"/>
  <c r="M165" i="8"/>
  <c r="B165" i="8"/>
  <c r="C145" i="8"/>
  <c r="D145" i="8"/>
  <c r="E145" i="8"/>
  <c r="F145" i="8"/>
  <c r="G145" i="8"/>
  <c r="H145" i="8"/>
  <c r="I145" i="8"/>
  <c r="J145" i="8"/>
  <c r="K145" i="8"/>
  <c r="L145" i="8"/>
  <c r="M145" i="8"/>
  <c r="B145" i="8"/>
  <c r="C121" i="8"/>
  <c r="D121" i="8"/>
  <c r="E121" i="8"/>
  <c r="F121" i="8"/>
  <c r="G121" i="8"/>
  <c r="H121" i="8"/>
  <c r="I121" i="8"/>
  <c r="J121" i="8"/>
  <c r="K121" i="8"/>
  <c r="L121" i="8"/>
  <c r="M121" i="8"/>
  <c r="B121" i="8"/>
  <c r="C114" i="8"/>
  <c r="D114" i="8"/>
  <c r="E114" i="8"/>
  <c r="F114" i="8"/>
  <c r="G114" i="8"/>
  <c r="H114" i="8"/>
  <c r="I114" i="8"/>
  <c r="J114" i="8"/>
  <c r="K114" i="8"/>
  <c r="L114" i="8"/>
  <c r="M114" i="8"/>
  <c r="B114" i="8"/>
  <c r="B85" i="8"/>
  <c r="B76" i="8"/>
  <c r="N106" i="8"/>
  <c r="M29" i="10"/>
  <c r="N29" i="10" s="1"/>
  <c r="L29" i="10"/>
  <c r="J28" i="10"/>
  <c r="N83" i="8"/>
  <c r="N84" i="8"/>
  <c r="C85" i="8"/>
  <c r="D85" i="8"/>
  <c r="E85" i="8"/>
  <c r="F85" i="8"/>
  <c r="G85" i="8"/>
  <c r="H85" i="8"/>
  <c r="I85" i="8"/>
  <c r="J85" i="8"/>
  <c r="K85" i="8"/>
  <c r="L85" i="8"/>
  <c r="M85" i="8"/>
  <c r="J27" i="10"/>
  <c r="C55" i="8"/>
  <c r="D55" i="8"/>
  <c r="E55" i="8"/>
  <c r="F55" i="8"/>
  <c r="G55" i="8"/>
  <c r="H55" i="8"/>
  <c r="I55" i="8"/>
  <c r="J55" i="8"/>
  <c r="K55" i="8"/>
  <c r="L55" i="8"/>
  <c r="M55" i="8"/>
  <c r="B55" i="8"/>
  <c r="C76" i="8"/>
  <c r="D76" i="8"/>
  <c r="E76" i="8"/>
  <c r="F76" i="8"/>
  <c r="G76" i="8"/>
  <c r="H76" i="8"/>
  <c r="I76" i="8"/>
  <c r="J76" i="8"/>
  <c r="K76" i="8"/>
  <c r="L76" i="8"/>
  <c r="M76" i="8"/>
  <c r="M25" i="10"/>
  <c r="N25" i="10" s="1"/>
  <c r="M26" i="10"/>
  <c r="N26" i="10" s="1"/>
  <c r="L25" i="10"/>
  <c r="L26" i="10"/>
  <c r="J24" i="10"/>
  <c r="C29" i="8"/>
  <c r="C30" i="8" s="1"/>
  <c r="D29" i="8"/>
  <c r="D30" i="8" s="1"/>
  <c r="E29" i="8"/>
  <c r="E30" i="8" s="1"/>
  <c r="F29" i="8"/>
  <c r="F30" i="8" s="1"/>
  <c r="G29" i="8"/>
  <c r="G30" i="8" s="1"/>
  <c r="H29" i="8"/>
  <c r="H30" i="8" s="1"/>
  <c r="I29" i="8"/>
  <c r="I30" i="8" s="1"/>
  <c r="J29" i="8"/>
  <c r="J30" i="8" s="1"/>
  <c r="K29" i="8"/>
  <c r="K30" i="8" s="1"/>
  <c r="L29" i="8"/>
  <c r="L30" i="8" s="1"/>
  <c r="M29" i="8"/>
  <c r="M30" i="8" s="1"/>
  <c r="B29" i="8"/>
  <c r="J20" i="10"/>
  <c r="N28" i="8"/>
  <c r="N27" i="8"/>
  <c r="K18" i="10"/>
  <c r="J18" i="10"/>
  <c r="N4" i="8"/>
  <c r="N11" i="8"/>
  <c r="N19" i="8"/>
  <c r="N20" i="8" s="1"/>
  <c r="C20" i="8"/>
  <c r="D20" i="8"/>
  <c r="E20" i="8"/>
  <c r="F20" i="8"/>
  <c r="G20" i="8"/>
  <c r="H20" i="8"/>
  <c r="I20" i="8"/>
  <c r="J20" i="8"/>
  <c r="K20" i="8"/>
  <c r="L20" i="8"/>
  <c r="M20" i="8"/>
  <c r="B20" i="8"/>
  <c r="K17" i="10"/>
  <c r="J17" i="10"/>
  <c r="C12" i="8"/>
  <c r="D12" i="8"/>
  <c r="E12" i="8"/>
  <c r="F12" i="8"/>
  <c r="G12" i="8"/>
  <c r="H12" i="8"/>
  <c r="I12" i="8"/>
  <c r="J12" i="8"/>
  <c r="K12" i="8"/>
  <c r="L12" i="8"/>
  <c r="M12" i="8"/>
  <c r="B12" i="8"/>
  <c r="B30" i="8" l="1"/>
  <c r="G31" i="8" s="1"/>
  <c r="K24" i="10"/>
  <c r="M24" i="10" s="1"/>
  <c r="N24" i="10" s="1"/>
  <c r="K28" i="10"/>
  <c r="M28" i="10" s="1"/>
  <c r="N28" i="10" s="1"/>
  <c r="E21" i="8"/>
  <c r="K20" i="10"/>
  <c r="M20" i="10" s="1"/>
  <c r="E77" i="8"/>
  <c r="N55" i="8"/>
  <c r="M27" i="10"/>
  <c r="N27" i="10" s="1"/>
  <c r="L27" i="10"/>
  <c r="L77" i="8"/>
  <c r="C77" i="8"/>
  <c r="J77" i="8"/>
  <c r="F77" i="8"/>
  <c r="H77" i="8"/>
  <c r="D77" i="8"/>
  <c r="K77" i="8"/>
  <c r="G77" i="8"/>
  <c r="M77" i="8"/>
  <c r="I77" i="8"/>
  <c r="N29" i="8"/>
  <c r="N30" i="8" s="1"/>
  <c r="E31" i="8"/>
  <c r="B21" i="8"/>
  <c r="L21" i="8"/>
  <c r="H21" i="8"/>
  <c r="D21" i="8"/>
  <c r="K21" i="8"/>
  <c r="G21" i="8"/>
  <c r="C21" i="8"/>
  <c r="J21" i="8"/>
  <c r="F21" i="8"/>
  <c r="M21" i="8"/>
  <c r="I21" i="8"/>
  <c r="C13" i="8"/>
  <c r="J13" i="8"/>
  <c r="E13" i="8"/>
  <c r="F13" i="8"/>
  <c r="L13" i="8"/>
  <c r="H13" i="8"/>
  <c r="D13" i="8"/>
  <c r="B13" i="8"/>
  <c r="K13" i="8"/>
  <c r="G13" i="8"/>
  <c r="M13" i="8"/>
  <c r="I13" i="8"/>
  <c r="D31" i="8" l="1"/>
  <c r="H31" i="8"/>
  <c r="F31" i="8"/>
  <c r="L31" i="8"/>
  <c r="M31" i="8"/>
  <c r="K31" i="8"/>
  <c r="I31" i="8"/>
  <c r="C31" i="8"/>
  <c r="J31" i="8"/>
  <c r="L28" i="10"/>
  <c r="L24" i="10"/>
  <c r="J38" i="10"/>
  <c r="B157" i="8"/>
  <c r="M157" i="8" l="1"/>
  <c r="I157" i="8"/>
  <c r="E157" i="8"/>
  <c r="L157" i="8"/>
  <c r="H157" i="8"/>
  <c r="D157" i="8"/>
  <c r="K157" i="8"/>
  <c r="G157" i="8"/>
  <c r="C157" i="8"/>
  <c r="J157" i="8"/>
  <c r="F157" i="8"/>
  <c r="H43" i="10" l="1"/>
  <c r="H34" i="10"/>
  <c r="K32" i="10"/>
  <c r="J32" i="10"/>
  <c r="N113" i="8"/>
  <c r="N112" i="8"/>
  <c r="C86" i="8"/>
  <c r="D86" i="8"/>
  <c r="E86" i="8"/>
  <c r="F86" i="8"/>
  <c r="G86" i="8"/>
  <c r="H86" i="8"/>
  <c r="I86" i="8"/>
  <c r="J86" i="8"/>
  <c r="K86" i="8"/>
  <c r="L86" i="8"/>
  <c r="M86" i="8"/>
  <c r="B86" i="8"/>
  <c r="B87" i="8" s="1"/>
  <c r="N82" i="8"/>
  <c r="N85" i="8" s="1"/>
  <c r="N76" i="8"/>
  <c r="N114" i="8" l="1"/>
  <c r="D115" i="8"/>
  <c r="C115" i="8"/>
  <c r="J115" i="8"/>
  <c r="F115" i="8"/>
  <c r="M32" i="10"/>
  <c r="N32" i="10" s="1"/>
  <c r="B115" i="8"/>
  <c r="G115" i="8"/>
  <c r="N86" i="8"/>
  <c r="M115" i="8"/>
  <c r="I115" i="8"/>
  <c r="E115" i="8"/>
  <c r="K115" i="8"/>
  <c r="L115" i="8"/>
  <c r="H115" i="8"/>
  <c r="L32" i="10"/>
  <c r="C87" i="8"/>
  <c r="F87" i="8"/>
  <c r="J87" i="8"/>
  <c r="M87" i="8"/>
  <c r="I87" i="8"/>
  <c r="E87" i="8"/>
  <c r="L87" i="8"/>
  <c r="H87" i="8"/>
  <c r="D87" i="8"/>
  <c r="K87" i="8"/>
  <c r="G87" i="8"/>
  <c r="B77" i="8" l="1"/>
  <c r="M56" i="8"/>
  <c r="L56" i="8"/>
  <c r="K56" i="8"/>
  <c r="J56" i="8"/>
  <c r="I56" i="8"/>
  <c r="H56" i="8"/>
  <c r="G56" i="8"/>
  <c r="F56" i="8"/>
  <c r="E56" i="8"/>
  <c r="D56" i="8"/>
  <c r="C56" i="8"/>
  <c r="B56" i="8"/>
  <c r="B57" i="8" s="1"/>
  <c r="N51" i="8"/>
  <c r="C46" i="8"/>
  <c r="D46" i="8"/>
  <c r="E46" i="8"/>
  <c r="F46" i="8"/>
  <c r="G46" i="8"/>
  <c r="H46" i="8"/>
  <c r="I46" i="8"/>
  <c r="J46" i="8"/>
  <c r="K46" i="8"/>
  <c r="L46" i="8"/>
  <c r="M46" i="8"/>
  <c r="J23" i="10"/>
  <c r="N44" i="8"/>
  <c r="M17" i="10"/>
  <c r="N17" i="10" s="1"/>
  <c r="K16" i="10"/>
  <c r="C5" i="8"/>
  <c r="D5" i="8"/>
  <c r="E5" i="8"/>
  <c r="F5" i="8"/>
  <c r="G5" i="8"/>
  <c r="H5" i="8"/>
  <c r="I5" i="8"/>
  <c r="J5" i="8"/>
  <c r="K5" i="8"/>
  <c r="L5" i="8"/>
  <c r="M5" i="8"/>
  <c r="B5" i="8"/>
  <c r="K41" i="10"/>
  <c r="J41" i="10"/>
  <c r="K39" i="10"/>
  <c r="J39" i="10"/>
  <c r="K36" i="10"/>
  <c r="J36" i="10"/>
  <c r="K33" i="10"/>
  <c r="J33" i="10"/>
  <c r="K31" i="10"/>
  <c r="J31" i="10"/>
  <c r="J21" i="10"/>
  <c r="J16" i="10"/>
  <c r="B71" i="10"/>
  <c r="C72" i="10"/>
  <c r="C39" i="8"/>
  <c r="D39" i="8"/>
  <c r="E39" i="8"/>
  <c r="F39" i="8"/>
  <c r="G39" i="8"/>
  <c r="H39" i="8"/>
  <c r="I39" i="8"/>
  <c r="J39" i="8"/>
  <c r="K39" i="8"/>
  <c r="L39" i="8"/>
  <c r="M39" i="8"/>
  <c r="B39" i="8"/>
  <c r="B107" i="8"/>
  <c r="M164" i="8"/>
  <c r="L164" i="8"/>
  <c r="K164" i="8"/>
  <c r="J164" i="8"/>
  <c r="I164" i="8"/>
  <c r="H164" i="8"/>
  <c r="G164" i="8"/>
  <c r="F164" i="8"/>
  <c r="E164" i="8"/>
  <c r="D164" i="8"/>
  <c r="C164" i="8"/>
  <c r="B164" i="8"/>
  <c r="N163" i="8"/>
  <c r="N162" i="8"/>
  <c r="N135" i="8"/>
  <c r="C136" i="8"/>
  <c r="D136" i="8"/>
  <c r="E136" i="8"/>
  <c r="F136" i="8"/>
  <c r="G136" i="8"/>
  <c r="H136" i="8"/>
  <c r="I136" i="8"/>
  <c r="J136" i="8"/>
  <c r="K136" i="8"/>
  <c r="L136" i="8"/>
  <c r="M136" i="8"/>
  <c r="B136" i="8"/>
  <c r="N120" i="8"/>
  <c r="N119" i="8"/>
  <c r="C107" i="8"/>
  <c r="D107" i="8"/>
  <c r="E107" i="8"/>
  <c r="F107" i="8"/>
  <c r="G107" i="8"/>
  <c r="H107" i="8"/>
  <c r="I107" i="8"/>
  <c r="J107" i="8"/>
  <c r="K107" i="8"/>
  <c r="L107" i="8"/>
  <c r="M107" i="8"/>
  <c r="N105" i="8"/>
  <c r="L8" i="10"/>
  <c r="H19" i="10"/>
  <c r="N121" i="8" l="1"/>
  <c r="N165" i="8"/>
  <c r="M23" i="10"/>
  <c r="N23" i="10" s="1"/>
  <c r="M33" i="10"/>
  <c r="N12" i="8"/>
  <c r="B108" i="8"/>
  <c r="G108" i="8"/>
  <c r="K108" i="8"/>
  <c r="D108" i="8"/>
  <c r="H108" i="8"/>
  <c r="L108" i="8"/>
  <c r="F108" i="8"/>
  <c r="C108" i="8"/>
  <c r="E108" i="8"/>
  <c r="I108" i="8"/>
  <c r="M108" i="8"/>
  <c r="J108" i="8"/>
  <c r="F166" i="8"/>
  <c r="J166" i="8"/>
  <c r="C166" i="8"/>
  <c r="G166" i="8"/>
  <c r="K166" i="8"/>
  <c r="I166" i="8"/>
  <c r="D166" i="8"/>
  <c r="H166" i="8"/>
  <c r="L166" i="8"/>
  <c r="E166" i="8"/>
  <c r="M166" i="8"/>
  <c r="M31" i="10"/>
  <c r="B122" i="8"/>
  <c r="N46" i="8"/>
  <c r="M57" i="8"/>
  <c r="L57" i="8"/>
  <c r="I57" i="8"/>
  <c r="H57" i="8"/>
  <c r="E57" i="8"/>
  <c r="D57" i="8"/>
  <c r="K57" i="8"/>
  <c r="G57" i="8"/>
  <c r="C57" i="8"/>
  <c r="J57" i="8"/>
  <c r="F57" i="8"/>
  <c r="N56" i="8"/>
  <c r="B46" i="8"/>
  <c r="B31" i="8"/>
  <c r="M18" i="10"/>
  <c r="N18" i="10" s="1"/>
  <c r="L17" i="10"/>
  <c r="L18" i="10"/>
  <c r="N5" i="8"/>
  <c r="D122" i="8"/>
  <c r="M16" i="10"/>
  <c r="N16" i="10" s="1"/>
  <c r="I122" i="8"/>
  <c r="M122" i="8"/>
  <c r="E122" i="8"/>
  <c r="L122" i="8"/>
  <c r="H122" i="8"/>
  <c r="K122" i="8"/>
  <c r="G122" i="8"/>
  <c r="C122" i="8"/>
  <c r="J122" i="8"/>
  <c r="F122" i="8"/>
  <c r="N107" i="8"/>
  <c r="L16" i="10"/>
  <c r="D47" i="8" l="1"/>
  <c r="H47" i="8"/>
  <c r="L47" i="8"/>
  <c r="B47" i="8"/>
  <c r="E47" i="8"/>
  <c r="I47" i="8"/>
  <c r="M47" i="8"/>
  <c r="K47" i="8"/>
  <c r="F47" i="8"/>
  <c r="J47" i="8"/>
  <c r="C47" i="8"/>
  <c r="G47" i="8"/>
  <c r="L23" i="10"/>
  <c r="M39" i="10"/>
  <c r="N39" i="10" s="1"/>
  <c r="L39" i="10"/>
  <c r="N19" i="10" l="1"/>
  <c r="L187" i="8" l="1"/>
  <c r="K187" i="8"/>
  <c r="J187" i="8"/>
  <c r="I187" i="8"/>
  <c r="H187" i="8"/>
  <c r="G187" i="8"/>
  <c r="F187" i="8"/>
  <c r="E187" i="8"/>
  <c r="D187" i="8"/>
  <c r="C187" i="8"/>
  <c r="B72" i="10"/>
  <c r="N142" i="8"/>
  <c r="J37" i="10" s="1"/>
  <c r="N134" i="8"/>
  <c r="M187" i="8"/>
  <c r="B187" i="8"/>
  <c r="M38" i="10"/>
  <c r="N38" i="10" s="1"/>
  <c r="L38" i="10"/>
  <c r="N31" i="10"/>
  <c r="L31" i="10"/>
  <c r="N33" i="10"/>
  <c r="L33" i="10"/>
  <c r="N186" i="8"/>
  <c r="N185" i="8"/>
  <c r="N65" i="10"/>
  <c r="C57" i="10"/>
  <c r="M52" i="10"/>
  <c r="N52" i="10" s="1"/>
  <c r="M51" i="10"/>
  <c r="N51" i="10" s="1"/>
  <c r="M50" i="10"/>
  <c r="N50" i="10" s="1"/>
  <c r="M42" i="10"/>
  <c r="N42" i="10" s="1"/>
  <c r="L42" i="10"/>
  <c r="M41" i="10"/>
  <c r="N41" i="10" s="1"/>
  <c r="L41" i="10"/>
  <c r="M40" i="10"/>
  <c r="N40" i="10" s="1"/>
  <c r="L40" i="10"/>
  <c r="M35" i="10"/>
  <c r="N35" i="10" s="1"/>
  <c r="L35" i="10"/>
  <c r="M30" i="10"/>
  <c r="N30" i="10" s="1"/>
  <c r="L30" i="10"/>
  <c r="H22" i="10"/>
  <c r="N20" i="10"/>
  <c r="L20" i="10"/>
  <c r="N188" i="8" l="1"/>
  <c r="F189" i="8"/>
  <c r="J189" i="8"/>
  <c r="C189" i="8"/>
  <c r="M189" i="8"/>
  <c r="G189" i="8"/>
  <c r="K189" i="8"/>
  <c r="E189" i="8"/>
  <c r="D189" i="8"/>
  <c r="H189" i="8"/>
  <c r="L189" i="8"/>
  <c r="I189" i="8"/>
  <c r="H44" i="10"/>
  <c r="M144" i="8"/>
  <c r="N34" i="10"/>
  <c r="J144" i="8" l="1"/>
  <c r="K144" i="8"/>
  <c r="F13" i="1"/>
  <c r="G144" i="8"/>
  <c r="C144" i="8"/>
  <c r="N143" i="8"/>
  <c r="H144" i="8"/>
  <c r="E144" i="8"/>
  <c r="B144" i="8"/>
  <c r="L144" i="8"/>
  <c r="D144" i="8"/>
  <c r="F144" i="8"/>
  <c r="I144" i="8"/>
  <c r="N136" i="8"/>
  <c r="B137" i="8"/>
  <c r="D137" i="8"/>
  <c r="H137" i="8"/>
  <c r="L137" i="8"/>
  <c r="E137" i="8"/>
  <c r="I137" i="8"/>
  <c r="M137" i="8"/>
  <c r="F137" i="8"/>
  <c r="J137" i="8"/>
  <c r="C137" i="8"/>
  <c r="G137" i="8"/>
  <c r="K137" i="8"/>
  <c r="M38" i="8"/>
  <c r="L38" i="8"/>
  <c r="K38" i="8"/>
  <c r="J38" i="8"/>
  <c r="I38" i="8"/>
  <c r="H38" i="8"/>
  <c r="G38" i="8"/>
  <c r="F38" i="8"/>
  <c r="E38" i="8"/>
  <c r="D38" i="8"/>
  <c r="C38" i="8"/>
  <c r="B38" i="8"/>
  <c r="N37" i="8"/>
  <c r="N3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66" i="8" l="1"/>
  <c r="J16" i="1"/>
  <c r="N145" i="8"/>
  <c r="K37" i="10"/>
  <c r="B146" i="8"/>
  <c r="K146" i="8"/>
  <c r="C146" i="8"/>
  <c r="F146" i="8"/>
  <c r="I146" i="8"/>
  <c r="G146" i="8"/>
  <c r="J146" i="8"/>
  <c r="L146" i="8"/>
  <c r="M146" i="8"/>
  <c r="D146" i="8"/>
  <c r="E146" i="8"/>
  <c r="H146" i="8"/>
  <c r="J21" i="1"/>
  <c r="M36" i="10"/>
  <c r="N36" i="10" s="1"/>
  <c r="L36" i="10"/>
  <c r="I20" i="1"/>
  <c r="G21" i="1"/>
  <c r="I12" i="1"/>
  <c r="I14" i="1"/>
  <c r="E14" i="1"/>
  <c r="N39" i="8"/>
  <c r="B189" i="8"/>
  <c r="L40" i="8"/>
  <c r="E40" i="8"/>
  <c r="I40" i="8"/>
  <c r="M40" i="8"/>
  <c r="B40" i="8"/>
  <c r="F40" i="8"/>
  <c r="J40" i="8"/>
  <c r="C40" i="8"/>
  <c r="G40" i="8"/>
  <c r="K40" i="8"/>
  <c r="D40" i="8"/>
  <c r="H40" i="8"/>
  <c r="G16" i="1"/>
  <c r="G12" i="1"/>
  <c r="J20" i="1"/>
  <c r="L37" i="10" l="1"/>
  <c r="M37" i="10"/>
  <c r="N37" i="10" s="1"/>
  <c r="N43" i="10" s="1"/>
  <c r="H16" i="1"/>
  <c r="M21" i="10"/>
  <c r="N21" i="10" s="1"/>
  <c r="N22" i="10" s="1"/>
  <c r="L21" i="10"/>
  <c r="H14" i="1"/>
  <c r="J14" i="1" s="1"/>
  <c r="N44" i="10" l="1"/>
  <c r="E10" i="1"/>
  <c r="E11" i="1" l="1"/>
  <c r="E12" i="1"/>
  <c r="F9" i="1"/>
  <c r="E9" i="1"/>
  <c r="G9" i="1"/>
  <c r="J11" i="1"/>
  <c r="H9" i="1" l="1"/>
  <c r="H10" i="1"/>
  <c r="H11" i="1"/>
  <c r="I9" i="1"/>
  <c r="J9" i="1"/>
  <c r="H8" i="10"/>
  <c r="H12" i="1"/>
  <c r="J12" i="1" s="1"/>
  <c r="J13" i="1"/>
  <c r="I13" i="1"/>
  <c r="F10" i="1"/>
  <c r="G10" i="1"/>
  <c r="G11" i="1"/>
  <c r="I10" i="1" l="1"/>
  <c r="J10" i="1" s="1"/>
  <c r="N45" i="10"/>
  <c r="H10" i="10" s="1"/>
  <c r="N53" i="10"/>
  <c r="N5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51" authorId="0" shapeId="0" xr:uid="{00000000-0006-0000-0200-00000100000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<sst xmlns="http://schemas.openxmlformats.org/spreadsheetml/2006/main" count="1243" uniqueCount="341">
  <si>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</si>
  <si>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</si>
  <si>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</si>
  <si>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</si>
  <si>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</si>
  <si>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</si>
  <si>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</si>
  <si>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</si>
  <si>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</si>
  <si>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</si>
  <si>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</si>
  <si>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</si>
  <si>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</si>
  <si>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</si>
  <si>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</si>
  <si>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</si>
  <si>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</si>
  <si>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</si>
  <si>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</si>
  <si>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</si>
  <si>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</si>
  <si>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</si>
  <si>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</si>
  <si>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</si>
  <si>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</si>
  <si>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</si>
  <si>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</si>
  <si>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</si>
  <si>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</si>
  <si>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</si>
  <si>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</si>
  <si>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</si>
  <si>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</si>
  <si>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</si>
  <si>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</si>
  <si>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</si>
  <si>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</si>
  <si>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</si>
  <si>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</si>
  <si>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</si>
  <si>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</si>
  <si>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</si>
  <si>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</si>
  <si>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</si>
  <si>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</si>
  <si>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</si>
  <si>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</si>
  <si>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</si>
  <si>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</si>
  <si>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</si>
  <si>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</si>
  <si>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</si>
  <si>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</si>
  <si>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</si>
  <si>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</si>
  <si>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</si>
  <si>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</si>
  <si>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</si>
  <si>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</si>
  <si>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</si>
  <si>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</si>
  <si>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</si>
  <si>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</si>
  <si>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</si>
  <si>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</si>
  <si>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</si>
  <si>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</si>
  <si>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</si>
  <si>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</si>
  <si>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</si>
  <si>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</si>
  <si>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</si>
  <si>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</si>
  <si>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</si>
  <si>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</si>
  <si>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</si>
  <si>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</si>
  <si>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</si>
  <si>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</si>
  <si>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</si>
  <si>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</si>
  <si>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</si>
  <si>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</si>
  <si>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</si>
  <si>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</si>
  <si>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</si>
  <si>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</si>
  <si>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</si>
  <si>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</si>
  <si>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</si>
  <si>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</si>
  <si>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</si>
  <si>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</si>
  <si>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</si>
  <si>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</si>
  <si>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</si>
  <si>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</si>
  <si>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</si>
  <si>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</si>
  <si>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</si>
  <si>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</si>
  <si>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</si>
  <si>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</si>
  <si>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</si>
  <si>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</si>
  <si>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</si>
  <si>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</si>
  <si>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</si>
  <si>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</si>
  <si>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</si>
  <si>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</si>
  <si>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</si>
  <si>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</si>
  <si>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</si>
  <si>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</si>
  <si>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</si>
  <si>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</si>
  <si>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</si>
  <si>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</si>
  <si>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</si>
  <si>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</si>
  <si>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</si>
  <si>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</si>
  <si>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</si>
  <si>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</si>
  <si>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</si>
  <si>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</si>
  <si>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</si>
  <si>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</si>
  <si>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</si>
  <si>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</si>
  <si>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</si>
  <si>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</si>
  <si>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</si>
  <si>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</si>
  <si>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</si>
  <si>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</si>
  <si>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</si>
  <si>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</si>
  <si>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</si>
  <si>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</si>
  <si>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</si>
  <si>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</si>
  <si>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</si>
  <si>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</si>
  <si>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</si>
  <si>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</si>
  <si>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</si>
  <si>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</si>
  <si>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</si>
  <si>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</si>
  <si>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</si>
  <si>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</si>
  <si>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</si>
  <si>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</si>
  <si>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</si>
  <si>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</si>
  <si>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</si>
  <si>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</si>
  <si>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</si>
  <si>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</si>
  <si>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</si>
  <si>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</si>
  <si>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</si>
  <si>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</si>
  <si>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</si>
  <si>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</si>
  <si>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</si>
  <si>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</si>
  <si>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</si>
  <si>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</si>
  <si>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</si>
  <si>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</si>
  <si>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</si>
  <si>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</si>
  <si>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</si>
  <si>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</si>
  <si>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</si>
  <si>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</si>
  <si>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</si>
  <si>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</si>
  <si>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</si>
  <si>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</si>
  <si>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</si>
  <si>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</si>
  <si>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</si>
  <si>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</si>
  <si>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</si>
  <si>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</si>
  <si>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</si>
  <si>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</si>
  <si>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</si>
  <si>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</si>
  <si>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</si>
  <si>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</si>
  <si>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</si>
  <si>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</si>
  <si>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</si>
  <si>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</si>
  <si>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</si>
  <si>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</si>
  <si>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</si>
  <si>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</si>
  <si>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</si>
  <si>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</si>
  <si>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</si>
  <si>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</si>
  <si>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</si>
  <si>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</si>
  <si>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</si>
  <si>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</si>
  <si>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</si>
  <si>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</si>
  <si>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</si>
  <si>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</si>
  <si>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</si>
  <si>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</si>
  <si>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</si>
  <si>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</si>
  <si>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</si>
  <si>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</si>
  <si>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</si>
  <si>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</si>
  <si>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</si>
  <si>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</si>
  <si>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</si>
  <si>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</si>
  <si>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</si>
  <si>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</si>
  <si>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Actual (Tidak perlu diisi)</t>
  </si>
  <si>
    <t>Tingkat Kecelakaan Kerja Internal &amp; Vendor</t>
  </si>
  <si>
    <t>Kepatuhan Penggunaan APD Internal &amp; Vendor</t>
  </si>
  <si>
    <t>Kejadian</t>
  </si>
  <si>
    <t>% TNA &amp; KMS</t>
  </si>
  <si>
    <t>Target TNA</t>
  </si>
  <si>
    <t>Target KMS</t>
  </si>
  <si>
    <t>Realisasi</t>
  </si>
  <si>
    <t>Ade Arifin</t>
  </si>
  <si>
    <t>Biaya Investasi/Capex sesuai Budget</t>
  </si>
  <si>
    <t>ENG</t>
  </si>
  <si>
    <t>Biaya Pembuatan Sarana</t>
  </si>
  <si>
    <t xml:space="preserve">Biaya Maintenace Mesin </t>
  </si>
  <si>
    <t>Penyelesaian prototype permintaan R&amp;D sesuai kesepakatan</t>
  </si>
  <si>
    <t>Days</t>
  </si>
  <si>
    <t>Komplain</t>
  </si>
  <si>
    <t>Maks 10 hari</t>
  </si>
  <si>
    <t>Actual (Average)</t>
  </si>
  <si>
    <t>Total permintaan Prototype (Diisi Eng)</t>
  </si>
  <si>
    <t>Total Pengerjaan (Days) (Diisi ENG)</t>
  </si>
  <si>
    <t>Kegagalan G2 akibat mesin chrome</t>
  </si>
  <si>
    <t>Jumlah Kegagalan G2 Mesin Chrome</t>
  </si>
  <si>
    <t>I.2. Productivity</t>
  </si>
  <si>
    <t>Robotisasi multy welding</t>
  </si>
  <si>
    <t>Project relayout</t>
  </si>
  <si>
    <t>Program Autonomus Maintenance</t>
  </si>
  <si>
    <t>Down Time Maksimal</t>
  </si>
  <si>
    <t>Mesin utilized</t>
  </si>
  <si>
    <t>Maret 2024</t>
  </si>
  <si>
    <t>% downtime</t>
  </si>
  <si>
    <t>% OEE</t>
  </si>
  <si>
    <t>Robotisasi Multy Welding</t>
  </si>
  <si>
    <t>OEE</t>
  </si>
  <si>
    <t>Actual Avaliability</t>
  </si>
  <si>
    <t>Actual Performance</t>
  </si>
  <si>
    <t>Actual Quality</t>
  </si>
  <si>
    <t>Actual OEE</t>
  </si>
  <si>
    <t>Optimalisasi Program Digitalisasi  Aplikasi ENGIS</t>
  </si>
  <si>
    <t>Juni 2024</t>
  </si>
  <si>
    <t>Ruby Kaukabit</t>
  </si>
  <si>
    <t>Min to Zero</t>
  </si>
  <si>
    <t>Target ISO</t>
  </si>
  <si>
    <t>Engineering</t>
  </si>
  <si>
    <t>Overall Equipment Effectiveness (OEE)</t>
  </si>
  <si>
    <t>Temuan 5S</t>
  </si>
  <si>
    <t xml:space="preserve">Penurunan Domestic Waste </t>
  </si>
  <si>
    <t>Program/Tahun</t>
  </si>
  <si>
    <r>
      <t>Isi pencapaian disesuaikan periode BSC yang akan diupdate pada "</t>
    </r>
    <r>
      <rPr>
        <b/>
        <sz val="11"/>
        <rFont val="Calibri"/>
        <family val="2"/>
        <scheme val="minor"/>
      </rPr>
      <t>baris yang berisi kata Actual" atau baris berwarna Kuning</t>
    </r>
  </si>
  <si>
    <t>Strategic Initiative</t>
  </si>
  <si>
    <t>1. Pemberitahuan Budget Capex/Investasi setiap bulan di awal bulan (via Email) 
2. Meeting realisasi budget investasi per 3 bulan</t>
  </si>
  <si>
    <t>1.  Membuat RKB sesuai kebutuhan
2.  Mengontrol realisasi budget  Pembuatan Sarana tiap bulan</t>
  </si>
  <si>
    <t>1.  Membuat RKB sesuai kebutuhan
2.  Mengontrol realisasi budget Maintenance Mesin tiap bulan</t>
  </si>
  <si>
    <t>1. Memastikan sarana &amp; pra sarana untuk kebutuhan pembuatan prototype terpenuhi
2. Menyiapkan SDM  dan jadwal pengerjaan</t>
  </si>
  <si>
    <t>1. Pengecekan sarana dan pra sarana sesuai jadwal
2. Menyaring serta menanggapi permintaan yang masuk ke Engineering
3. Menyampaikan progress pengerjaan ke bagian pemohon
4. Memberikan estimasi harga per proyek dalam satu minggu</t>
  </si>
  <si>
    <t>1. Verifikasi rectifier oleh vendor minimal setahun sekali
2. Hanger disetel dulu sebelum diserahkan
3. Melakukan pengecekan mesin krum secara berkala seminggu sekali</t>
  </si>
  <si>
    <t>1. Up date mapping data dan menentukan prioritas produknya 
2. Melengkapi sarana welding jig
3. Menghitung kapasitas pada produk yang sudah dilakukan di robot</t>
  </si>
  <si>
    <t>1. Membuat master plan dan RAB untuk proyek Relay out
2. Menghitung cost &amp; benefit dari project relayout</t>
  </si>
  <si>
    <t>1. Konsep Autonomus Maintenance
2. Sosialisasi Program Autonomus Maintenance
3. Menyiapkan formulir autonomus maintenance
4. Melakukan monitoring Autonomus Maintenance</t>
  </si>
  <si>
    <t xml:space="preserve">1. Monitoring ketersediaan stock sparepart  dan material mesin dengan baik
2. Pengaturan Kehadiran petugas maintenance disetiap kegiatan Produksi </t>
  </si>
  <si>
    <t xml:space="preserve">1. Mengikuti training TPM
2. Mengembangkan program pemeliharaaan untuk menjaga dan mempertahankan agar mesin tetap berada pada kondisi terbaiknya., 
3. Meningkatkan kemampuan pengoperasian dan pemeliharaan mesin dengan cara melakukan pelatihan kepada semua operator mesin. </t>
  </si>
  <si>
    <t xml:space="preserve">1.  Sosialisasi target kehadiran karyawan 98% pada briefing pagi
2.  Menyampaikan evaluasi data kehadiran setiap bulan  </t>
  </si>
  <si>
    <t>1. Menjalankan SOP keamanan dan keselamatan kerja  yang sudah dibuat
2. Menjaga kebersihan lokasi kerja setiap hari
3. Evaluasi HIRADC Departemen per semester
4. Evaluasi infrastruktur dan pedoman K3 per semester
5. Menetapkan persyaratan K3 untuk vendor</t>
  </si>
  <si>
    <t>1. Melakukan brainwriting, sebelum brainstorming dimulai.
2. Edukasi dan motivasi di briefing  pagi terkait Kaizen (1 bulan 2 kali)</t>
  </si>
  <si>
    <t xml:space="preserve">1. Edukasi dan motivasi di briefing pagi terkait 5S dan K3 (1 bulan 2 kali)
2. Membuat jadwal piket kebersihan lingkungan kerja </t>
  </si>
  <si>
    <t>1. Mengajukan peserta training sesuai matriks kompetensinya
2. Edukasi tentang manfaat KMS.
3. Membuat target pencapaian point setiap karyawan per bulan dan mengumumkan pada briefing awal bulan</t>
  </si>
  <si>
    <t>1. Sosialisasi peraturan dan perundangan ke bawahan ketika ada kebijakan baru
2. Sosialisasi Jobdesk dari level Staff s/d Operator</t>
  </si>
  <si>
    <t>1. Review kelengkapan dokumen mutu internal setiap ada perubahan
2. Simulasi audit oleh pihak Engineering ke bagian Engineering sendiri Maksimal H-2 sebelum audit</t>
  </si>
  <si>
    <t xml:space="preserve">1. Penentuan untuk penempatan penempelan rambu-rambu larangan yang dari HCGA
2. Memfasilitasi program penempelan rambu larangan dari pihak HCGA </t>
  </si>
  <si>
    <t xml:space="preserve">1. Pengembangan aplikasi ENGIS kerjasama dengan IT
2. Digitalisasi bisnis proses Engineering
3. Integrasi data aset </t>
  </si>
  <si>
    <t>1. Meminimalisir sampah domestik efek proses di masing-masing Departemen
2. Meningkatkan partisipasi AOC di masing-masing Departemen dalam pelaksanaan 5S</t>
  </si>
  <si>
    <t>1. Melaksanakan inspeksi pemakaian APD  setiap hari sebelum melaksanakan pekerjaan
2. Meningkatkan kepatuhan penggunaan APD dan sosialisasi berkala di masing-masing Departemen</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</si>
  <si>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</si>
  <si>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</si>
  <si>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</si>
  <si>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</si>
  <si>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</si>
  <si>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</si>
  <si>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</si>
  <si>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</si>
  <si>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</si>
  <si>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</si>
  <si>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Jumlah Welding Jig</t>
  </si>
  <si>
    <t>Downtime</t>
  </si>
  <si>
    <t>Available Time</t>
  </si>
  <si>
    <t>Program Penurunan  Intensitas Energi Departemen</t>
  </si>
  <si>
    <t>1. Penggantian seluruh lampu penerangan dengan LED
2. Penggantian bahan bakar solar dengan CNG untuk proses powder coating
3. Menyediakan kompresor portable untuk supply angin di over time.
4. Pemasangan sensor gerak/cahaya untuk lampu penerangan.
5. Mengusulkan retrofitting yaitu mengganti sebagian atap dengan atap tembus cahaya dan memperbanyak jendela.
7. Penggunaan kendaraan dinas bergabung dengan bagian lain
8. Penghematan penggunaan listrik di masing-masing Departemen (AC, Lampu, dll)
9. Menitipkan Sarana hasil perbaikan ke mobil vendor.</t>
  </si>
  <si>
    <t>Program Intensitas Energi</t>
  </si>
  <si>
    <t>Actual MTD</t>
  </si>
  <si>
    <r>
      <t xml:space="preserve">Realisasi penggunaan biaya untuk sarana adalah Rp. 24.308.660, dari Budget Rp. 118.424.000, atau hanya terpakai 21%
</t>
    </r>
    <r>
      <rPr>
        <b/>
        <u/>
        <sz val="11"/>
        <color theme="1"/>
        <rFont val="Calibri"/>
        <family val="2"/>
        <scheme val="minor"/>
      </rPr>
      <t>Detail di File Data Pendukung Sheet BIAYA</t>
    </r>
  </si>
  <si>
    <r>
      <t xml:space="preserve">Realisasi penggunaan biaya untuk sarana adalah Rp. 115.386.004, dari Budget Rp. 205.856.000, atau hanya terpakai 56%
</t>
    </r>
    <r>
      <rPr>
        <b/>
        <u/>
        <sz val="11"/>
        <color theme="1"/>
        <rFont val="Calibri"/>
        <family val="2"/>
        <scheme val="minor"/>
      </rPr>
      <t>Detail di File Data Pendukung Sheet BIAYA</t>
    </r>
  </si>
  <si>
    <r>
      <t xml:space="preserve">Total terdapat 2 permintaan terkait Prototype ke ENG, dan diselesaikan kurang dari 10HK
</t>
    </r>
    <r>
      <rPr>
        <b/>
        <u/>
        <sz val="11"/>
        <color theme="1"/>
        <rFont val="Calibri"/>
        <family val="2"/>
        <scheme val="minor"/>
      </rPr>
      <t>Detail di File Data Pendukung Sheet PROTO</t>
    </r>
  </si>
  <si>
    <r>
      <t xml:space="preserve">Tidak ada komplain yang masuk ke bagian Engineering secara resmi melalui portal KMS
</t>
    </r>
    <r>
      <rPr>
        <b/>
        <u/>
        <sz val="11"/>
        <color theme="1"/>
        <rFont val="Calibri"/>
        <family val="2"/>
        <scheme val="minor"/>
      </rPr>
      <t>Detail di File Data Pendukung Sheet KOMPLAIN</t>
    </r>
  </si>
  <si>
    <r>
      <t xml:space="preserve">Dari mesin Chrome depan dan belakang Indikasi kebakar total dan kebakar serta kuning)
</t>
    </r>
    <r>
      <rPr>
        <b/>
        <u/>
        <sz val="11"/>
        <color theme="1"/>
        <rFont val="Calibri"/>
        <family val="2"/>
        <scheme val="minor"/>
      </rPr>
      <t>Detail di File Data Pendukung Sheet G2</t>
    </r>
  </si>
  <si>
    <r>
      <t xml:space="preserve">7 Unit Welding Jig
</t>
    </r>
    <r>
      <rPr>
        <b/>
        <u/>
        <sz val="11"/>
        <color theme="1"/>
        <rFont val="Calibri"/>
        <family val="2"/>
        <scheme val="minor"/>
      </rPr>
      <t>Detail di Data Pendukung Sheet ROBOTISASI</t>
    </r>
  </si>
  <si>
    <r>
      <t xml:space="preserve">Total Down Time Bulan Januari 2024 = 27,2 jam, Availability Time = 9744 Jam jadi Prosentase Down Time = 0,28%
</t>
    </r>
    <r>
      <rPr>
        <b/>
        <u/>
        <sz val="11"/>
        <color theme="1"/>
        <rFont val="Calibri"/>
        <family val="2"/>
        <scheme val="minor"/>
      </rPr>
      <t>Detail di File Data Pendukung Sheet DT-NDT</t>
    </r>
  </si>
  <si>
    <r>
      <t xml:space="preserve">Avaibility Bulan Januari 2024 adalah 99,56%
</t>
    </r>
    <r>
      <rPr>
        <b/>
        <u/>
        <sz val="11"/>
        <color theme="1"/>
        <rFont val="Calibri"/>
        <family val="2"/>
        <scheme val="minor"/>
      </rPr>
      <t>Detail di File Data Pendukung Sheet OEE</t>
    </r>
  </si>
  <si>
    <r>
      <t xml:space="preserve">Tidak ada temuan 5S &amp; K3 dari patroli yang dilaporkan secara resmi ke KMS atau dashboard 5S
</t>
    </r>
    <r>
      <rPr>
        <b/>
        <u/>
        <sz val="11"/>
        <color theme="1"/>
        <rFont val="Calibri"/>
        <family val="2"/>
        <scheme val="minor"/>
      </rPr>
      <t>Detail di File Data Pendukung Sheet 5S-K3</t>
    </r>
  </si>
  <si>
    <r>
      <t xml:space="preserve">Di Bulan ini Total 
- Cuti adalah 31x (dianggap Hadir); 
- P1 3x; SID 4x (mengurangi persentasi kehadiran)
</t>
    </r>
    <r>
      <rPr>
        <b/>
        <u/>
        <sz val="11"/>
        <color theme="1"/>
        <rFont val="Calibri"/>
        <family val="2"/>
        <scheme val="minor"/>
      </rPr>
      <t>Detail di File Data Pendukung Sheet ABSEN</t>
    </r>
  </si>
  <si>
    <r>
      <t xml:space="preserve">Tidak ada audit dan temuan untuk kepatuhan APD internal dan vendor yang masuk secara resmi ke Engineering
</t>
    </r>
    <r>
      <rPr>
        <b/>
        <u/>
        <sz val="11"/>
        <color theme="1"/>
        <rFont val="Calibri"/>
        <family val="2"/>
        <scheme val="minor"/>
      </rPr>
      <t>Detail di File Data Pendukung Sheet APD</t>
    </r>
  </si>
  <si>
    <r>
      <t>Tidak ada kecelakaan yang masuk dalam kategori kecelakaan kerja di Engineering</t>
    </r>
    <r>
      <rPr>
        <b/>
        <u/>
        <sz val="11"/>
        <color theme="1"/>
        <rFont val="Calibri"/>
        <family val="2"/>
        <scheme val="minor"/>
      </rPr>
      <t xml:space="preserve">
Detail di Data Pendukung Sheet KK</t>
    </r>
  </si>
  <si>
    <r>
      <t xml:space="preserve">Tidak ada kaizen atau A3 report yang masuk secara resmi 
</t>
    </r>
    <r>
      <rPr>
        <b/>
        <u/>
        <sz val="11"/>
        <color theme="1"/>
        <rFont val="Calibri"/>
        <family val="2"/>
        <scheme val="minor"/>
      </rPr>
      <t>Detail di Data Pendukung Sheet KAIZEN</t>
    </r>
  </si>
  <si>
    <r>
      <t xml:space="preserve">1. KPI Kehadiran karyawan 98% (Briefing Pagi)
2. KPI Akses KMS 75%
</t>
    </r>
    <r>
      <rPr>
        <b/>
        <u/>
        <sz val="11"/>
        <color theme="1"/>
        <rFont val="Calibri"/>
        <family val="2"/>
        <scheme val="minor"/>
      </rPr>
      <t>Detail di Data Pendukung Sheet GCG</t>
    </r>
  </si>
  <si>
    <r>
      <t xml:space="preserve">Tercapai tidak ada temuan minor dari audit ekternal dan Closing penyelesaian temuan tepat waktu (4 temuan perlu perhatian dari audit internal)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</si>
  <si>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</si>
  <si>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1.Training TPM di Baros (2 Hari) 4 &amp; 5 Januari 2024
2. Training TPM di Industri (1 Hari) 23 Januari 2024 
</t>
    </r>
    <r>
      <rPr>
        <b/>
        <u/>
        <sz val="11"/>
        <color theme="1"/>
        <rFont val="Calibri"/>
        <family val="2"/>
        <scheme val="minor"/>
      </rPr>
      <t>Detail di Data Pendukung Sheet KOMPETENSI</t>
    </r>
    <r>
      <rPr>
        <sz val="11"/>
        <color theme="1"/>
        <rFont val="Calibri"/>
        <family val="2"/>
        <scheme val="minor"/>
      </rPr>
      <t xml:space="preserve">
Dari 26 personil ENG, 26 personil selalu akses KMS
</t>
    </r>
    <r>
      <rPr>
        <b/>
        <u/>
        <sz val="11"/>
        <color theme="1"/>
        <rFont val="Calibri"/>
        <family val="2"/>
        <scheme val="minor"/>
      </rPr>
      <t>Detail di Data Pendukung Sheet KMS</t>
    </r>
  </si>
  <si>
    <r>
      <t xml:space="preserve">Relay out Nailing ke lt 1
</t>
    </r>
    <r>
      <rPr>
        <b/>
        <u/>
        <sz val="11"/>
        <color theme="1"/>
        <rFont val="Calibri"/>
        <family val="2"/>
        <scheme val="minor"/>
      </rPr>
      <t>Detail di Data Pendukung Sheet RELAYOUT</t>
    </r>
  </si>
  <si>
    <r>
      <t xml:space="preserve">Penerapan AM (Autonomous maintenance) step 0 - 2 yaitu persiapan, initial cleaning, dan countermeasure
</t>
    </r>
    <r>
      <rPr>
        <b/>
        <u/>
        <sz val="11"/>
        <color theme="1"/>
        <rFont val="Calibri"/>
        <family val="2"/>
        <scheme val="minor"/>
      </rPr>
      <t>Detail di Data Pendukung Sheet AM</t>
    </r>
  </si>
  <si>
    <r>
      <t xml:space="preserve">- Relokasi Nailing ke LT. 1
- MSD sudah mengirim informasi terkait Capex ke Dept. Pengaju capex pada Tgl. 1-2-2024 By Email
</t>
    </r>
    <r>
      <rPr>
        <b/>
        <u/>
        <sz val="11"/>
        <color theme="1"/>
        <rFont val="Calibri"/>
        <family val="2"/>
        <scheme val="minor"/>
      </rPr>
      <t>Detail di File Data Pendukung Sheet CAPEX</t>
    </r>
  </si>
  <si>
    <r>
      <rPr>
        <sz val="11"/>
        <color theme="1"/>
        <rFont val="Calibri"/>
        <family val="2"/>
        <scheme val="minor"/>
      </rPr>
      <t>Retrofit, mengganti atap di area pabrik terpilih dengan atap transparan guna mengurangi frekuensi penyalaan lampu, agar lebih hemat energi</t>
    </r>
    <r>
      <rPr>
        <b/>
        <u/>
        <sz val="11"/>
        <color theme="1"/>
        <rFont val="Calibri"/>
        <family val="2"/>
        <scheme val="minor"/>
      </rPr>
      <t xml:space="preserve">
Detail di Data Pendukung Sheet INTENSITAS</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</si>
  <si>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</si>
  <si>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On Progress
</t>
    </r>
    <r>
      <rPr>
        <b/>
        <u/>
        <sz val="11"/>
        <color theme="1"/>
        <rFont val="Calibri"/>
        <family val="2"/>
        <scheme val="minor"/>
      </rPr>
      <t>Detail di Data Pendukung Sheet KAIZEN</t>
    </r>
  </si>
  <si>
    <t>YTD Actual Robotisasi Welding Jig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</si>
</sst>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b/>
      <u/>
      <sz val="11"/>
      <color theme="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0">
    <xf numFmtId="0" fontId="0" fillId="0" borderId="0" xfId="0"/>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5"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0" fontId="0" fillId="0" borderId="0" xfId="0" applyAlignment="1">
      <alignment vertical="center"/>
    </xf>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4" fillId="0" borderId="52" xfId="7" applyFont="1" applyBorder="1" applyAlignment="1">
      <alignment horizontal="left"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0" fontId="2" fillId="2" borderId="12" xfId="0" applyFont="1" applyFill="1" applyBorder="1" applyAlignment="1">
      <alignment horizontal="center" vertical="center"/>
    </xf>
    <xf numFmtId="165"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2" fontId="14" fillId="0" borderId="19" xfId="8" applyNumberFormat="1" applyFont="1" applyBorder="1" applyAlignment="1">
      <alignment horizontal="center" vertical="center"/>
    </xf>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2" fontId="14" fillId="0" borderId="20" xfId="2" applyNumberFormat="1" applyFont="1" applyBorder="1" applyAlignment="1">
      <alignment horizontal="center" vertical="center"/>
    </xf>
    <xf numFmtId="174" fontId="14" fillId="0" borderId="3" xfId="8" applyNumberFormat="1" applyFont="1" applyFill="1" applyBorder="1" applyAlignment="1" applyProtection="1">
      <alignment horizontal="left" vertical="center"/>
    </xf>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0" fontId="14" fillId="0" borderId="21" xfId="2" applyNumberFormat="1" applyFont="1" applyBorder="1" applyAlignment="1">
      <alignment horizontal="center" vertical="center"/>
    </xf>
    <xf numFmtId="1" fontId="29" fillId="8" borderId="1" xfId="0" applyNumberFormat="1" applyFont="1" applyFill="1" applyBorder="1" applyAlignment="1">
      <alignment horizontal="right" vertical="center"/>
    </xf>
    <xf numFmtId="0" fontId="0" fillId="0" borderId="0" xfId="0" applyAlignment="1">
      <alignment wrapText="1"/>
    </xf>
    <xf numFmtId="165" fontId="14" fillId="0" borderId="0" xfId="7" applyNumberFormat="1" applyFont="1"/>
    <xf numFmtId="165" fontId="15" fillId="0" borderId="0" xfId="7" applyNumberFormat="1" applyFont="1" applyAlignment="1">
      <alignment horizontal="center"/>
    </xf>
    <xf numFmtId="165" fontId="19" fillId="0" borderId="0" xfId="7" applyNumberFormat="1" applyFont="1" applyAlignment="1">
      <alignment horizontal="center" vertical="center" wrapText="1"/>
    </xf>
    <xf numFmtId="165" fontId="17" fillId="2" borderId="15" xfId="7" applyNumberFormat="1" applyFont="1" applyFill="1" applyBorder="1" applyAlignment="1">
      <alignment horizontal="center" vertical="center"/>
    </xf>
    <xf numFmtId="165" fontId="17" fillId="2" borderId="17" xfId="7" applyNumberFormat="1" applyFont="1" applyFill="1" applyBorder="1" applyAlignment="1">
      <alignment horizontal="center" vertical="center"/>
    </xf>
    <xf numFmtId="165" fontId="17" fillId="2" borderId="22" xfId="8" applyNumberFormat="1" applyFont="1" applyFill="1" applyBorder="1" applyAlignment="1" applyProtection="1">
      <alignment horizontal="center" vertical="center"/>
    </xf>
    <xf numFmtId="165" fontId="15" fillId="0" borderId="0" xfId="8" applyNumberFormat="1" applyFont="1" applyBorder="1" applyAlignment="1" applyProtection="1"/>
    <xf numFmtId="165" fontId="17" fillId="2" borderId="26" xfId="7" applyNumberFormat="1" applyFont="1" applyFill="1" applyBorder="1" applyAlignment="1">
      <alignment horizontal="center" vertical="center" wrapText="1"/>
    </xf>
    <xf numFmtId="165" fontId="14" fillId="0" borderId="28" xfId="8" applyNumberFormat="1" applyFont="1" applyBorder="1" applyAlignment="1" applyProtection="1">
      <alignment horizontal="left" vertical="top"/>
    </xf>
    <xf numFmtId="165" fontId="14" fillId="0" borderId="31" xfId="8" applyNumberFormat="1" applyFont="1" applyBorder="1" applyAlignment="1" applyProtection="1">
      <alignment horizontal="left" vertical="top"/>
    </xf>
    <xf numFmtId="165" fontId="14" fillId="0" borderId="34" xfId="8" applyNumberFormat="1" applyFont="1" applyBorder="1" applyAlignment="1" applyProtection="1">
      <alignment horizontal="left" vertical="top" wrapText="1"/>
    </xf>
    <xf numFmtId="165" fontId="18" fillId="2" borderId="24" xfId="8" applyNumberFormat="1" applyFont="1" applyFill="1" applyBorder="1" applyAlignment="1" applyProtection="1">
      <alignment horizontal="center"/>
    </xf>
    <xf numFmtId="165" fontId="18" fillId="2" borderId="36" xfId="8" applyNumberFormat="1" applyFont="1" applyFill="1" applyBorder="1" applyAlignment="1" applyProtection="1">
      <alignment horizontal="center"/>
    </xf>
    <xf numFmtId="165" fontId="15" fillId="0" borderId="0" xfId="7" applyNumberFormat="1" applyFont="1" applyAlignment="1">
      <alignment horizontal="left" vertical="center"/>
    </xf>
    <xf numFmtId="165" fontId="15" fillId="0" borderId="22" xfId="7" applyNumberFormat="1" applyFont="1" applyBorder="1" applyAlignment="1">
      <alignment horizontal="right" vertical="center" wrapText="1"/>
    </xf>
    <xf numFmtId="165" fontId="15" fillId="0" borderId="0" xfId="7" applyNumberFormat="1" applyFont="1" applyAlignment="1">
      <alignment horizontal="center" vertical="center" wrapText="1"/>
    </xf>
    <xf numFmtId="165" fontId="22" fillId="0" borderId="0" xfId="7" applyNumberFormat="1" applyFont="1" applyAlignment="1">
      <alignment horizontal="justify" vertical="center" wrapText="1"/>
    </xf>
    <xf numFmtId="165" fontId="22" fillId="0" borderId="0" xfId="7" applyNumberFormat="1" applyFont="1"/>
    <xf numFmtId="0" fontId="14" fillId="0" borderId="19" xfId="7" applyFont="1" applyBorder="1" applyAlignment="1">
      <alignment horizontal="left" vertical="center"/>
    </xf>
    <xf numFmtId="9" fontId="14" fillId="0" borderId="21" xfId="2" applyFont="1" applyFill="1" applyBorder="1" applyAlignment="1">
      <alignment horizontal="center" vertical="center"/>
    </xf>
    <xf numFmtId="165" fontId="14" fillId="0" borderId="21" xfId="8" applyNumberFormat="1" applyFont="1" applyFill="1" applyBorder="1" applyAlignment="1" applyProtection="1">
      <alignment horizontal="center" vertical="center"/>
    </xf>
    <xf numFmtId="9" fontId="14" fillId="0" borderId="19" xfId="2" applyFont="1" applyFill="1" applyBorder="1" applyAlignment="1">
      <alignment horizontal="center" vertical="center"/>
    </xf>
    <xf numFmtId="165" fontId="14" fillId="0" borderId="19" xfId="2" applyNumberFormat="1" applyFont="1" applyFill="1" applyBorder="1" applyAlignment="1">
      <alignment horizontal="center" vertical="center"/>
    </xf>
    <xf numFmtId="10" fontId="14" fillId="0" borderId="21" xfId="2" applyNumberFormat="1" applyFont="1" applyFill="1" applyBorder="1" applyAlignment="1">
      <alignment horizontal="center" vertical="center"/>
    </xf>
    <xf numFmtId="165" fontId="14" fillId="0" borderId="19" xfId="8" applyNumberFormat="1" applyFont="1" applyFill="1" applyBorder="1" applyAlignment="1" applyProtection="1">
      <alignment horizontal="center" vertical="center"/>
    </xf>
    <xf numFmtId="165" fontId="14" fillId="0" borderId="20" xfId="8" applyNumberFormat="1" applyFont="1" applyFill="1" applyBorder="1" applyAlignment="1" applyProtection="1">
      <alignment horizontal="center" vertical="center"/>
    </xf>
    <xf numFmtId="9" fontId="14" fillId="0" borderId="20" xfId="8" applyFont="1" applyFill="1" applyBorder="1" applyAlignment="1">
      <alignment horizontal="center" vertical="center" wrapText="1"/>
    </xf>
    <xf numFmtId="9" fontId="14" fillId="0" borderId="20" xfId="2" applyFont="1" applyFill="1" applyBorder="1" applyAlignment="1">
      <alignment horizontal="center" vertical="center"/>
    </xf>
    <xf numFmtId="9" fontId="0" fillId="8" borderId="1" xfId="2" applyFont="1" applyFill="1" applyBorder="1" applyAlignment="1">
      <alignment vertical="center"/>
    </xf>
    <xf numFmtId="10" fontId="0" fillId="8" borderId="1" xfId="2"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9" fontId="0" fillId="0" borderId="1" xfId="2" applyFont="1" applyBorder="1" applyAlignment="1">
      <alignment horizontal="right" vertical="center"/>
    </xf>
    <xf numFmtId="9" fontId="0" fillId="0" borderId="1" xfId="2" applyFont="1" applyBorder="1" applyAlignment="1">
      <alignment vertical="center"/>
    </xf>
    <xf numFmtId="0" fontId="2" fillId="2" borderId="0" xfId="0" applyFont="1" applyFill="1" applyAlignment="1">
      <alignment vertical="center"/>
    </xf>
    <xf numFmtId="177" fontId="0" fillId="0" borderId="0" xfId="1" applyNumberFormat="1" applyFont="1" applyAlignment="1">
      <alignment vertical="center"/>
    </xf>
    <xf numFmtId="10" fontId="0" fillId="0" borderId="0" xfId="2" applyNumberFormat="1" applyFont="1" applyAlignment="1">
      <alignment vertical="center"/>
    </xf>
    <xf numFmtId="1" fontId="0" fillId="0" borderId="1" xfId="1" applyNumberFormat="1" applyFont="1" applyBorder="1" applyAlignment="1">
      <alignment vertical="center"/>
    </xf>
    <xf numFmtId="1" fontId="0" fillId="8" borderId="1" xfId="1" applyNumberFormat="1" applyFont="1" applyFill="1" applyBorder="1" applyAlignment="1">
      <alignment vertical="center"/>
    </xf>
    <xf numFmtId="1" fontId="0" fillId="0" borderId="1" xfId="0" applyNumberFormat="1" applyBorder="1" applyAlignment="1">
      <alignment vertical="center"/>
    </xf>
    <xf numFmtId="0" fontId="2" fillId="0" borderId="0" xfId="0" applyFont="1" applyAlignment="1">
      <alignment vertical="center"/>
    </xf>
    <xf numFmtId="9" fontId="0" fillId="0" borderId="0" xfId="2" applyFont="1" applyFill="1" applyBorder="1" applyAlignment="1">
      <alignment horizontal="right" vertical="center"/>
    </xf>
    <xf numFmtId="9" fontId="0" fillId="0" borderId="0" xfId="2" applyFont="1" applyFill="1" applyBorder="1" applyAlignment="1">
      <alignment vertical="center"/>
    </xf>
    <xf numFmtId="165" fontId="0" fillId="0" borderId="1" xfId="1" applyNumberFormat="1" applyFont="1" applyBorder="1" applyAlignment="1">
      <alignment vertical="center"/>
    </xf>
    <xf numFmtId="10" fontId="0" fillId="8" borderId="1" xfId="1" applyNumberFormat="1" applyFont="1" applyFill="1" applyBorder="1" applyAlignment="1">
      <alignment vertical="center"/>
    </xf>
    <xf numFmtId="165" fontId="0" fillId="0" borderId="1" xfId="2" applyNumberFormat="1" applyFont="1" applyBorder="1" applyAlignment="1">
      <alignment vertical="center"/>
    </xf>
    <xf numFmtId="1" fontId="0" fillId="8" borderId="1" xfId="2" applyNumberFormat="1" applyFont="1" applyFill="1" applyBorder="1" applyAlignment="1">
      <alignment vertical="center"/>
    </xf>
    <xf numFmtId="10" fontId="0" fillId="0" borderId="1" xfId="2" applyNumberFormat="1" applyFont="1" applyFill="1" applyBorder="1" applyAlignment="1">
      <alignment vertical="center"/>
    </xf>
    <xf numFmtId="2" fontId="0" fillId="0" borderId="0" xfId="2" applyNumberFormat="1" applyFont="1" applyFill="1" applyBorder="1" applyAlignment="1">
      <alignment horizontal="right" vertical="center"/>
    </xf>
    <xf numFmtId="2" fontId="0" fillId="0" borderId="0" xfId="2" applyNumberFormat="1" applyFont="1" applyFill="1" applyBorder="1" applyAlignment="1">
      <alignment vertical="center"/>
    </xf>
    <xf numFmtId="2" fontId="2" fillId="2" borderId="1" xfId="0" applyNumberFormat="1" applyFont="1" applyFill="1" applyBorder="1" applyAlignment="1">
      <alignment vertical="center"/>
    </xf>
    <xf numFmtId="2" fontId="0" fillId="8" borderId="1" xfId="1" applyNumberFormat="1" applyFont="1" applyFill="1" applyBorder="1" applyAlignment="1">
      <alignment vertical="center"/>
    </xf>
    <xf numFmtId="178" fontId="0" fillId="0" borderId="1" xfId="1" applyNumberFormat="1" applyFont="1" applyBorder="1" applyAlignment="1">
      <alignment vertical="center"/>
    </xf>
    <xf numFmtId="43" fontId="0" fillId="0" borderId="1" xfId="1" applyFont="1" applyBorder="1" applyAlignment="1">
      <alignment vertical="center"/>
    </xf>
    <xf numFmtId="178" fontId="0" fillId="8" borderId="1" xfId="1" applyNumberFormat="1" applyFont="1" applyFill="1" applyBorder="1" applyAlignment="1">
      <alignment vertical="center"/>
    </xf>
    <xf numFmtId="43" fontId="0" fillId="8" borderId="1" xfId="1" applyFont="1" applyFill="1" applyBorder="1" applyAlignment="1">
      <alignment vertical="center"/>
    </xf>
    <xf numFmtId="9" fontId="0" fillId="0" borderId="1" xfId="1" applyNumberFormat="1" applyFont="1" applyBorder="1" applyAlignment="1">
      <alignment vertical="center"/>
    </xf>
    <xf numFmtId="1" fontId="0" fillId="17" borderId="1" xfId="1" applyNumberFormat="1" applyFont="1" applyFill="1" applyBorder="1" applyAlignment="1">
      <alignment vertical="center"/>
    </xf>
    <xf numFmtId="9" fontId="0" fillId="17" borderId="1" xfId="2" applyFont="1" applyFill="1" applyBorder="1" applyAlignment="1">
      <alignment horizontal="right" vertical="center"/>
    </xf>
    <xf numFmtId="9" fontId="0" fillId="17" borderId="1" xfId="2" applyFont="1" applyFill="1" applyBorder="1" applyAlignment="1">
      <alignment vertical="center"/>
    </xf>
    <xf numFmtId="9" fontId="0" fillId="0" borderId="8" xfId="2" applyFont="1" applyFill="1" applyBorder="1" applyAlignment="1">
      <alignment horizontal="right" vertical="center"/>
    </xf>
    <xf numFmtId="9" fontId="0" fillId="0" borderId="8" xfId="2" applyFont="1" applyFill="1" applyBorder="1" applyAlignment="1">
      <alignment vertical="center"/>
    </xf>
    <xf numFmtId="0" fontId="2" fillId="2" borderId="8" xfId="0" applyFont="1" applyFill="1" applyBorder="1" applyAlignment="1">
      <alignment vertical="center"/>
    </xf>
    <xf numFmtId="0" fontId="2" fillId="2" borderId="68" xfId="0" applyFont="1" applyFill="1" applyBorder="1" applyAlignment="1">
      <alignment vertical="center"/>
    </xf>
    <xf numFmtId="0" fontId="2" fillId="2" borderId="69" xfId="0" applyFont="1" applyFill="1" applyBorder="1" applyAlignment="1">
      <alignment vertical="center"/>
    </xf>
    <xf numFmtId="9" fontId="0" fillId="0" borderId="1" xfId="1" applyNumberFormat="1" applyFont="1" applyFill="1" applyBorder="1" applyAlignment="1">
      <alignment vertical="center"/>
    </xf>
    <xf numFmtId="9" fontId="0" fillId="0" borderId="1" xfId="2" applyFont="1" applyFill="1" applyBorder="1" applyAlignment="1">
      <alignment vertical="center"/>
    </xf>
    <xf numFmtId="9" fontId="0" fillId="8" borderId="1" xfId="1" applyNumberFormat="1" applyFont="1" applyFill="1" applyBorder="1" applyAlignment="1">
      <alignment vertical="center"/>
    </xf>
    <xf numFmtId="9" fontId="1" fillId="0" borderId="1" xfId="2" applyFont="1" applyFill="1" applyBorder="1" applyAlignment="1">
      <alignment vertical="center"/>
    </xf>
    <xf numFmtId="177" fontId="0" fillId="0" borderId="1" xfId="1" applyNumberFormat="1" applyFont="1" applyBorder="1" applyAlignment="1">
      <alignment vertical="center"/>
    </xf>
    <xf numFmtId="177" fontId="0" fillId="0" borderId="1" xfId="1" applyNumberFormat="1" applyFont="1" applyFill="1" applyBorder="1" applyAlignment="1">
      <alignment vertical="center"/>
    </xf>
    <xf numFmtId="9" fontId="0" fillId="0" borderId="0" xfId="0" applyNumberFormat="1" applyAlignment="1">
      <alignment vertical="center"/>
    </xf>
    <xf numFmtId="0" fontId="0" fillId="0" borderId="1" xfId="0" quotePrefix="1" applyBorder="1" applyAlignment="1">
      <alignment horizontal="left" vertical="center" wrapText="1"/>
    </xf>
    <xf numFmtId="0" fontId="0" fillId="0" borderId="1" xfId="0" applyBorder="1" applyAlignment="1">
      <alignment vertical="center"/>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7" fillId="2" borderId="16" xfId="7" applyFont="1" applyFill="1" applyBorder="1" applyAlignment="1">
      <alignment horizontal="center" vertical="center"/>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4" fillId="16" borderId="63" xfId="4" applyFont="1" applyFill="1" applyBorder="1" applyAlignment="1">
      <alignment horizontal="left" vertical="center" wrapText="1"/>
    </xf>
    <xf numFmtId="0" fontId="14" fillId="16" borderId="57" xfId="4" applyFont="1" applyFill="1" applyBorder="1" applyAlignment="1">
      <alignment horizontal="left" vertical="center" wrapText="1"/>
    </xf>
    <xf numFmtId="0" fontId="14" fillId="16" borderId="64" xfId="4" applyFont="1" applyFill="1" applyBorder="1" applyAlignment="1">
      <alignment horizontal="left" vertical="center" wrapText="1"/>
    </xf>
    <xf numFmtId="0" fontId="14" fillId="16" borderId="58" xfId="4" applyFont="1" applyFill="1" applyBorder="1" applyAlignment="1">
      <alignment horizontal="left" vertical="center" wrapText="1"/>
    </xf>
    <xf numFmtId="0" fontId="14" fillId="16" borderId="56" xfId="4" applyFont="1" applyFill="1" applyBorder="1" applyAlignment="1">
      <alignment horizontal="left" vertical="center" wrapText="1"/>
    </xf>
    <xf numFmtId="0" fontId="14" fillId="16" borderId="59" xfId="4" applyFont="1" applyFill="1" applyBorder="1" applyAlignment="1">
      <alignment horizontal="lef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4" fillId="16" borderId="60" xfId="4" applyFont="1" applyFill="1" applyBorder="1" applyAlignment="1">
      <alignment horizontal="left" vertical="center" wrapText="1"/>
    </xf>
    <xf numFmtId="0" fontId="14" fillId="16" borderId="61" xfId="4" applyFont="1" applyFill="1" applyBorder="1" applyAlignment="1">
      <alignment horizontal="left" vertical="center" wrapText="1"/>
    </xf>
    <xf numFmtId="0" fontId="14" fillId="16" borderId="62" xfId="4" applyFont="1" applyFill="1" applyBorder="1" applyAlignment="1">
      <alignment horizontal="left" vertical="center" wrapText="1"/>
    </xf>
    <xf numFmtId="0" fontId="14" fillId="16" borderId="65" xfId="4" applyFont="1" applyFill="1" applyBorder="1" applyAlignment="1">
      <alignment horizontal="left" vertical="center" wrapText="1"/>
    </xf>
    <xf numFmtId="0" fontId="14" fillId="16" borderId="66" xfId="4" applyFont="1" applyFill="1" applyBorder="1" applyAlignment="1">
      <alignment horizontal="left" vertical="center" wrapText="1"/>
    </xf>
    <xf numFmtId="0" fontId="14" fillId="16" borderId="67" xfId="4" applyFont="1" applyFill="1" applyBorder="1" applyAlignment="1">
      <alignment horizontal="left" vertical="center" wrapText="1"/>
    </xf>
    <xf numFmtId="0" fontId="0" fillId="0" borderId="68" xfId="0" quotePrefix="1" applyBorder="1" applyAlignment="1">
      <alignment horizontal="left" vertical="center" wrapText="1"/>
    </xf>
    <xf numFmtId="0" fontId="0" fillId="0" borderId="70" xfId="0" quotePrefix="1" applyBorder="1" applyAlignment="1">
      <alignment horizontal="left" vertical="center" wrapText="1"/>
    </xf>
    <xf numFmtId="0" fontId="0" fillId="0" borderId="69" xfId="0" quotePrefix="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00000000-0005-0000-0000-000001000000}"/>
    <cellStyle name="Comma 6" xfId="5" xr:uid="{00000000-0005-0000-0000-000002000000}"/>
    <cellStyle name="Excel Built-in Normal" xfId="3" xr:uid="{00000000-0005-0000-0000-000003000000}"/>
    <cellStyle name="Normal" xfId="0" builtinId="0"/>
    <cellStyle name="Normal 2" xfId="7" xr:uid="{00000000-0005-0000-0000-000005000000}"/>
    <cellStyle name="Normal 4" xfId="4" xr:uid="{00000000-0005-0000-0000-000006000000}"/>
    <cellStyle name="Percent" xfId="2" builtinId="5"/>
    <cellStyle name="Percent 2" xfId="8" xr:uid="{00000000-0005-0000-0000-000008000000}"/>
    <cellStyle name="Percent 3" xfId="6" xr:uid="{00000000-0005-0000-0000-000009000000}"/>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0ABF409E-61E0-4B4B-A292-208F42ED2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B010771-5F7A-475B-A4D9-DF5DE7C70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FFFE8429-BA41-46EC-8C7C-DF036B4DE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301037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3" sqref="B3"/>
    </sheetView>
  </sheetViews>
  <sheetFormatPr defaultRowHeight="15" x14ac:dyDescent="0.25"/>
  <cols>
    <col min="1" max="1" width="6.5703125" style="223" customWidth="1"/>
    <col min="2" max="2" width="125" customWidth="1"/>
  </cols>
  <sheetData>
    <row r="1" spans="1:2" s="223" customFormat="1" x14ac:dyDescent="0.25">
      <c r="A1" s="225" t="s">
        <v>210</v>
      </c>
      <c r="B1" s="225" t="s">
        <v>211</v>
      </c>
    </row>
    <row r="2" spans="1:2" s="223" customFormat="1" x14ac:dyDescent="0.25">
      <c r="A2" s="223">
        <v>1</v>
      </c>
      <c r="B2" s="233" t="s">
        <v>224</v>
      </c>
    </row>
    <row r="3" spans="1:2" x14ac:dyDescent="0.25">
      <c r="A3" s="223">
        <v>2</v>
      </c>
      <c r="B3" s="234" t="s">
        <v>223</v>
      </c>
    </row>
    <row r="4" spans="1:2" x14ac:dyDescent="0.25">
      <c r="A4" s="223">
        <v>3</v>
      </c>
      <c r="B4" s="235" t="s">
        <v>276</v>
      </c>
    </row>
    <row r="5" spans="1:2" x14ac:dyDescent="0.25">
      <c r="A5" s="223">
        <v>4</v>
      </c>
      <c r="B5" s="234" t="s">
        <v>212</v>
      </c>
    </row>
    <row r="6" spans="1:2" ht="51.75" customHeight="1" x14ac:dyDescent="0.25">
      <c r="A6" s="223">
        <v>5</v>
      </c>
      <c r="B6" s="235" t="s">
        <v>215</v>
      </c>
    </row>
    <row r="7" spans="1:2" ht="30" x14ac:dyDescent="0.25">
      <c r="A7" s="223">
        <v>6</v>
      </c>
      <c r="B7" s="235" t="s">
        <v>225</v>
      </c>
    </row>
    <row r="8" spans="1:2" ht="90" x14ac:dyDescent="0.25">
      <c r="A8" s="223">
        <v>7</v>
      </c>
      <c r="B8" s="263" t="s">
        <v>306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8"/>
  <sheetViews>
    <sheetView showGridLines="0" topLeftCell="G7" zoomScale="70" zoomScaleNormal="70" zoomScaleSheetLayoutView="85" workbookViewId="0">
      <selection activeCell="K29" sqref="K29"/>
    </sheetView>
  </sheetViews>
  <sheetFormatPr defaultColWidth="7.85546875" defaultRowHeight="15.75" x14ac:dyDescent="0.25"/>
  <cols>
    <col min="1" max="1" width="1.7109375" style="88" customWidth="1"/>
    <col min="2" max="2" width="32.140625" style="92" customWidth="1"/>
    <col min="3" max="3" width="29" style="88" customWidth="1"/>
    <col min="4" max="4" width="45" style="88" customWidth="1"/>
    <col min="5" max="5" width="19.140625" style="88" bestFit="1" customWidth="1"/>
    <col min="6" max="6" width="18.7109375" style="104" bestFit="1" customWidth="1"/>
    <col min="7" max="7" width="9.140625" style="104" customWidth="1"/>
    <col min="8" max="8" width="12.7109375" style="264" customWidth="1"/>
    <col min="9" max="10" width="16" style="88" customWidth="1"/>
    <col min="11" max="12" width="16.140625" style="88" customWidth="1"/>
    <col min="13" max="14" width="15.42578125" style="88" customWidth="1"/>
    <col min="15" max="15" width="36.28515625" style="115" customWidth="1"/>
    <col min="16" max="16" width="21.5703125" style="115" customWidth="1"/>
    <col min="17" max="17" width="19.7109375" style="115" customWidth="1"/>
    <col min="18" max="18" width="19.7109375" style="89" customWidth="1"/>
    <col min="19" max="19" width="13.5703125" style="89" customWidth="1"/>
    <col min="20" max="20" width="18.140625" style="90" hidden="1" customWidth="1"/>
    <col min="21" max="21" width="18.28515625" style="89" hidden="1" customWidth="1"/>
    <col min="22" max="22" width="7.85546875" style="88" hidden="1" customWidth="1"/>
    <col min="23" max="16384" width="7.85546875" style="88"/>
  </cols>
  <sheetData>
    <row r="1" spans="1:23" x14ac:dyDescent="0.25">
      <c r="P1" s="256" t="s">
        <v>207</v>
      </c>
      <c r="Q1" s="338" t="s">
        <v>208</v>
      </c>
      <c r="R1" s="338"/>
    </row>
    <row r="2" spans="1:23" x14ac:dyDescent="0.25">
      <c r="P2" s="256" t="s">
        <v>209</v>
      </c>
      <c r="Q2" s="338">
        <v>0</v>
      </c>
      <c r="R2" s="338"/>
    </row>
    <row r="3" spans="1:23" ht="28.5" x14ac:dyDescent="0.45">
      <c r="A3" s="339" t="s">
        <v>204</v>
      </c>
      <c r="B3" s="339"/>
      <c r="C3" s="339"/>
      <c r="D3" s="339"/>
      <c r="E3" s="339"/>
      <c r="F3" s="339"/>
      <c r="G3" s="339"/>
      <c r="H3" s="339"/>
      <c r="I3" s="339"/>
      <c r="J3" s="339"/>
      <c r="K3" s="339"/>
      <c r="L3" s="339"/>
      <c r="M3" s="339"/>
      <c r="N3" s="339"/>
    </row>
    <row r="4" spans="1:23" ht="28.5" x14ac:dyDescent="0.45">
      <c r="A4" s="339" t="s">
        <v>205</v>
      </c>
      <c r="B4" s="339"/>
      <c r="C4" s="339"/>
      <c r="D4" s="339"/>
      <c r="E4" s="339"/>
      <c r="F4" s="339"/>
      <c r="G4" s="339"/>
      <c r="H4" s="339"/>
      <c r="I4" s="339"/>
      <c r="J4" s="339"/>
      <c r="K4" s="339"/>
      <c r="L4" s="339"/>
      <c r="M4" s="339"/>
      <c r="N4" s="339"/>
    </row>
    <row r="5" spans="1:23" x14ac:dyDescent="0.25">
      <c r="B5" s="91"/>
      <c r="C5" s="91"/>
      <c r="D5" s="91"/>
      <c r="E5" s="91"/>
      <c r="F5" s="91"/>
      <c r="G5" s="91"/>
      <c r="H5" s="265"/>
      <c r="I5" s="91"/>
      <c r="J5" s="91"/>
      <c r="O5" s="340" t="s">
        <v>107</v>
      </c>
      <c r="P5" s="340"/>
      <c r="Q5" s="340"/>
      <c r="R5" s="340"/>
    </row>
    <row r="6" spans="1:23" ht="33.6" customHeight="1" x14ac:dyDescent="0.25">
      <c r="B6" s="224" t="s">
        <v>108</v>
      </c>
      <c r="C6" s="402" t="s">
        <v>109</v>
      </c>
      <c r="D6" s="402"/>
      <c r="E6" s="399" t="s">
        <v>110</v>
      </c>
      <c r="F6" s="399"/>
      <c r="G6" s="399"/>
      <c r="H6" s="399" t="s">
        <v>111</v>
      </c>
      <c r="I6" s="399"/>
      <c r="J6" s="399"/>
      <c r="K6" s="399"/>
      <c r="L6" s="403" t="s">
        <v>112</v>
      </c>
      <c r="M6" s="403"/>
      <c r="N6" s="403"/>
      <c r="O6" s="417" t="s">
        <v>174</v>
      </c>
      <c r="P6" s="417"/>
      <c r="Q6" s="93">
        <v>1.25</v>
      </c>
      <c r="R6" s="94">
        <v>1.5</v>
      </c>
      <c r="T6" s="197" t="s">
        <v>111</v>
      </c>
      <c r="U6" s="197"/>
      <c r="V6" s="197"/>
      <c r="W6" s="197"/>
    </row>
    <row r="7" spans="1:23" ht="33.6" customHeight="1" x14ac:dyDescent="0.25">
      <c r="B7" s="224" t="s">
        <v>113</v>
      </c>
      <c r="C7" s="402" t="s">
        <v>237</v>
      </c>
      <c r="D7" s="402"/>
      <c r="E7" s="399"/>
      <c r="F7" s="399"/>
      <c r="G7" s="399"/>
      <c r="H7" s="399"/>
      <c r="I7" s="399"/>
      <c r="J7" s="399"/>
      <c r="K7" s="399"/>
      <c r="L7" s="403"/>
      <c r="M7" s="403"/>
      <c r="N7" s="403"/>
      <c r="O7" s="418" t="s">
        <v>175</v>
      </c>
      <c r="P7" s="419"/>
      <c r="Q7" s="95">
        <v>1.05</v>
      </c>
      <c r="R7" s="96">
        <v>1.25</v>
      </c>
      <c r="S7" s="97"/>
      <c r="T7" s="197" t="s">
        <v>172</v>
      </c>
      <c r="U7" s="197"/>
      <c r="V7" s="197"/>
      <c r="W7" s="197"/>
    </row>
    <row r="8" spans="1:23" ht="33.6" customHeight="1" x14ac:dyDescent="0.25">
      <c r="B8" s="215" t="s">
        <v>196</v>
      </c>
      <c r="C8" s="402" t="s">
        <v>268</v>
      </c>
      <c r="D8" s="402"/>
      <c r="E8" s="399" t="s">
        <v>114</v>
      </c>
      <c r="F8" s="399"/>
      <c r="G8" s="399"/>
      <c r="H8" s="400">
        <f>N44</f>
        <v>0.97000000000000008</v>
      </c>
      <c r="I8" s="400"/>
      <c r="J8" s="400"/>
      <c r="K8" s="400"/>
      <c r="L8" s="404">
        <f>COUNTA(F16:F42)</f>
        <v>24</v>
      </c>
      <c r="M8" s="404"/>
      <c r="N8" s="404"/>
      <c r="O8" s="420" t="s">
        <v>176</v>
      </c>
      <c r="P8" s="421"/>
      <c r="Q8" s="98">
        <v>0.95</v>
      </c>
      <c r="R8" s="99">
        <v>1.05</v>
      </c>
      <c r="S8" s="97"/>
      <c r="T8" s="200" t="s">
        <v>28</v>
      </c>
    </row>
    <row r="9" spans="1:23" ht="33.6" customHeight="1" x14ac:dyDescent="0.25">
      <c r="B9" s="215" t="s">
        <v>88</v>
      </c>
      <c r="C9" s="402" t="s">
        <v>271</v>
      </c>
      <c r="D9" s="402"/>
      <c r="E9" s="399"/>
      <c r="F9" s="399"/>
      <c r="G9" s="399"/>
      <c r="H9" s="400"/>
      <c r="I9" s="400"/>
      <c r="J9" s="400"/>
      <c r="K9" s="400"/>
      <c r="L9" s="404"/>
      <c r="M9" s="404"/>
      <c r="N9" s="404"/>
      <c r="O9" s="422" t="s">
        <v>177</v>
      </c>
      <c r="P9" s="423"/>
      <c r="Q9" s="100">
        <v>0.8</v>
      </c>
      <c r="R9" s="101">
        <v>0.95</v>
      </c>
      <c r="T9" s="90" t="s">
        <v>29</v>
      </c>
    </row>
    <row r="10" spans="1:23" ht="33.6" customHeight="1" x14ac:dyDescent="0.25">
      <c r="B10" s="215" t="s">
        <v>86</v>
      </c>
      <c r="C10" s="402" t="s">
        <v>115</v>
      </c>
      <c r="D10" s="402"/>
      <c r="E10" s="399" t="s">
        <v>116</v>
      </c>
      <c r="F10" s="399"/>
      <c r="G10" s="399"/>
      <c r="H10" s="401" t="str">
        <f>N45</f>
        <v>T</v>
      </c>
      <c r="I10" s="401"/>
      <c r="J10" s="401"/>
      <c r="K10" s="401"/>
      <c r="L10" s="404"/>
      <c r="M10" s="404"/>
      <c r="N10" s="404"/>
      <c r="O10" s="415" t="s">
        <v>178</v>
      </c>
      <c r="P10" s="416"/>
      <c r="Q10" s="102">
        <v>0</v>
      </c>
      <c r="R10" s="103">
        <v>0.8</v>
      </c>
      <c r="T10" s="90" t="s">
        <v>30</v>
      </c>
      <c r="U10" s="89" t="s">
        <v>133</v>
      </c>
      <c r="V10" s="88" t="s">
        <v>134</v>
      </c>
    </row>
    <row r="11" spans="1:23" ht="33" customHeight="1" x14ac:dyDescent="0.25">
      <c r="B11" s="197"/>
      <c r="C11" s="197"/>
      <c r="D11" s="198"/>
      <c r="E11" s="199"/>
      <c r="F11" s="199"/>
      <c r="G11" s="199"/>
      <c r="H11" s="266"/>
      <c r="I11" s="201"/>
      <c r="J11" s="201"/>
      <c r="K11" s="202"/>
      <c r="L11" s="203"/>
      <c r="M11" s="204"/>
      <c r="N11" s="205"/>
      <c r="T11" s="90" t="s">
        <v>31</v>
      </c>
      <c r="U11" s="89" t="s">
        <v>138</v>
      </c>
      <c r="V11" s="88" t="s">
        <v>179</v>
      </c>
    </row>
    <row r="12" spans="1:23" ht="21" customHeight="1" x14ac:dyDescent="0.25">
      <c r="B12" s="207" t="s">
        <v>29</v>
      </c>
      <c r="C12" s="197" t="s">
        <v>173</v>
      </c>
      <c r="D12" s="198"/>
      <c r="E12" s="199"/>
      <c r="F12" s="199"/>
      <c r="G12" s="199"/>
      <c r="H12" s="266"/>
      <c r="I12" s="201"/>
      <c r="J12" s="201"/>
      <c r="K12" s="202"/>
      <c r="L12" s="203"/>
      <c r="M12" s="204"/>
      <c r="N12" s="205"/>
      <c r="T12" s="90" t="s">
        <v>32</v>
      </c>
      <c r="U12" s="89" t="s">
        <v>269</v>
      </c>
    </row>
    <row r="13" spans="1:23" ht="21" customHeight="1" thickBot="1" x14ac:dyDescent="0.3">
      <c r="B13" s="208"/>
      <c r="C13" s="197"/>
      <c r="D13" s="198"/>
      <c r="E13" s="199"/>
      <c r="F13" s="199"/>
      <c r="G13" s="199"/>
      <c r="H13" s="266"/>
      <c r="I13" s="201"/>
      <c r="J13" s="201"/>
      <c r="K13" s="202"/>
      <c r="L13" s="203"/>
      <c r="M13" s="204"/>
      <c r="N13" s="205"/>
      <c r="T13" s="90" t="s">
        <v>33</v>
      </c>
    </row>
    <row r="14" spans="1:23" s="89" customFormat="1" x14ac:dyDescent="0.25">
      <c r="B14" s="356" t="s">
        <v>117</v>
      </c>
      <c r="C14" s="395" t="s">
        <v>118</v>
      </c>
      <c r="D14" s="395" t="s">
        <v>119</v>
      </c>
      <c r="E14" s="395" t="s">
        <v>120</v>
      </c>
      <c r="F14" s="395" t="s">
        <v>121</v>
      </c>
      <c r="G14" s="395" t="s">
        <v>122</v>
      </c>
      <c r="H14" s="267" t="s">
        <v>123</v>
      </c>
      <c r="I14" s="368" t="s">
        <v>216</v>
      </c>
      <c r="J14" s="105" t="s">
        <v>40</v>
      </c>
      <c r="K14" s="106" t="s">
        <v>41</v>
      </c>
      <c r="L14" s="106" t="s">
        <v>124</v>
      </c>
      <c r="M14" s="106" t="s">
        <v>125</v>
      </c>
      <c r="N14" s="106" t="s">
        <v>126</v>
      </c>
      <c r="O14" s="356" t="s">
        <v>277</v>
      </c>
      <c r="P14" s="405"/>
      <c r="Q14" s="405"/>
      <c r="R14" s="406"/>
      <c r="T14" s="90" t="s">
        <v>34</v>
      </c>
    </row>
    <row r="15" spans="1:23" s="89" customFormat="1" ht="35.25" customHeight="1" thickBot="1" x14ac:dyDescent="0.3">
      <c r="B15" s="398"/>
      <c r="C15" s="396"/>
      <c r="D15" s="396"/>
      <c r="E15" s="396"/>
      <c r="F15" s="396"/>
      <c r="G15" s="396"/>
      <c r="H15" s="268" t="s">
        <v>127</v>
      </c>
      <c r="I15" s="369"/>
      <c r="J15" s="108" t="s">
        <v>128</v>
      </c>
      <c r="K15" s="107" t="s">
        <v>129</v>
      </c>
      <c r="L15" s="107" t="s">
        <v>130</v>
      </c>
      <c r="M15" s="107" t="s">
        <v>131</v>
      </c>
      <c r="N15" s="107" t="s">
        <v>132</v>
      </c>
      <c r="O15" s="357"/>
      <c r="P15" s="407"/>
      <c r="Q15" s="407"/>
      <c r="R15" s="408"/>
      <c r="S15" s="109"/>
      <c r="T15" s="110" t="s">
        <v>35</v>
      </c>
    </row>
    <row r="16" spans="1:23" s="216" customFormat="1" ht="41.25" customHeight="1" x14ac:dyDescent="0.25">
      <c r="B16" s="397" t="s">
        <v>213</v>
      </c>
      <c r="C16" s="387" t="s">
        <v>135</v>
      </c>
      <c r="D16" s="217" t="s">
        <v>238</v>
      </c>
      <c r="E16" s="218" t="s">
        <v>239</v>
      </c>
      <c r="F16" s="113" t="s">
        <v>138</v>
      </c>
      <c r="G16" s="219" t="s">
        <v>179</v>
      </c>
      <c r="H16" s="246">
        <v>0.08</v>
      </c>
      <c r="I16" s="120" t="s">
        <v>226</v>
      </c>
      <c r="J16" s="211">
        <f>HLOOKUP(B12,'Update KPI'!B2:N4,2,0)</f>
        <v>1</v>
      </c>
      <c r="K16" s="239">
        <f>HLOOKUP(B12,'Update KPI'!B2:N4,3,0)</f>
        <v>0</v>
      </c>
      <c r="L16" s="211">
        <f>IF(F16="Maximize",K16-J16,IF(F16="Minimize",J16-K16,K16-J16))</f>
        <v>1</v>
      </c>
      <c r="M16" s="114">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2</v>
      </c>
      <c r="N16" s="246">
        <f>M16*H16</f>
        <v>0.16</v>
      </c>
      <c r="O16" s="409" t="s">
        <v>278</v>
      </c>
      <c r="P16" s="410"/>
      <c r="Q16" s="410"/>
      <c r="R16" s="411"/>
      <c r="S16" s="90"/>
      <c r="T16" s="117" t="s">
        <v>36</v>
      </c>
      <c r="U16" s="117"/>
    </row>
    <row r="17" spans="1:21" ht="40.5" customHeight="1" x14ac:dyDescent="0.25">
      <c r="B17" s="397"/>
      <c r="C17" s="388"/>
      <c r="D17" s="119" t="s">
        <v>240</v>
      </c>
      <c r="E17" s="112" t="s">
        <v>239</v>
      </c>
      <c r="F17" s="113" t="s">
        <v>138</v>
      </c>
      <c r="G17" s="219" t="s">
        <v>179</v>
      </c>
      <c r="H17" s="246">
        <v>0.03</v>
      </c>
      <c r="I17" s="120" t="s">
        <v>226</v>
      </c>
      <c r="J17" s="211">
        <f>HLOOKUP(B12,'Update KPI'!B9:N10,2,0)</f>
        <v>0.95</v>
      </c>
      <c r="K17" s="211">
        <f>HLOOKUP(B12,'Update KPI'!B9:N11,3,0)</f>
        <v>0</v>
      </c>
      <c r="L17" s="211">
        <f>IF(F17="Maximize",K17-J17,IF(F17="Minimize",J17-K17,K17-J17))</f>
        <v>0.95</v>
      </c>
      <c r="M17" s="114">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2</v>
      </c>
      <c r="N17" s="246">
        <f>M17*H17</f>
        <v>0.06</v>
      </c>
      <c r="O17" s="412" t="s">
        <v>279</v>
      </c>
      <c r="P17" s="413"/>
      <c r="Q17" s="413"/>
      <c r="R17" s="414"/>
      <c r="S17" s="90"/>
      <c r="T17" s="117" t="s">
        <v>37</v>
      </c>
      <c r="U17" s="117"/>
    </row>
    <row r="18" spans="1:21" ht="43.5" customHeight="1" x14ac:dyDescent="0.25">
      <c r="B18" s="397"/>
      <c r="C18" s="238" t="s">
        <v>137</v>
      </c>
      <c r="D18" s="119" t="s">
        <v>241</v>
      </c>
      <c r="E18" s="112" t="s">
        <v>239</v>
      </c>
      <c r="F18" s="113" t="s">
        <v>138</v>
      </c>
      <c r="G18" s="219" t="s">
        <v>179</v>
      </c>
      <c r="H18" s="246">
        <v>0.08</v>
      </c>
      <c r="I18" s="120" t="s">
        <v>226</v>
      </c>
      <c r="J18" s="211">
        <f>HLOOKUP(B12,'Update KPI'!B17:N18,2,0)</f>
        <v>0.95</v>
      </c>
      <c r="K18" s="211">
        <f>HLOOKUP(B12,'Update KPI'!B17:N19,3,0)</f>
        <v>0</v>
      </c>
      <c r="L18" s="211">
        <f>IF(F18="Maximize",K18-J18,IF(F18="Minimize",J18-K18,K18-J18))</f>
        <v>0.95</v>
      </c>
      <c r="M18" s="114">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2</v>
      </c>
      <c r="N18" s="246">
        <f>M18*H18</f>
        <v>0.16</v>
      </c>
      <c r="O18" s="424" t="s">
        <v>280</v>
      </c>
      <c r="P18" s="425"/>
      <c r="Q18" s="425"/>
      <c r="R18" s="426"/>
      <c r="S18" s="90"/>
      <c r="T18" s="117" t="s">
        <v>37</v>
      </c>
      <c r="U18" s="117"/>
    </row>
    <row r="19" spans="1:21" x14ac:dyDescent="0.25">
      <c r="B19" s="397"/>
      <c r="C19" s="392" t="s">
        <v>139</v>
      </c>
      <c r="D19" s="392"/>
      <c r="E19" s="392"/>
      <c r="F19" s="392"/>
      <c r="G19" s="392"/>
      <c r="H19" s="247">
        <f>SUM(H16:H18)</f>
        <v>0.19</v>
      </c>
      <c r="I19" s="123"/>
      <c r="J19" s="123"/>
      <c r="K19" s="123"/>
      <c r="L19" s="123"/>
      <c r="M19" s="123"/>
      <c r="N19" s="247">
        <f>SUM(N16:N18)</f>
        <v>0.38</v>
      </c>
      <c r="O19" s="427"/>
      <c r="P19" s="428"/>
      <c r="Q19" s="428"/>
      <c r="R19" s="429"/>
      <c r="S19" s="116"/>
      <c r="T19" s="117" t="s">
        <v>38</v>
      </c>
    </row>
    <row r="20" spans="1:21" ht="47.25" customHeight="1" x14ac:dyDescent="0.25">
      <c r="B20" s="393" t="s">
        <v>191</v>
      </c>
      <c r="C20" s="382" t="s">
        <v>140</v>
      </c>
      <c r="D20" s="111" t="s">
        <v>242</v>
      </c>
      <c r="E20" s="112" t="s">
        <v>239</v>
      </c>
      <c r="F20" s="113" t="s">
        <v>138</v>
      </c>
      <c r="G20" s="219" t="s">
        <v>179</v>
      </c>
      <c r="H20" s="248">
        <v>0.05</v>
      </c>
      <c r="I20" s="206" t="s">
        <v>243</v>
      </c>
      <c r="J20" s="243">
        <f>HLOOKUP(B12,'Update KPI'!B25:N26,2,0)</f>
        <v>10</v>
      </c>
      <c r="K20" s="243">
        <f>HLOOKUP(B12,'Update KPI'!B25:N29,5,0)</f>
        <v>0</v>
      </c>
      <c r="L20" s="251">
        <f>IF(F20="Maximize",K20-J20,IF(F20="Minimize",J20-K20,K20-J20))</f>
        <v>10</v>
      </c>
      <c r="M20" s="125">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2</v>
      </c>
      <c r="N20" s="248">
        <f>M20*H20</f>
        <v>0.1</v>
      </c>
      <c r="O20" s="409" t="s">
        <v>281</v>
      </c>
      <c r="P20" s="410"/>
      <c r="Q20" s="410"/>
      <c r="R20" s="411"/>
      <c r="T20" s="117" t="s">
        <v>39</v>
      </c>
    </row>
    <row r="21" spans="1:21" ht="68.25" customHeight="1" x14ac:dyDescent="0.25">
      <c r="B21" s="393"/>
      <c r="C21" s="384"/>
      <c r="D21" s="119" t="s">
        <v>182</v>
      </c>
      <c r="E21" s="112" t="s">
        <v>239</v>
      </c>
      <c r="F21" s="113" t="s">
        <v>269</v>
      </c>
      <c r="G21" s="219" t="s">
        <v>179</v>
      </c>
      <c r="H21" s="246">
        <v>0.03</v>
      </c>
      <c r="I21" s="126" t="s">
        <v>244</v>
      </c>
      <c r="J21" s="126">
        <f>HLOOKUP(B12,'Update KPI'!B35:N36,2,0)</f>
        <v>0</v>
      </c>
      <c r="K21" s="127">
        <f>HLOOKUP(B12,'Update KPI'!B35:N37,3,0)</f>
        <v>0</v>
      </c>
      <c r="L21" s="128">
        <f>IF(F21="Maximize",K21-J21,IF(F21="Minimize",J21-K21,K21-J21))</f>
        <v>0</v>
      </c>
      <c r="M21" s="125">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46">
        <f>M21*H21</f>
        <v>0.03</v>
      </c>
      <c r="O21" s="424" t="s">
        <v>282</v>
      </c>
      <c r="P21" s="425"/>
      <c r="Q21" s="425"/>
      <c r="R21" s="426"/>
      <c r="T21" s="90" t="s">
        <v>82</v>
      </c>
    </row>
    <row r="22" spans="1:21" x14ac:dyDescent="0.25">
      <c r="B22" s="393"/>
      <c r="C22" s="394" t="s">
        <v>190</v>
      </c>
      <c r="D22" s="394"/>
      <c r="E22" s="394"/>
      <c r="F22" s="394"/>
      <c r="G22" s="394"/>
      <c r="H22" s="249">
        <f>SUM(H20:H21)</f>
        <v>0.08</v>
      </c>
      <c r="I22" s="129"/>
      <c r="J22" s="129"/>
      <c r="K22" s="129"/>
      <c r="L22" s="129"/>
      <c r="M22" s="129"/>
      <c r="N22" s="259">
        <f>SUM(N20:N21)</f>
        <v>0.13</v>
      </c>
      <c r="O22" s="427"/>
      <c r="P22" s="428"/>
      <c r="Q22" s="428"/>
      <c r="R22" s="429"/>
    </row>
    <row r="23" spans="1:21" s="115" customFormat="1" ht="58.5" customHeight="1" x14ac:dyDescent="0.25">
      <c r="B23" s="389" t="s">
        <v>214</v>
      </c>
      <c r="C23" s="255" t="s">
        <v>227</v>
      </c>
      <c r="D23" s="119" t="s">
        <v>249</v>
      </c>
      <c r="E23" s="112" t="s">
        <v>239</v>
      </c>
      <c r="F23" s="113" t="s">
        <v>138</v>
      </c>
      <c r="G23" s="113" t="s">
        <v>179</v>
      </c>
      <c r="H23" s="284">
        <v>0.05</v>
      </c>
      <c r="I23" s="131" t="s">
        <v>228</v>
      </c>
      <c r="J23" s="286">
        <f>HLOOKUP(B12,'Update KPI'!B43:N44,2,0)</f>
        <v>2E-3</v>
      </c>
      <c r="K23" s="287">
        <f>HLOOKUP(B12,'Update KPI'!B43:N45,3,0)</f>
        <v>0</v>
      </c>
      <c r="L23" s="240">
        <f t="shared" ref="L23:L33" si="0">IF(F23="Maximize",K23-J23,IF(F23="Minimize",J23-K23,K23-J23))</f>
        <v>2E-3</v>
      </c>
      <c r="M23" s="114">
        <f t="shared" ref="M23:M33"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2</v>
      </c>
      <c r="N23" s="246">
        <f t="shared" ref="N23:N30" si="2">M23*H23</f>
        <v>0.1</v>
      </c>
      <c r="O23" s="409" t="s">
        <v>283</v>
      </c>
      <c r="P23" s="410"/>
      <c r="Q23" s="410"/>
      <c r="R23" s="411"/>
      <c r="S23" s="89"/>
      <c r="T23" s="90"/>
      <c r="U23" s="89"/>
    </row>
    <row r="24" spans="1:21" ht="58.5" customHeight="1" x14ac:dyDescent="0.25">
      <c r="B24" s="390"/>
      <c r="C24" s="370" t="s">
        <v>251</v>
      </c>
      <c r="D24" s="119" t="s">
        <v>252</v>
      </c>
      <c r="E24" s="112" t="s">
        <v>239</v>
      </c>
      <c r="F24" s="113" t="s">
        <v>133</v>
      </c>
      <c r="G24" s="113" t="s">
        <v>179</v>
      </c>
      <c r="H24" s="284">
        <v>0.05</v>
      </c>
      <c r="I24" s="242" t="s">
        <v>256</v>
      </c>
      <c r="J24" s="285">
        <f>HLOOKUP(B12,'Update KPI'!B50:N51,2,0)</f>
        <v>1</v>
      </c>
      <c r="K24" s="283" t="b">
        <f>HLOOKUP(B12,'Update KPI'!B50:N55,5,0)</f>
        <v>1</v>
      </c>
      <c r="L24" s="240">
        <f t="shared" si="0"/>
        <v>0</v>
      </c>
      <c r="M24" s="114">
        <f t="shared" si="1"/>
        <v>1</v>
      </c>
      <c r="N24" s="246">
        <f t="shared" si="2"/>
        <v>0.05</v>
      </c>
      <c r="O24" s="412" t="s">
        <v>284</v>
      </c>
      <c r="P24" s="413"/>
      <c r="Q24" s="413"/>
      <c r="R24" s="414"/>
    </row>
    <row r="25" spans="1:21" ht="43.5" customHeight="1" x14ac:dyDescent="0.25">
      <c r="B25" s="390"/>
      <c r="C25" s="371"/>
      <c r="D25" s="119" t="s">
        <v>253</v>
      </c>
      <c r="E25" s="112" t="s">
        <v>239</v>
      </c>
      <c r="F25" s="113" t="s">
        <v>133</v>
      </c>
      <c r="G25" s="113" t="s">
        <v>179</v>
      </c>
      <c r="H25" s="284">
        <v>0.05</v>
      </c>
      <c r="I25" s="242" t="s">
        <v>236</v>
      </c>
      <c r="J25" s="285">
        <v>1</v>
      </c>
      <c r="K25" s="283">
        <f>HLOOKUP(B12,'Update KPI'!B60:N61,2,0)</f>
        <v>0</v>
      </c>
      <c r="L25" s="240">
        <f t="shared" si="0"/>
        <v>-1</v>
      </c>
      <c r="M25" s="114">
        <f t="shared" si="1"/>
        <v>0</v>
      </c>
      <c r="N25" s="246">
        <f t="shared" si="2"/>
        <v>0</v>
      </c>
      <c r="O25" s="412" t="s">
        <v>285</v>
      </c>
      <c r="P25" s="413"/>
      <c r="Q25" s="413"/>
      <c r="R25" s="414"/>
    </row>
    <row r="26" spans="1:21" ht="72.75" customHeight="1" x14ac:dyDescent="0.25">
      <c r="B26" s="390"/>
      <c r="C26" s="371"/>
      <c r="D26" s="119" t="s">
        <v>254</v>
      </c>
      <c r="E26" s="112" t="s">
        <v>239</v>
      </c>
      <c r="F26" s="113" t="s">
        <v>133</v>
      </c>
      <c r="G26" s="113" t="s">
        <v>179</v>
      </c>
      <c r="H26" s="284">
        <v>0.03</v>
      </c>
      <c r="I26" s="242" t="s">
        <v>257</v>
      </c>
      <c r="J26" s="285">
        <v>1</v>
      </c>
      <c r="K26" s="283">
        <f>HLOOKUP(B12,'Update KPI'!B66:N67,2,0)</f>
        <v>0</v>
      </c>
      <c r="L26" s="240">
        <f t="shared" si="0"/>
        <v>-1</v>
      </c>
      <c r="M26" s="114">
        <f t="shared" si="1"/>
        <v>0</v>
      </c>
      <c r="N26" s="246">
        <f t="shared" si="2"/>
        <v>0</v>
      </c>
      <c r="O26" s="412" t="s">
        <v>286</v>
      </c>
      <c r="P26" s="413"/>
      <c r="Q26" s="413"/>
      <c r="R26" s="414"/>
    </row>
    <row r="27" spans="1:21" ht="43.5" customHeight="1" x14ac:dyDescent="0.25">
      <c r="B27" s="390"/>
      <c r="C27" s="371"/>
      <c r="D27" s="119" t="s">
        <v>255</v>
      </c>
      <c r="E27" s="112" t="s">
        <v>239</v>
      </c>
      <c r="F27" s="113" t="s">
        <v>138</v>
      </c>
      <c r="G27" s="113" t="s">
        <v>179</v>
      </c>
      <c r="H27" s="246">
        <v>0.05</v>
      </c>
      <c r="I27" s="242" t="s">
        <v>258</v>
      </c>
      <c r="J27" s="206">
        <f>HLOOKUP(B12,'Update KPI'!B71:N72,2,0)</f>
        <v>0.05</v>
      </c>
      <c r="K27" s="261">
        <f>HLOOKUP(B12,'Update KPI'!B71:N75,5,0)</f>
        <v>0</v>
      </c>
      <c r="L27" s="240">
        <f t="shared" si="0"/>
        <v>0.05</v>
      </c>
      <c r="M27" s="114">
        <f t="shared" si="1"/>
        <v>2</v>
      </c>
      <c r="N27" s="246">
        <f t="shared" si="2"/>
        <v>0.1</v>
      </c>
      <c r="O27" s="412" t="s">
        <v>287</v>
      </c>
      <c r="P27" s="413"/>
      <c r="Q27" s="413"/>
      <c r="R27" s="414"/>
    </row>
    <row r="28" spans="1:21" ht="93.75" customHeight="1" x14ac:dyDescent="0.25">
      <c r="B28" s="390"/>
      <c r="C28" s="371"/>
      <c r="D28" s="119" t="s">
        <v>272</v>
      </c>
      <c r="E28" s="112" t="s">
        <v>239</v>
      </c>
      <c r="F28" s="113" t="s">
        <v>133</v>
      </c>
      <c r="G28" s="113" t="s">
        <v>179</v>
      </c>
      <c r="H28" s="246">
        <v>0.03</v>
      </c>
      <c r="I28" s="242" t="s">
        <v>259</v>
      </c>
      <c r="J28" s="206">
        <f>HLOOKUP(B12,'Update KPI'!B80:N81,2,0)</f>
        <v>0.85</v>
      </c>
      <c r="K28" s="211">
        <f>HLOOKUP(B12,'Update KPI'!B80:N85,6,0)</f>
        <v>0</v>
      </c>
      <c r="L28" s="240">
        <f t="shared" si="0"/>
        <v>-0.85</v>
      </c>
      <c r="M28" s="114">
        <f t="shared" si="1"/>
        <v>0</v>
      </c>
      <c r="N28" s="246">
        <f t="shared" si="2"/>
        <v>0</v>
      </c>
      <c r="O28" s="412" t="s">
        <v>288</v>
      </c>
      <c r="P28" s="413"/>
      <c r="Q28" s="413"/>
      <c r="R28" s="414"/>
    </row>
    <row r="29" spans="1:21" ht="159.75" customHeight="1" x14ac:dyDescent="0.25">
      <c r="B29" s="390"/>
      <c r="C29" s="371"/>
      <c r="D29" s="119" t="s">
        <v>313</v>
      </c>
      <c r="E29" s="112" t="s">
        <v>136</v>
      </c>
      <c r="F29" s="113" t="s">
        <v>133</v>
      </c>
      <c r="G29" s="113" t="s">
        <v>179</v>
      </c>
      <c r="H29" s="284">
        <v>7.0000000000000007E-2</v>
      </c>
      <c r="I29" s="131" t="s">
        <v>275</v>
      </c>
      <c r="J29" s="124">
        <v>1</v>
      </c>
      <c r="K29" s="127">
        <f>HLOOKUP(B12,'Update KPI'!B90:N92,3,0)</f>
        <v>1</v>
      </c>
      <c r="L29" s="241">
        <f t="shared" ref="L29" si="3">IF(F29="Maximize",K29-J29,IF(F29="Minimize",J29-K29,K29-J29))</f>
        <v>0</v>
      </c>
      <c r="M29" s="114">
        <f t="shared" si="1"/>
        <v>1</v>
      </c>
      <c r="N29" s="246">
        <f t="shared" ref="N29" si="4">M29*H29</f>
        <v>7.0000000000000007E-2</v>
      </c>
      <c r="O29" s="412" t="s">
        <v>314</v>
      </c>
      <c r="P29" s="413"/>
      <c r="Q29" s="413"/>
      <c r="R29" s="414"/>
    </row>
    <row r="30" spans="1:21" ht="59.25" customHeight="1" x14ac:dyDescent="0.25">
      <c r="A30" s="88" t="s">
        <v>142</v>
      </c>
      <c r="B30" s="390"/>
      <c r="C30" s="371"/>
      <c r="D30" s="122" t="s">
        <v>274</v>
      </c>
      <c r="E30" s="112" t="s">
        <v>136</v>
      </c>
      <c r="F30" s="113" t="s">
        <v>138</v>
      </c>
      <c r="G30" s="113" t="s">
        <v>179</v>
      </c>
      <c r="H30" s="245">
        <v>0.02</v>
      </c>
      <c r="I30" s="131" t="s">
        <v>273</v>
      </c>
      <c r="J30" s="124">
        <f>HLOOKUP(B12,'Update KPI'!B97:N98,2,0)</f>
        <v>0</v>
      </c>
      <c r="K30" s="137">
        <f>HLOOKUP(B12,'Update KPI'!B97:N99,3,0)</f>
        <v>0</v>
      </c>
      <c r="L30" s="137">
        <f t="shared" si="0"/>
        <v>0</v>
      </c>
      <c r="M30" s="114">
        <f t="shared" si="1"/>
        <v>0</v>
      </c>
      <c r="N30" s="245">
        <f t="shared" si="2"/>
        <v>0</v>
      </c>
      <c r="O30" s="412" t="s">
        <v>298</v>
      </c>
      <c r="P30" s="413"/>
      <c r="Q30" s="413"/>
      <c r="R30" s="414"/>
    </row>
    <row r="31" spans="1:21" ht="54" customHeight="1" x14ac:dyDescent="0.25">
      <c r="A31" s="88" t="s">
        <v>142</v>
      </c>
      <c r="B31" s="390"/>
      <c r="C31" s="371"/>
      <c r="D31" s="122" t="s">
        <v>183</v>
      </c>
      <c r="E31" s="112" t="s">
        <v>136</v>
      </c>
      <c r="F31" s="113" t="s">
        <v>133</v>
      </c>
      <c r="G31" s="113" t="s">
        <v>179</v>
      </c>
      <c r="H31" s="245">
        <v>0.02</v>
      </c>
      <c r="I31" s="131" t="s">
        <v>217</v>
      </c>
      <c r="J31" s="206">
        <f>HLOOKUP(B12,'Update KPI'!B104:N105,2,0)</f>
        <v>0.98</v>
      </c>
      <c r="K31" s="212">
        <f>HLOOKUP(B12,'Update KPI'!B104:N106,3,0)</f>
        <v>0</v>
      </c>
      <c r="L31" s="212">
        <f t="shared" si="0"/>
        <v>-0.98</v>
      </c>
      <c r="M31" s="114">
        <f t="shared" si="1"/>
        <v>0</v>
      </c>
      <c r="N31" s="245">
        <f>M31*H31</f>
        <v>0</v>
      </c>
      <c r="O31" s="412" t="s">
        <v>289</v>
      </c>
      <c r="P31" s="413"/>
      <c r="Q31" s="413"/>
      <c r="R31" s="414"/>
    </row>
    <row r="32" spans="1:21" ht="43.5" customHeight="1" x14ac:dyDescent="0.25">
      <c r="A32" s="88" t="s">
        <v>142</v>
      </c>
      <c r="B32" s="390"/>
      <c r="C32" s="371"/>
      <c r="D32" s="122" t="s">
        <v>231</v>
      </c>
      <c r="E32" s="112" t="s">
        <v>136</v>
      </c>
      <c r="F32" s="113" t="s">
        <v>269</v>
      </c>
      <c r="G32" s="113" t="s">
        <v>179</v>
      </c>
      <c r="H32" s="245">
        <v>0.03</v>
      </c>
      <c r="I32" s="131" t="s">
        <v>220</v>
      </c>
      <c r="J32" s="243">
        <f>HLOOKUP(B12,'Update KPI'!B111:N112,2,0)</f>
        <v>0</v>
      </c>
      <c r="K32" s="254">
        <f>HLOOKUP(B12,'Update KPI'!B111:N113,3,0)</f>
        <v>0</v>
      </c>
      <c r="L32" s="254">
        <f t="shared" si="0"/>
        <v>0</v>
      </c>
      <c r="M32" s="114">
        <f t="shared" si="1"/>
        <v>1</v>
      </c>
      <c r="N32" s="245">
        <f>M32*H32</f>
        <v>0.03</v>
      </c>
      <c r="O32" s="412" t="s">
        <v>299</v>
      </c>
      <c r="P32" s="413"/>
      <c r="Q32" s="413"/>
      <c r="R32" s="414"/>
    </row>
    <row r="33" spans="1:22" ht="88.5" customHeight="1" x14ac:dyDescent="0.25">
      <c r="A33" s="88" t="s">
        <v>142</v>
      </c>
      <c r="B33" s="390"/>
      <c r="C33" s="372"/>
      <c r="D33" s="122" t="s">
        <v>230</v>
      </c>
      <c r="E33" s="112" t="s">
        <v>136</v>
      </c>
      <c r="F33" s="113" t="s">
        <v>269</v>
      </c>
      <c r="G33" s="113" t="s">
        <v>179</v>
      </c>
      <c r="H33" s="245">
        <v>0.02</v>
      </c>
      <c r="I33" s="131" t="s">
        <v>232</v>
      </c>
      <c r="J33" s="243">
        <f>HLOOKUP(B12,'Update KPI'!B118:N119,2,0)</f>
        <v>0</v>
      </c>
      <c r="K33" s="254">
        <f>HLOOKUP(B12,'Update KPI'!B118:N120,3,0)</f>
        <v>0</v>
      </c>
      <c r="L33" s="254">
        <f t="shared" si="0"/>
        <v>0</v>
      </c>
      <c r="M33" s="114">
        <f t="shared" si="1"/>
        <v>1</v>
      </c>
      <c r="N33" s="245">
        <f>M33*H33</f>
        <v>0.02</v>
      </c>
      <c r="O33" s="424" t="s">
        <v>290</v>
      </c>
      <c r="P33" s="425"/>
      <c r="Q33" s="425"/>
      <c r="R33" s="426"/>
    </row>
    <row r="34" spans="1:22" x14ac:dyDescent="0.25">
      <c r="B34" s="391"/>
      <c r="C34" s="386" t="s">
        <v>141</v>
      </c>
      <c r="D34" s="386"/>
      <c r="E34" s="386"/>
      <c r="F34" s="386"/>
      <c r="G34" s="386"/>
      <c r="H34" s="250">
        <f>SUM(H23:H33)</f>
        <v>0.42000000000000004</v>
      </c>
      <c r="I34" s="132"/>
      <c r="J34" s="132"/>
      <c r="K34" s="132"/>
      <c r="L34" s="132"/>
      <c r="M34" s="132"/>
      <c r="N34" s="260">
        <f>SUM(N29:N33)</f>
        <v>0.12000000000000001</v>
      </c>
      <c r="O34" s="427"/>
      <c r="P34" s="428"/>
      <c r="Q34" s="428"/>
      <c r="R34" s="429"/>
    </row>
    <row r="35" spans="1:22" s="115" customFormat="1" ht="39" customHeight="1" x14ac:dyDescent="0.25">
      <c r="B35" s="380" t="s">
        <v>143</v>
      </c>
      <c r="C35" s="382" t="s">
        <v>144</v>
      </c>
      <c r="D35" s="282" t="s">
        <v>20</v>
      </c>
      <c r="E35" s="133" t="s">
        <v>136</v>
      </c>
      <c r="F35" s="113" t="s">
        <v>133</v>
      </c>
      <c r="G35" s="113" t="s">
        <v>179</v>
      </c>
      <c r="H35" s="288">
        <v>0.05</v>
      </c>
      <c r="I35" s="124" t="s">
        <v>218</v>
      </c>
      <c r="J35" s="124">
        <f>HLOOKUP(B12,'Update KPI'!B125:N126,2,0)</f>
        <v>0</v>
      </c>
      <c r="K35" s="124">
        <f>HLOOKUP(B12,'Update KPI'!B125:N127,3,0)</f>
        <v>0</v>
      </c>
      <c r="L35" s="130">
        <f t="shared" ref="L35:L42" si="5">IF(F35="Maximize",K35-J35,IF(F35="Minimize",J35-K35,K35-J35))</f>
        <v>0</v>
      </c>
      <c r="M35" s="114">
        <f t="shared" ref="M35:M42" si="6">IFERROR(IF(AND(F35="Maximize",G35="Unlock"),IF(((K35-J35)/ABS(J35))+1&lt;0,0,((K35-J35)/ABS(J35))+1),IF(AND(F35="Maximize",G35="Lock"),IF(((K35-J35)/ABS(J35))+1&lt;0,0,IF(((K35-J35)/ABS(J35))+1&gt;$R$6,$R$6,((K35-J35)/ABS(J35))+1)),IF(AND(F35="Minimize",G35="Unlock"),IF(((J35-K35)/ABS(J35))+1&lt;0,0,((J35-K35)/ABS(J35))+1),IF(AND(F35="Minimize",G35="Lock"),IF(((J35-K35)/ABS(J35))+1&lt;0,0,IF(((J35-K35)/ABS(J35))+1&gt;$R$6,$R$6,((J35-K35)/ABS(J35))+1)),IF(F35="Min to Zero",IF(K35&gt;J35,0,IF(K35&lt;J35,0,100%)),IF(F35="Stabilize to Target",IF(K35-J35=0,100%,IF(ABS(K35-J35)&gt;=ABS(J35),0,ABS(IF(K35&gt;J35,1-((K35-J35)/J35),IF(K35&lt;J35,1-((J35-ABS(K35))/J35),0))))),IF(F35="Stabilize to Zero",IF(AND(K35&lt;=J35,K35&gt;=-J35),ABS(IF(K35&gt;J35,K35-J35,IF(K35&lt;J35,J35-ABS(K35),0)))/ABS(J35),0)))))))),0)</f>
        <v>0</v>
      </c>
      <c r="N35" s="248">
        <f t="shared" ref="N35:N42" si="7">M35*H35</f>
        <v>0</v>
      </c>
      <c r="O35" s="409" t="s">
        <v>291</v>
      </c>
      <c r="P35" s="410"/>
      <c r="Q35" s="410"/>
      <c r="R35" s="411"/>
      <c r="S35" s="89"/>
      <c r="T35" s="90"/>
      <c r="U35" s="89"/>
    </row>
    <row r="36" spans="1:22" s="115" customFormat="1" ht="39" customHeight="1" x14ac:dyDescent="0.25">
      <c r="B36" s="380"/>
      <c r="C36" s="382"/>
      <c r="D36" s="118" t="s">
        <v>21</v>
      </c>
      <c r="E36" s="133" t="s">
        <v>136</v>
      </c>
      <c r="F36" s="113" t="s">
        <v>133</v>
      </c>
      <c r="G36" s="113" t="s">
        <v>179</v>
      </c>
      <c r="H36" s="245">
        <v>0.08</v>
      </c>
      <c r="I36" s="226" t="s">
        <v>219</v>
      </c>
      <c r="J36" s="128">
        <f>HLOOKUP(B12,'Update KPI'!B133:N134,2,0)</f>
        <v>0.75</v>
      </c>
      <c r="K36" s="134">
        <f>HLOOKUP(B12,'Update KPI'!B133:N135,3,0)</f>
        <v>0</v>
      </c>
      <c r="L36" s="135">
        <f t="shared" si="5"/>
        <v>-0.75</v>
      </c>
      <c r="M36" s="114">
        <f t="shared" si="6"/>
        <v>0</v>
      </c>
      <c r="N36" s="246">
        <f t="shared" si="7"/>
        <v>0</v>
      </c>
      <c r="O36" s="412"/>
      <c r="P36" s="413"/>
      <c r="Q36" s="413"/>
      <c r="R36" s="414"/>
      <c r="S36" s="89"/>
      <c r="T36" s="90"/>
      <c r="U36" s="89"/>
    </row>
    <row r="37" spans="1:22" s="115" customFormat="1" ht="39" customHeight="1" x14ac:dyDescent="0.25">
      <c r="B37" s="380"/>
      <c r="C37" s="382"/>
      <c r="D37" s="118" t="s">
        <v>185</v>
      </c>
      <c r="E37" s="133" t="s">
        <v>136</v>
      </c>
      <c r="F37" s="113" t="s">
        <v>269</v>
      </c>
      <c r="G37" s="113" t="s">
        <v>179</v>
      </c>
      <c r="H37" s="245">
        <v>0.05</v>
      </c>
      <c r="I37" s="213" t="s">
        <v>220</v>
      </c>
      <c r="J37" s="136">
        <f>HLOOKUP(B12,'Update KPI'!B141:N142,2,0)</f>
        <v>0</v>
      </c>
      <c r="K37" s="137">
        <f>HLOOKUP(B12,'Update KPI'!B141:N143,3,0)</f>
        <v>0</v>
      </c>
      <c r="L37" s="135">
        <f t="shared" si="5"/>
        <v>0</v>
      </c>
      <c r="M37" s="114">
        <f t="shared" si="6"/>
        <v>1</v>
      </c>
      <c r="N37" s="246">
        <f t="shared" si="7"/>
        <v>0.05</v>
      </c>
      <c r="O37" s="412" t="s">
        <v>292</v>
      </c>
      <c r="P37" s="413"/>
      <c r="Q37" s="413"/>
      <c r="R37" s="414"/>
      <c r="S37" s="89"/>
      <c r="T37" s="90"/>
      <c r="U37" s="89"/>
    </row>
    <row r="38" spans="1:22" s="115" customFormat="1" ht="70.5" customHeight="1" x14ac:dyDescent="0.25">
      <c r="B38" s="380"/>
      <c r="C38" s="382"/>
      <c r="D38" s="118" t="s">
        <v>186</v>
      </c>
      <c r="E38" s="133" t="s">
        <v>136</v>
      </c>
      <c r="F38" s="113" t="s">
        <v>133</v>
      </c>
      <c r="G38" s="113" t="s">
        <v>179</v>
      </c>
      <c r="H38" s="245">
        <v>0.04</v>
      </c>
      <c r="I38" s="226" t="s">
        <v>233</v>
      </c>
      <c r="J38" s="128">
        <f>HLOOKUP(B12,'Update KPI'!B149:N150,2,0)</f>
        <v>1</v>
      </c>
      <c r="K38" s="134">
        <f>HLOOKUP(B12,'Update KPI'!B149:N156,8,0)</f>
        <v>0</v>
      </c>
      <c r="L38" s="135">
        <f t="shared" si="5"/>
        <v>-1</v>
      </c>
      <c r="M38" s="114">
        <f t="shared" si="6"/>
        <v>0</v>
      </c>
      <c r="N38" s="245">
        <f t="shared" si="7"/>
        <v>0</v>
      </c>
      <c r="O38" s="412" t="s">
        <v>293</v>
      </c>
      <c r="P38" s="413"/>
      <c r="Q38" s="413"/>
      <c r="R38" s="414"/>
      <c r="S38" s="89"/>
      <c r="T38" s="90"/>
      <c r="U38" s="89"/>
    </row>
    <row r="39" spans="1:22" s="115" customFormat="1" ht="47.25" customHeight="1" x14ac:dyDescent="0.25">
      <c r="B39" s="380"/>
      <c r="C39" s="382"/>
      <c r="D39" s="118" t="s">
        <v>187</v>
      </c>
      <c r="E39" s="133" t="s">
        <v>136</v>
      </c>
      <c r="F39" s="113" t="s">
        <v>269</v>
      </c>
      <c r="G39" s="113" t="s">
        <v>179</v>
      </c>
      <c r="H39" s="245">
        <v>0.02</v>
      </c>
      <c r="I39" s="227" t="s">
        <v>221</v>
      </c>
      <c r="J39" s="121">
        <f>HLOOKUP(B12,'Update KPI'!B161:N162,2,0)</f>
        <v>0</v>
      </c>
      <c r="K39" s="213">
        <f>HLOOKUP(B12,'Update KPI'!B161:N163,2,0)</f>
        <v>0</v>
      </c>
      <c r="L39" s="136">
        <f t="shared" si="5"/>
        <v>0</v>
      </c>
      <c r="M39" s="114">
        <f t="shared" si="6"/>
        <v>1</v>
      </c>
      <c r="N39" s="245">
        <f t="shared" si="7"/>
        <v>0.02</v>
      </c>
      <c r="O39" s="412" t="s">
        <v>294</v>
      </c>
      <c r="P39" s="413"/>
      <c r="Q39" s="413"/>
      <c r="R39" s="414"/>
      <c r="S39" s="89"/>
      <c r="T39" s="90"/>
      <c r="U39" s="89"/>
    </row>
    <row r="40" spans="1:22" s="115" customFormat="1" ht="48" customHeight="1" x14ac:dyDescent="0.25">
      <c r="B40" s="380"/>
      <c r="C40" s="383" t="s">
        <v>145</v>
      </c>
      <c r="D40" s="118" t="s">
        <v>188</v>
      </c>
      <c r="E40" s="112" t="s">
        <v>136</v>
      </c>
      <c r="F40" s="113" t="s">
        <v>133</v>
      </c>
      <c r="G40" s="113" t="s">
        <v>179</v>
      </c>
      <c r="H40" s="245">
        <v>0.03</v>
      </c>
      <c r="I40" s="232" t="s">
        <v>222</v>
      </c>
      <c r="J40" s="128">
        <f>HLOOKUP(B12,'Update KPI'!B169:N170,2,0)</f>
        <v>0</v>
      </c>
      <c r="K40" s="134">
        <f>HLOOKUP(B12,'Update KPI'!B169:N179,11,0)</f>
        <v>0</v>
      </c>
      <c r="L40" s="135">
        <f t="shared" si="5"/>
        <v>0</v>
      </c>
      <c r="M40" s="114">
        <f t="shared" si="6"/>
        <v>0</v>
      </c>
      <c r="N40" s="248">
        <f t="shared" si="7"/>
        <v>0</v>
      </c>
      <c r="O40" s="412" t="s">
        <v>295</v>
      </c>
      <c r="P40" s="413"/>
      <c r="Q40" s="413"/>
      <c r="R40" s="414"/>
      <c r="S40" s="89"/>
      <c r="T40" s="90"/>
      <c r="U40" s="89"/>
    </row>
    <row r="41" spans="1:22" s="115" customFormat="1" ht="54.75" customHeight="1" x14ac:dyDescent="0.25">
      <c r="B41" s="380"/>
      <c r="C41" s="384"/>
      <c r="D41" s="122" t="s">
        <v>180</v>
      </c>
      <c r="E41" s="112" t="s">
        <v>136</v>
      </c>
      <c r="F41" s="113" t="s">
        <v>269</v>
      </c>
      <c r="G41" s="113" t="s">
        <v>179</v>
      </c>
      <c r="H41" s="245">
        <v>0.02</v>
      </c>
      <c r="I41" s="227" t="s">
        <v>221</v>
      </c>
      <c r="J41" s="121">
        <f>HLOOKUP(B12,'Update KPI'!B184:N185,2,0)</f>
        <v>0</v>
      </c>
      <c r="K41" s="213">
        <f>HLOOKUP(B12,'Update KPI'!B184:N186,3,0)</f>
        <v>0</v>
      </c>
      <c r="L41" s="135">
        <f t="shared" si="5"/>
        <v>0</v>
      </c>
      <c r="M41" s="114">
        <f t="shared" si="6"/>
        <v>1</v>
      </c>
      <c r="N41" s="246">
        <f t="shared" si="7"/>
        <v>0.02</v>
      </c>
      <c r="O41" s="412" t="s">
        <v>296</v>
      </c>
      <c r="P41" s="413"/>
      <c r="Q41" s="413"/>
      <c r="R41" s="414"/>
      <c r="S41" s="89"/>
      <c r="T41" s="90"/>
      <c r="U41" s="89"/>
    </row>
    <row r="42" spans="1:22" s="115" customFormat="1" ht="55.5" customHeight="1" x14ac:dyDescent="0.25">
      <c r="B42" s="380"/>
      <c r="C42" s="118" t="s">
        <v>146</v>
      </c>
      <c r="D42" s="122" t="s">
        <v>266</v>
      </c>
      <c r="E42" s="112" t="s">
        <v>136</v>
      </c>
      <c r="F42" s="113" t="s">
        <v>133</v>
      </c>
      <c r="G42" s="113" t="s">
        <v>179</v>
      </c>
      <c r="H42" s="289">
        <v>0.02</v>
      </c>
      <c r="I42" s="290" t="s">
        <v>267</v>
      </c>
      <c r="J42" s="283">
        <v>1</v>
      </c>
      <c r="K42" s="291">
        <f>HLOOKUP(B12,'Update KPI'!B192:N193,2,0)</f>
        <v>0</v>
      </c>
      <c r="L42" s="136">
        <f t="shared" si="5"/>
        <v>-1</v>
      </c>
      <c r="M42" s="114">
        <f t="shared" si="6"/>
        <v>0</v>
      </c>
      <c r="N42" s="246">
        <f t="shared" si="7"/>
        <v>0</v>
      </c>
      <c r="O42" s="424" t="s">
        <v>297</v>
      </c>
      <c r="P42" s="425"/>
      <c r="Q42" s="425"/>
      <c r="R42" s="426"/>
      <c r="S42" s="89"/>
      <c r="T42" s="90"/>
      <c r="U42" s="89"/>
    </row>
    <row r="43" spans="1:22" s="115" customFormat="1" ht="21" customHeight="1" thickBot="1" x14ac:dyDescent="0.3">
      <c r="B43" s="381"/>
      <c r="C43" s="385" t="s">
        <v>147</v>
      </c>
      <c r="D43" s="385"/>
      <c r="E43" s="385"/>
      <c r="F43" s="385"/>
      <c r="G43" s="385"/>
      <c r="H43" s="252">
        <f>SUM(H35:H42)</f>
        <v>0.31000000000000005</v>
      </c>
      <c r="I43" s="253"/>
      <c r="J43" s="253"/>
      <c r="K43" s="253"/>
      <c r="L43" s="253"/>
      <c r="M43" s="253"/>
      <c r="N43" s="252">
        <f>SUM(N35:N42)</f>
        <v>9.0000000000000011E-2</v>
      </c>
      <c r="O43" s="427"/>
      <c r="P43" s="428"/>
      <c r="Q43" s="428"/>
      <c r="R43" s="429"/>
      <c r="S43" s="89"/>
      <c r="T43" s="90"/>
      <c r="U43" s="89"/>
    </row>
    <row r="44" spans="1:22" s="138" customFormat="1" ht="16.5" thickBot="1" x14ac:dyDescent="0.3">
      <c r="B44" s="139"/>
      <c r="C44" s="373" t="s">
        <v>148</v>
      </c>
      <c r="D44" s="373"/>
      <c r="E44" s="373"/>
      <c r="F44" s="373"/>
      <c r="G44" s="373"/>
      <c r="H44" s="269">
        <f>SUM(H43,H34,H19,H22)</f>
        <v>1.0000000000000002</v>
      </c>
      <c r="I44" s="231"/>
      <c r="J44" s="140"/>
      <c r="K44" s="374" t="s">
        <v>149</v>
      </c>
      <c r="L44" s="375"/>
      <c r="M44" s="376"/>
      <c r="N44" s="141">
        <f>SUM(N16:N18,N23:N33,N35:N42,N20:N21)</f>
        <v>0.97000000000000008</v>
      </c>
      <c r="R44" s="142"/>
      <c r="S44" s="142"/>
      <c r="T44" s="90"/>
      <c r="U44" s="142"/>
    </row>
    <row r="45" spans="1:22" s="143" customFormat="1" ht="16.5" thickBot="1" x14ac:dyDescent="0.3">
      <c r="B45" s="229"/>
      <c r="C45" s="229"/>
      <c r="D45" s="229"/>
      <c r="E45" s="229"/>
      <c r="F45" s="230"/>
      <c r="G45" s="230"/>
      <c r="H45" s="270"/>
      <c r="I45" s="228"/>
      <c r="J45" s="228"/>
      <c r="K45" s="374" t="s">
        <v>150</v>
      </c>
      <c r="L45" s="375"/>
      <c r="M45" s="375"/>
      <c r="N45" s="144" t="str">
        <f>IF(AND(H44&gt;100%,H44,100%),"Error",IF(N44&gt;=$R$6,"HP",IF(AND(N44&lt;$R$7,N44&gt;=$Q$7),"P",IF(AND(N44&lt;$R$8,N44&gt;=$Q$8),"T",IF(AND(N44&lt;$R$9,N44&gt;=$Q$9),"C",IF(N44&lt;$R$10,"U"))))))</f>
        <v>T</v>
      </c>
      <c r="O45" s="138"/>
      <c r="P45" s="138"/>
      <c r="Q45" s="138"/>
      <c r="R45" s="142"/>
      <c r="S45" s="142"/>
      <c r="T45" s="90"/>
      <c r="U45" s="142"/>
    </row>
    <row r="47" spans="1:22" ht="16.5" thickBot="1" x14ac:dyDescent="0.3"/>
    <row r="48" spans="1:22" ht="32.25" thickBot="1" x14ac:dyDescent="0.3">
      <c r="B48" s="145" t="s">
        <v>117</v>
      </c>
      <c r="C48" s="146" t="s">
        <v>118</v>
      </c>
      <c r="D48" s="146" t="s">
        <v>119</v>
      </c>
      <c r="E48" s="147"/>
      <c r="F48" s="147" t="s">
        <v>121</v>
      </c>
      <c r="G48" s="147" t="s">
        <v>122</v>
      </c>
      <c r="H48" s="271" t="s">
        <v>151</v>
      </c>
      <c r="I48" s="149"/>
      <c r="J48" s="149" t="s">
        <v>152</v>
      </c>
      <c r="K48" s="148" t="s">
        <v>153</v>
      </c>
      <c r="L48" s="148" t="s">
        <v>124</v>
      </c>
      <c r="M48" s="148" t="s">
        <v>154</v>
      </c>
      <c r="N48" s="148" t="s">
        <v>155</v>
      </c>
      <c r="R48" s="115"/>
      <c r="S48" s="88"/>
      <c r="V48" s="89"/>
    </row>
    <row r="49" spans="2:22" ht="16.5" thickBot="1" x14ac:dyDescent="0.3">
      <c r="B49" s="377" t="s">
        <v>156</v>
      </c>
      <c r="C49" s="378"/>
      <c r="D49" s="378"/>
      <c r="E49" s="378"/>
      <c r="F49" s="378"/>
      <c r="G49" s="378"/>
      <c r="H49" s="378"/>
      <c r="I49" s="378"/>
      <c r="J49" s="378"/>
      <c r="K49" s="378"/>
      <c r="L49" s="378"/>
      <c r="M49" s="378"/>
      <c r="N49" s="379"/>
      <c r="R49" s="115"/>
      <c r="S49" s="88"/>
      <c r="V49" s="89"/>
    </row>
    <row r="50" spans="2:22" x14ac:dyDescent="0.25">
      <c r="B50" s="150"/>
      <c r="C50" s="151"/>
      <c r="D50" s="152"/>
      <c r="E50" s="152"/>
      <c r="F50" s="113" t="s">
        <v>133</v>
      </c>
      <c r="G50" s="113" t="s">
        <v>134</v>
      </c>
      <c r="H50" s="272"/>
      <c r="I50" s="153"/>
      <c r="J50" s="153"/>
      <c r="K50" s="154"/>
      <c r="L50" s="154"/>
      <c r="M50" s="155">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56">
        <f>M50*H50</f>
        <v>0</v>
      </c>
      <c r="R50" s="115"/>
      <c r="S50" s="88"/>
      <c r="V50" s="89"/>
    </row>
    <row r="51" spans="2:22" x14ac:dyDescent="0.25">
      <c r="B51" s="157"/>
      <c r="C51" s="158"/>
      <c r="D51" s="159"/>
      <c r="E51" s="159"/>
      <c r="F51" s="113" t="s">
        <v>133</v>
      </c>
      <c r="G51" s="113" t="s">
        <v>134</v>
      </c>
      <c r="H51" s="273"/>
      <c r="I51" s="160"/>
      <c r="J51" s="160"/>
      <c r="K51" s="161"/>
      <c r="L51" s="161"/>
      <c r="M51" s="162">
        <f>IFERROR(IF(AND(F51="Maximize",G51="Unlock"),IF(((K51-J51)/ABS(J51))+1&lt;0,0,((K51-J51)/ABS(J51))+1),IF(AND(F51="Maximize",G51="Lock"),IF(((K51-J51)/ABS(J51))+1&lt;0,0,IF(((K51-J51)/ABS(J51))+1&gt;$R$6,$R$6,((K51-J51)/ABS(J51))+1)),IF(AND(F51="Minimize",G51="Unlock"),IF(((J51-K51)/ABS(J51))+1&lt;0,0,((J51-K51)/ABS(J51))+1),IF(AND(F51="Minimize",G51="Lock"),IF(((J51-K51)/ABS(J51))+1&lt;0,0,IF(((J51-K51)/ABS(J51))+1&gt;$R$6,$R$6,((J51-K51)/ABS(J51))+1)),IF(F51="Min To Zero",IF(K51&gt;J51,0,IF(K51&lt;J51,0,100%))))))),0)</f>
        <v>0</v>
      </c>
      <c r="N51" s="163">
        <f>M51*H51</f>
        <v>0</v>
      </c>
      <c r="R51" s="115"/>
      <c r="S51" s="88"/>
      <c r="V51" s="89"/>
    </row>
    <row r="52" spans="2:22" ht="16.5" thickBot="1" x14ac:dyDescent="0.3">
      <c r="B52" s="164"/>
      <c r="C52" s="165"/>
      <c r="D52" s="166"/>
      <c r="E52" s="166"/>
      <c r="F52" s="113" t="s">
        <v>133</v>
      </c>
      <c r="G52" s="113" t="s">
        <v>134</v>
      </c>
      <c r="H52" s="274"/>
      <c r="I52" s="167"/>
      <c r="J52" s="167"/>
      <c r="K52" s="168"/>
      <c r="L52" s="168"/>
      <c r="M52" s="169">
        <f>IFERROR(IF(AND(F52="Maximize",G52="Unlock"),IF(((K52-J52)/ABS(J52))+1&lt;0,0,((K52-J52)/ABS(J52))+1),IF(AND(F52="Maximize",G52="Lock"),IF(((K52-J52)/ABS(J52))+1&lt;0,0,IF(((K52-J52)/ABS(J52))+1&gt;$R$6,$R$6,((K52-J52)/ABS(J52))+1)),IF(AND(F52="Minimize",G52="Unlock"),IF(((J52-K52)/ABS(J52))+1&lt;0,0,((J52-K52)/ABS(J52))+1),IF(AND(F52="Minimize",G52="Lock"),IF(((J52-K52)/ABS(J52))+1&lt;0,0,IF(((J52-K52)/ABS(J52))+1&gt;$R$6,$R$6,((J52-K52)/ABS(J52))+1)),IF(F52="Min To Zero",IF(K52&gt;J52,0,IF(K52&lt;J52,0,100%))))))),0)</f>
        <v>0</v>
      </c>
      <c r="N52" s="170">
        <f>M52*H52</f>
        <v>0</v>
      </c>
      <c r="R52" s="115"/>
      <c r="S52" s="88"/>
      <c r="V52" s="89"/>
    </row>
    <row r="53" spans="2:22" ht="16.5" thickBot="1" x14ac:dyDescent="0.3">
      <c r="B53" s="352" t="s">
        <v>157</v>
      </c>
      <c r="C53" s="353"/>
      <c r="D53" s="171"/>
      <c r="E53" s="172"/>
      <c r="F53" s="172"/>
      <c r="G53" s="172"/>
      <c r="H53" s="275"/>
      <c r="I53" s="172"/>
      <c r="J53" s="173"/>
      <c r="K53" s="352" t="s">
        <v>125</v>
      </c>
      <c r="L53" s="367"/>
      <c r="M53" s="353"/>
      <c r="N53" s="144">
        <f>SUM(N50:N52)+N44</f>
        <v>0.97000000000000008</v>
      </c>
      <c r="R53" s="115"/>
      <c r="S53" s="88"/>
      <c r="V53" s="89"/>
    </row>
    <row r="54" spans="2:22" ht="16.5" thickBot="1" x14ac:dyDescent="0.3">
      <c r="B54" s="352" t="s">
        <v>158</v>
      </c>
      <c r="C54" s="353"/>
      <c r="D54" s="174"/>
      <c r="E54" s="175"/>
      <c r="F54" s="175"/>
      <c r="G54" s="175"/>
      <c r="H54" s="276"/>
      <c r="I54" s="175"/>
      <c r="J54" s="176"/>
      <c r="K54" s="352" t="s">
        <v>150</v>
      </c>
      <c r="L54" s="354"/>
      <c r="M54" s="355"/>
      <c r="N54" s="144" t="str">
        <f>IF(N53&gt;=R6,"HP",IF(AND(N53&lt;R7,N53&gt;=Q7),"P",IF(AND(N53&lt;R8,N53&gt;=Q8),"T",IF(AND(N53&lt;R9,N53&gt;=Q9),"C",IF(N53&lt;R10,"U")))))</f>
        <v>T</v>
      </c>
      <c r="R54" s="115"/>
      <c r="S54" s="88"/>
      <c r="V54" s="89"/>
    </row>
    <row r="56" spans="2:22" hidden="1" x14ac:dyDescent="0.25">
      <c r="B56" s="177" t="s">
        <v>159</v>
      </c>
      <c r="C56" s="177"/>
      <c r="D56" s="177"/>
      <c r="E56" s="177"/>
      <c r="F56" s="177"/>
      <c r="G56" s="177"/>
      <c r="H56" s="277"/>
      <c r="I56" s="177"/>
      <c r="J56" s="177"/>
      <c r="K56" s="177"/>
      <c r="L56" s="178"/>
      <c r="M56" s="178"/>
      <c r="N56" s="178"/>
      <c r="O56" s="178"/>
      <c r="P56" s="178"/>
      <c r="Q56" s="178"/>
      <c r="R56" s="178"/>
      <c r="S56" s="178"/>
      <c r="T56" s="179"/>
    </row>
    <row r="57" spans="2:22" hidden="1" x14ac:dyDescent="0.25">
      <c r="B57" s="356" t="s">
        <v>160</v>
      </c>
      <c r="C57" s="358" t="str">
        <f>B56</f>
        <v>KEY BEHAVIOR INDICATOR (BASED CHITOSE CORE VALUE)</v>
      </c>
      <c r="D57" s="358"/>
      <c r="E57" s="358"/>
      <c r="F57" s="358"/>
      <c r="G57" s="358"/>
      <c r="H57" s="358"/>
      <c r="I57" s="358"/>
      <c r="J57" s="358"/>
      <c r="K57" s="358"/>
      <c r="L57" s="358"/>
      <c r="M57" s="359"/>
      <c r="N57" s="368" t="s">
        <v>161</v>
      </c>
      <c r="O57" s="89"/>
      <c r="R57" s="115"/>
      <c r="S57" s="88"/>
      <c r="T57" s="180"/>
      <c r="U57" s="88"/>
    </row>
    <row r="58" spans="2:22" ht="16.5" hidden="1" thickBot="1" x14ac:dyDescent="0.3">
      <c r="B58" s="357"/>
      <c r="C58" s="360"/>
      <c r="D58" s="360"/>
      <c r="E58" s="360"/>
      <c r="F58" s="360"/>
      <c r="G58" s="360"/>
      <c r="H58" s="360"/>
      <c r="I58" s="360"/>
      <c r="J58" s="360"/>
      <c r="K58" s="360"/>
      <c r="L58" s="360"/>
      <c r="M58" s="361"/>
      <c r="N58" s="369"/>
      <c r="O58" s="89"/>
      <c r="R58" s="115"/>
      <c r="S58" s="88"/>
      <c r="T58" s="180"/>
      <c r="U58" s="88"/>
    </row>
    <row r="59" spans="2:22" hidden="1" x14ac:dyDescent="0.25">
      <c r="B59" s="181">
        <v>1</v>
      </c>
      <c r="C59" s="341" t="s">
        <v>162</v>
      </c>
      <c r="D59" s="341"/>
      <c r="E59" s="341"/>
      <c r="F59" s="341"/>
      <c r="G59" s="341"/>
      <c r="H59" s="341"/>
      <c r="I59" s="341"/>
      <c r="J59" s="341"/>
      <c r="K59" s="341"/>
      <c r="L59" s="341"/>
      <c r="M59" s="342"/>
      <c r="N59" s="182">
        <v>0</v>
      </c>
      <c r="O59" s="89"/>
      <c r="R59" s="115"/>
      <c r="S59" s="88"/>
      <c r="T59" s="180"/>
      <c r="U59" s="88"/>
    </row>
    <row r="60" spans="2:22" hidden="1" x14ac:dyDescent="0.25">
      <c r="B60" s="183">
        <v>2</v>
      </c>
      <c r="C60" s="343" t="s">
        <v>163</v>
      </c>
      <c r="D60" s="344"/>
      <c r="E60" s="344"/>
      <c r="F60" s="344"/>
      <c r="G60" s="344"/>
      <c r="H60" s="344"/>
      <c r="I60" s="344"/>
      <c r="J60" s="344"/>
      <c r="K60" s="344"/>
      <c r="L60" s="344"/>
      <c r="M60" s="345"/>
      <c r="N60" s="182">
        <v>0</v>
      </c>
      <c r="O60" s="89"/>
      <c r="R60" s="115"/>
      <c r="S60" s="88"/>
      <c r="T60" s="180"/>
      <c r="U60" s="88"/>
    </row>
    <row r="61" spans="2:22" hidden="1" x14ac:dyDescent="0.25">
      <c r="B61" s="181">
        <v>3</v>
      </c>
      <c r="C61" s="341" t="s">
        <v>164</v>
      </c>
      <c r="D61" s="341"/>
      <c r="E61" s="341"/>
      <c r="F61" s="341"/>
      <c r="G61" s="341"/>
      <c r="H61" s="341"/>
      <c r="I61" s="341"/>
      <c r="J61" s="341"/>
      <c r="K61" s="341"/>
      <c r="L61" s="341"/>
      <c r="M61" s="342"/>
      <c r="N61" s="182">
        <v>0</v>
      </c>
      <c r="O61" s="89"/>
      <c r="R61" s="115"/>
      <c r="S61" s="88"/>
      <c r="T61" s="180"/>
      <c r="U61" s="88"/>
    </row>
    <row r="62" spans="2:22" hidden="1" x14ac:dyDescent="0.25">
      <c r="B62" s="183">
        <v>4</v>
      </c>
      <c r="C62" s="343" t="s">
        <v>165</v>
      </c>
      <c r="D62" s="344"/>
      <c r="E62" s="344"/>
      <c r="F62" s="344"/>
      <c r="G62" s="344"/>
      <c r="H62" s="344"/>
      <c r="I62" s="344"/>
      <c r="J62" s="344"/>
      <c r="K62" s="344"/>
      <c r="L62" s="344"/>
      <c r="M62" s="345"/>
      <c r="N62" s="182">
        <v>0</v>
      </c>
      <c r="O62" s="89"/>
      <c r="R62" s="115"/>
      <c r="S62" s="88"/>
      <c r="T62" s="180"/>
      <c r="U62" s="88"/>
    </row>
    <row r="63" spans="2:22" hidden="1" x14ac:dyDescent="0.25">
      <c r="B63" s="181">
        <v>5</v>
      </c>
      <c r="C63" s="343" t="s">
        <v>166</v>
      </c>
      <c r="D63" s="344"/>
      <c r="E63" s="344"/>
      <c r="F63" s="344"/>
      <c r="G63" s="344"/>
      <c r="H63" s="344"/>
      <c r="I63" s="344"/>
      <c r="J63" s="344"/>
      <c r="K63" s="344"/>
      <c r="L63" s="344"/>
      <c r="M63" s="345"/>
      <c r="N63" s="182">
        <v>0</v>
      </c>
      <c r="O63" s="89"/>
      <c r="R63" s="115"/>
      <c r="S63" s="88"/>
      <c r="T63" s="180"/>
      <c r="U63" s="88"/>
    </row>
    <row r="64" spans="2:22" ht="16.5" hidden="1" thickBot="1" x14ac:dyDescent="0.3">
      <c r="B64" s="362" t="s">
        <v>167</v>
      </c>
      <c r="C64" s="363"/>
      <c r="D64" s="363"/>
      <c r="E64" s="363"/>
      <c r="F64" s="363"/>
      <c r="G64" s="363"/>
      <c r="H64" s="363"/>
      <c r="I64" s="363"/>
      <c r="J64" s="363"/>
      <c r="K64" s="363"/>
      <c r="L64" s="363"/>
      <c r="M64" s="364"/>
      <c r="N64" s="184"/>
      <c r="O64" s="89"/>
      <c r="P64" s="89"/>
      <c r="R64" s="115"/>
      <c r="S64" s="88"/>
      <c r="T64" s="180"/>
      <c r="U64" s="88"/>
    </row>
    <row r="65" spans="2:21" ht="16.5" hidden="1" thickBot="1" x14ac:dyDescent="0.3">
      <c r="B65" s="185"/>
      <c r="C65" s="186"/>
      <c r="D65" s="187"/>
      <c r="E65" s="187"/>
      <c r="F65" s="188"/>
      <c r="G65" s="188"/>
      <c r="H65" s="278"/>
      <c r="I65" s="188"/>
      <c r="J65" s="188"/>
      <c r="K65" s="188"/>
      <c r="L65" s="188"/>
      <c r="M65" s="188" t="s">
        <v>168</v>
      </c>
      <c r="N65" s="189">
        <f>AVERAGE(N59:N64)</f>
        <v>0</v>
      </c>
      <c r="O65" s="89"/>
      <c r="P65" s="89"/>
      <c r="R65" s="115"/>
      <c r="S65" s="88"/>
      <c r="T65" s="180"/>
      <c r="U65" s="88"/>
    </row>
    <row r="66" spans="2:21" x14ac:dyDescent="0.25">
      <c r="B66" s="97"/>
      <c r="C66" s="97"/>
      <c r="D66" s="190"/>
      <c r="E66" s="190"/>
      <c r="F66" s="191"/>
      <c r="G66" s="191"/>
      <c r="H66" s="279"/>
      <c r="I66" s="191"/>
      <c r="J66" s="191"/>
      <c r="K66" s="191"/>
      <c r="L66" s="191"/>
      <c r="M66" s="191"/>
      <c r="N66" s="191"/>
      <c r="O66" s="191"/>
      <c r="P66" s="191"/>
      <c r="Q66" s="192"/>
      <c r="R66" s="192"/>
      <c r="S66" s="192"/>
      <c r="T66" s="193"/>
    </row>
    <row r="67" spans="2:21" x14ac:dyDescent="0.25">
      <c r="B67" s="191"/>
      <c r="C67" s="109"/>
      <c r="D67" s="109"/>
      <c r="E67" s="109"/>
      <c r="F67" s="191"/>
      <c r="G67" s="191"/>
      <c r="H67" s="279"/>
      <c r="I67" s="191"/>
      <c r="J67" s="191"/>
      <c r="K67" s="191"/>
      <c r="L67" s="191"/>
      <c r="M67" s="191"/>
      <c r="N67" s="91"/>
      <c r="O67" s="109"/>
      <c r="P67" s="89"/>
      <c r="R67" s="115"/>
      <c r="S67" s="88"/>
      <c r="T67" s="180"/>
      <c r="U67" s="88"/>
    </row>
    <row r="68" spans="2:21" x14ac:dyDescent="0.25">
      <c r="B68" s="109"/>
      <c r="C68" s="109"/>
      <c r="D68" s="191"/>
      <c r="E68" s="191"/>
      <c r="F68" s="178"/>
      <c r="G68" s="178"/>
      <c r="H68" s="280"/>
      <c r="I68" s="178"/>
      <c r="J68" s="178"/>
      <c r="K68" s="178"/>
      <c r="L68" s="178"/>
      <c r="M68" s="178"/>
      <c r="N68" s="178"/>
      <c r="O68" s="178"/>
      <c r="P68" s="89"/>
      <c r="R68" s="115"/>
      <c r="S68" s="88"/>
      <c r="T68" s="180"/>
      <c r="U68" s="88"/>
    </row>
    <row r="69" spans="2:21" ht="16.5" thickBot="1" x14ac:dyDescent="0.3">
      <c r="B69" s="190"/>
      <c r="C69" s="190"/>
      <c r="D69" s="194"/>
      <c r="E69" s="194"/>
      <c r="F69" s="190"/>
      <c r="G69" s="190"/>
      <c r="H69" s="281"/>
      <c r="I69" s="190"/>
      <c r="J69" s="190"/>
      <c r="K69" s="190"/>
      <c r="L69" s="190"/>
      <c r="M69" s="190"/>
      <c r="N69" s="190"/>
      <c r="O69" s="257"/>
      <c r="P69" s="258"/>
      <c r="Q69" s="257"/>
      <c r="R69" s="257"/>
      <c r="S69" s="190"/>
      <c r="T69" s="195"/>
    </row>
    <row r="70" spans="2:21" x14ac:dyDescent="0.25">
      <c r="B70" s="365" t="s">
        <v>169</v>
      </c>
      <c r="C70" s="366"/>
      <c r="D70" s="89"/>
      <c r="F70" s="88"/>
      <c r="G70" s="88"/>
      <c r="H70" s="180"/>
      <c r="R70" s="115"/>
      <c r="S70" s="88"/>
      <c r="T70" s="180"/>
      <c r="U70" s="88"/>
    </row>
    <row r="71" spans="2:21" x14ac:dyDescent="0.25">
      <c r="B71" s="220" t="str">
        <f>B8</f>
        <v>Manager</v>
      </c>
      <c r="C71" s="222" t="s">
        <v>170</v>
      </c>
      <c r="D71" s="89"/>
      <c r="F71" s="88"/>
      <c r="G71" s="88"/>
      <c r="H71" s="180"/>
      <c r="R71" s="115"/>
      <c r="S71" s="88"/>
      <c r="T71" s="180"/>
      <c r="U71" s="88"/>
    </row>
    <row r="72" spans="2:21" x14ac:dyDescent="0.25">
      <c r="B72" s="346" t="str">
        <f>C8</f>
        <v>Ruby Kaukabit</v>
      </c>
      <c r="C72" s="349" t="str">
        <f>C7</f>
        <v>Ade Arifin</v>
      </c>
      <c r="D72" s="89"/>
      <c r="F72" s="88"/>
      <c r="G72" s="88"/>
      <c r="H72" s="180"/>
      <c r="R72" s="115"/>
      <c r="S72" s="88"/>
      <c r="T72" s="88"/>
      <c r="U72" s="88"/>
    </row>
    <row r="73" spans="2:21" x14ac:dyDescent="0.25">
      <c r="B73" s="347"/>
      <c r="C73" s="350"/>
      <c r="D73" s="89"/>
      <c r="F73" s="88"/>
      <c r="G73" s="88"/>
      <c r="H73" s="180"/>
      <c r="R73" s="115"/>
      <c r="S73" s="88"/>
      <c r="T73" s="88"/>
      <c r="U73" s="88"/>
    </row>
    <row r="74" spans="2:21" x14ac:dyDescent="0.25">
      <c r="B74" s="347"/>
      <c r="C74" s="350"/>
      <c r="D74" s="89"/>
      <c r="F74" s="88"/>
      <c r="G74" s="88"/>
      <c r="H74" s="180"/>
      <c r="R74" s="115"/>
      <c r="S74" s="88"/>
      <c r="T74" s="88"/>
      <c r="U74" s="88"/>
    </row>
    <row r="75" spans="2:21" ht="16.5" thickBot="1" x14ac:dyDescent="0.3">
      <c r="B75" s="348"/>
      <c r="C75" s="351"/>
      <c r="D75" s="89"/>
      <c r="F75" s="88"/>
      <c r="G75" s="88"/>
      <c r="H75" s="90"/>
      <c r="R75" s="115"/>
      <c r="S75" s="88"/>
      <c r="T75" s="88"/>
      <c r="U75" s="88"/>
    </row>
    <row r="76" spans="2:21" ht="16.5" thickBot="1" x14ac:dyDescent="0.3">
      <c r="B76" s="196" t="s">
        <v>171</v>
      </c>
      <c r="C76" s="221" t="s">
        <v>171</v>
      </c>
      <c r="D76" s="89"/>
      <c r="F76" s="88"/>
      <c r="G76" s="88"/>
      <c r="H76" s="90"/>
      <c r="R76" s="115"/>
      <c r="S76" s="88"/>
      <c r="T76" s="88"/>
      <c r="U76" s="88"/>
    </row>
    <row r="77" spans="2:21" x14ac:dyDescent="0.25">
      <c r="T77" s="88"/>
    </row>
    <row r="78" spans="2:21" x14ac:dyDescent="0.25">
      <c r="T78" s="88"/>
    </row>
  </sheetData>
  <sheetProtection formatCells="0" formatColumns="0" insertRows="0" deleteRows="0"/>
  <mergeCells count="92">
    <mergeCell ref="O43:R43"/>
    <mergeCell ref="O19:R19"/>
    <mergeCell ref="O35:R36"/>
    <mergeCell ref="O38:R38"/>
    <mergeCell ref="O39:R39"/>
    <mergeCell ref="O40:R40"/>
    <mergeCell ref="O41:R41"/>
    <mergeCell ref="O42:R42"/>
    <mergeCell ref="O33:R33"/>
    <mergeCell ref="O34:R34"/>
    <mergeCell ref="O37:R37"/>
    <mergeCell ref="O24:R24"/>
    <mergeCell ref="O25:R25"/>
    <mergeCell ref="O26:R26"/>
    <mergeCell ref="O27:R27"/>
    <mergeCell ref="O28:R28"/>
    <mergeCell ref="O29:R29"/>
    <mergeCell ref="O30:R30"/>
    <mergeCell ref="O31:R31"/>
    <mergeCell ref="O32:R32"/>
    <mergeCell ref="O18:R18"/>
    <mergeCell ref="O20:R20"/>
    <mergeCell ref="O21:R21"/>
    <mergeCell ref="O22:R22"/>
    <mergeCell ref="O23:R23"/>
    <mergeCell ref="L6:N7"/>
    <mergeCell ref="L8:N10"/>
    <mergeCell ref="O14:R15"/>
    <mergeCell ref="O16:R16"/>
    <mergeCell ref="O17:R17"/>
    <mergeCell ref="O10:P10"/>
    <mergeCell ref="O6:P6"/>
    <mergeCell ref="O7:P7"/>
    <mergeCell ref="O8:P8"/>
    <mergeCell ref="O9:P9"/>
    <mergeCell ref="C6:D6"/>
    <mergeCell ref="C7:D7"/>
    <mergeCell ref="C8:D8"/>
    <mergeCell ref="C9:D9"/>
    <mergeCell ref="C10:D10"/>
    <mergeCell ref="E6:G7"/>
    <mergeCell ref="H6:K7"/>
    <mergeCell ref="H8:K9"/>
    <mergeCell ref="H10:K10"/>
    <mergeCell ref="E8:G9"/>
    <mergeCell ref="E10:G10"/>
    <mergeCell ref="G14:G15"/>
    <mergeCell ref="B16:B19"/>
    <mergeCell ref="B14:B15"/>
    <mergeCell ref="C14:C15"/>
    <mergeCell ref="D14:D15"/>
    <mergeCell ref="E14:E15"/>
    <mergeCell ref="F14:F15"/>
    <mergeCell ref="B23:B34"/>
    <mergeCell ref="C19:G19"/>
    <mergeCell ref="B20:B22"/>
    <mergeCell ref="C20:C21"/>
    <mergeCell ref="C22:G22"/>
    <mergeCell ref="B53:C53"/>
    <mergeCell ref="K53:M53"/>
    <mergeCell ref="I14:I15"/>
    <mergeCell ref="C24:C28"/>
    <mergeCell ref="N57:N58"/>
    <mergeCell ref="C29:C33"/>
    <mergeCell ref="C44:G44"/>
    <mergeCell ref="K44:M44"/>
    <mergeCell ref="K45:M45"/>
    <mergeCell ref="B49:N49"/>
    <mergeCell ref="B35:B43"/>
    <mergeCell ref="C35:C39"/>
    <mergeCell ref="C40:C41"/>
    <mergeCell ref="C43:G43"/>
    <mergeCell ref="C34:G34"/>
    <mergeCell ref="C16:C17"/>
    <mergeCell ref="C61:M61"/>
    <mergeCell ref="C62:M62"/>
    <mergeCell ref="B72:B75"/>
    <mergeCell ref="C72:C75"/>
    <mergeCell ref="B54:C54"/>
    <mergeCell ref="K54:M54"/>
    <mergeCell ref="B57:B58"/>
    <mergeCell ref="C57:M58"/>
    <mergeCell ref="C63:M63"/>
    <mergeCell ref="B64:M64"/>
    <mergeCell ref="B70:C70"/>
    <mergeCell ref="C59:M59"/>
    <mergeCell ref="C60:M60"/>
    <mergeCell ref="Q1:R1"/>
    <mergeCell ref="Q2:R2"/>
    <mergeCell ref="A3:N3"/>
    <mergeCell ref="A4:N4"/>
    <mergeCell ref="O5:R5"/>
  </mergeCells>
  <phoneticPr fontId="3" type="noConversion"/>
  <conditionalFormatting sqref="H8 M23:M33 M35:M42">
    <cfRule type="cellIs" dxfId="111" priority="10" operator="greaterThan">
      <formula>1.25</formula>
    </cfRule>
    <cfRule type="cellIs" dxfId="110" priority="11" operator="equal">
      <formula>1.25</formula>
    </cfRule>
    <cfRule type="cellIs" dxfId="109" priority="12" operator="greaterThan">
      <formula>1.05</formula>
    </cfRule>
    <cfRule type="cellIs" dxfId="108" priority="13" operator="equal">
      <formula>1.05</formula>
    </cfRule>
    <cfRule type="cellIs" dxfId="107" priority="14" operator="greaterThan">
      <formula>0.95</formula>
    </cfRule>
    <cfRule type="cellIs" dxfId="106" priority="15" operator="equal">
      <formula>0.95</formula>
    </cfRule>
    <cfRule type="cellIs" dxfId="105" priority="16" operator="greaterThan">
      <formula>0.8</formula>
    </cfRule>
    <cfRule type="cellIs" dxfId="104" priority="17" operator="equal">
      <formula>0.8</formula>
    </cfRule>
    <cfRule type="cellIs" dxfId="103" priority="18" operator="lessThan">
      <formula>0.8</formula>
    </cfRule>
  </conditionalFormatting>
  <conditionalFormatting sqref="H10 E11:E13">
    <cfRule type="containsText" dxfId="102" priority="19" operator="containsText" text="U">
      <formula>NOT(ISERROR(SEARCH("U",E10)))</formula>
    </cfRule>
    <cfRule type="containsText" dxfId="101" priority="20" operator="containsText" text="C">
      <formula>NOT(ISERROR(SEARCH("C",E10)))</formula>
    </cfRule>
    <cfRule type="containsText" dxfId="100" priority="21" operator="containsText" text="T">
      <formula>NOT(ISERROR(SEARCH("T",E10)))</formula>
    </cfRule>
    <cfRule type="containsText" dxfId="99" priority="22" operator="containsText" text="P">
      <formula>NOT(ISERROR(SEARCH("P",E10)))</formula>
    </cfRule>
    <cfRule type="containsText" dxfId="98" priority="23" operator="containsText" text="HP">
      <formula>NOT(ISERROR(SEARCH("HP",E10)))</formula>
    </cfRule>
  </conditionalFormatting>
  <conditionalFormatting sqref="M16:M18">
    <cfRule type="cellIs" dxfId="97" priority="1" operator="greaterThan">
      <formula>1.25</formula>
    </cfRule>
    <cfRule type="cellIs" dxfId="96" priority="2" operator="equal">
      <formula>1.25</formula>
    </cfRule>
    <cfRule type="cellIs" dxfId="95" priority="3" operator="greaterThan">
      <formula>1.05</formula>
    </cfRule>
    <cfRule type="cellIs" dxfId="94" priority="4" operator="equal">
      <formula>1.05</formula>
    </cfRule>
    <cfRule type="cellIs" dxfId="93" priority="5" operator="greaterThan">
      <formula>0.95</formula>
    </cfRule>
    <cfRule type="cellIs" dxfId="92" priority="6" operator="equal">
      <formula>0.95</formula>
    </cfRule>
    <cfRule type="cellIs" dxfId="91" priority="7" operator="greaterThan">
      <formula>0.8</formula>
    </cfRule>
    <cfRule type="cellIs" dxfId="90" priority="8" operator="equal">
      <formula>0.8</formula>
    </cfRule>
    <cfRule type="cellIs" dxfId="89" priority="9" operator="lessThan">
      <formula>0.8</formula>
    </cfRule>
  </conditionalFormatting>
  <conditionalFormatting sqref="M20:M21">
    <cfRule type="cellIs" dxfId="88" priority="38" operator="greaterThan">
      <formula>1.25</formula>
    </cfRule>
    <cfRule type="cellIs" dxfId="87" priority="39" operator="equal">
      <formula>1.25</formula>
    </cfRule>
    <cfRule type="cellIs" dxfId="86" priority="40" operator="greaterThan">
      <formula>1.05</formula>
    </cfRule>
    <cfRule type="cellIs" dxfId="85" priority="41" operator="equal">
      <formula>1.05</formula>
    </cfRule>
    <cfRule type="cellIs" dxfId="84" priority="42" operator="greaterThan">
      <formula>0.95</formula>
    </cfRule>
    <cfRule type="cellIs" dxfId="83" priority="43" operator="equal">
      <formula>0.95</formula>
    </cfRule>
    <cfRule type="cellIs" dxfId="82" priority="44" operator="greaterThan">
      <formula>0.8</formula>
    </cfRule>
    <cfRule type="cellIs" dxfId="81" priority="45" operator="equal">
      <formula>0.8</formula>
    </cfRule>
    <cfRule type="cellIs" dxfId="80" priority="46" operator="lessThan">
      <formula>0.8</formula>
    </cfRule>
  </conditionalFormatting>
  <conditionalFormatting sqref="M50:M52">
    <cfRule type="cellIs" dxfId="79" priority="56" operator="greaterThan">
      <formula>1.25</formula>
    </cfRule>
    <cfRule type="cellIs" dxfId="78" priority="57" operator="equal">
      <formula>1.25</formula>
    </cfRule>
    <cfRule type="cellIs" dxfId="77" priority="58" operator="greaterThan">
      <formula>1.05</formula>
    </cfRule>
    <cfRule type="cellIs" dxfId="76" priority="59" operator="equal">
      <formula>1.05</formula>
    </cfRule>
    <cfRule type="cellIs" dxfId="75" priority="60" operator="greaterThan">
      <formula>0.95</formula>
    </cfRule>
    <cfRule type="cellIs" dxfId="74" priority="61" operator="equal">
      <formula>0.95</formula>
    </cfRule>
    <cfRule type="cellIs" dxfId="73" priority="62" operator="greaterThan">
      <formula>0.8</formula>
    </cfRule>
    <cfRule type="cellIs" dxfId="72" priority="63" operator="equal">
      <formula>0.8</formula>
    </cfRule>
    <cfRule type="cellIs" dxfId="71" priority="64" operator="lessThan">
      <formula>0.8</formula>
    </cfRule>
  </conditionalFormatting>
  <conditionalFormatting sqref="N48 N50:N52">
    <cfRule type="cellIs" dxfId="70" priority="79" stopIfTrue="1" operator="equal">
      <formula>"U"</formula>
    </cfRule>
    <cfRule type="cellIs" dxfId="69" priority="80" stopIfTrue="1" operator="equal">
      <formula>"HP"</formula>
    </cfRule>
    <cfRule type="cellIs" dxfId="68" priority="81" stopIfTrue="1" operator="equal">
      <formula>"P"</formula>
    </cfRule>
    <cfRule type="cellIs" dxfId="67" priority="82" stopIfTrue="1" operator="equal">
      <formula>"T"</formula>
    </cfRule>
    <cfRule type="cellIs" dxfId="66" priority="83" stopIfTrue="1" operator="equal">
      <formula>"C"</formula>
    </cfRule>
  </conditionalFormatting>
  <dataValidations count="5">
    <dataValidation type="list" allowBlank="1" showInputMessage="1" showErrorMessage="1" sqref="G50:G52 G20:G21 G23:G33 G16:G18 G35:G42" xr:uid="{00000000-0002-0000-0100-000000000000}">
      <formula1>$V$10:$V$11</formula1>
    </dataValidation>
    <dataValidation type="list" allowBlank="1" showInputMessage="1" showErrorMessage="1" sqref="F20:F21 F35:F42 F16:F18 F50:F52 F23:F33" xr:uid="{00000000-0002-0000-0100-000001000000}">
      <formula1>$U$10:$U$14</formula1>
    </dataValidation>
    <dataValidation type="list" allowBlank="1" showInputMessage="1" showErrorMessage="1" sqref="H6" xr:uid="{00000000-0002-0000-0100-000002000000}">
      <formula1>$T$6:$T$7</formula1>
    </dataValidation>
    <dataValidation type="list" allowBlank="1" showInputMessage="1" showErrorMessage="1" sqref="B13" xr:uid="{00000000-0002-0000-0100-000003000000}">
      <formula1>$T$8:$T$18</formula1>
    </dataValidation>
    <dataValidation type="list" allowBlank="1" showInputMessage="1" showErrorMessage="1" sqref="B12" xr:uid="{00000000-0002-0000-0100-000004000000}">
      <formula1>$T$8:$T$21</formula1>
    </dataValidation>
  </dataValidations>
  <pageMargins left="0.12" right="0.15" top="0.21" bottom="0.18" header="0.12" footer="0.12"/>
  <pageSetup paperSize="9" scale="22" fitToHeight="0" orientation="portrait" r:id="rId1"/>
  <rowBreaks count="1" manualBreakCount="1">
    <brk id="54"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94"/>
  <sheetViews>
    <sheetView tabSelected="1" topLeftCell="A37" zoomScale="85" zoomScaleNormal="85" workbookViewId="0">
      <selection activeCell="D53" sqref="D53"/>
    </sheetView>
  </sheetViews>
  <sheetFormatPr defaultRowHeight="15" x14ac:dyDescent="0.25"/>
  <cols>
    <col min="1" max="1" width="37.140625" style="214" bestFit="1" customWidth="1"/>
    <col min="2" max="2" width="21.28515625" style="214" bestFit="1" customWidth="1"/>
    <col min="3" max="13" width="13.140625" style="214" customWidth="1"/>
    <col min="14" max="14" width="16.7109375" style="214" bestFit="1" customWidth="1"/>
    <col min="15" max="15" width="9.140625" style="214"/>
    <col min="16" max="16" width="51.140625" style="223" customWidth="1"/>
    <col min="17" max="28" width="27.42578125" style="223" customWidth="1"/>
    <col min="29" max="16384" width="9.140625" style="214"/>
  </cols>
  <sheetData>
    <row r="1" spans="1:28" x14ac:dyDescent="0.25">
      <c r="A1" s="298" t="s">
        <v>226</v>
      </c>
    </row>
    <row r="2" spans="1:28" x14ac:dyDescent="0.25">
      <c r="A2" s="236" t="s">
        <v>238</v>
      </c>
      <c r="B2" s="237" t="s">
        <v>28</v>
      </c>
      <c r="C2" s="237" t="s">
        <v>29</v>
      </c>
      <c r="D2" s="237" t="s">
        <v>30</v>
      </c>
      <c r="E2" s="237" t="s">
        <v>31</v>
      </c>
      <c r="F2" s="237" t="s">
        <v>32</v>
      </c>
      <c r="G2" s="237" t="s">
        <v>33</v>
      </c>
      <c r="H2" s="237" t="s">
        <v>34</v>
      </c>
      <c r="I2" s="237" t="s">
        <v>35</v>
      </c>
      <c r="J2" s="237" t="s">
        <v>36</v>
      </c>
      <c r="K2" s="237" t="s">
        <v>37</v>
      </c>
      <c r="L2" s="237" t="s">
        <v>38</v>
      </c>
      <c r="M2" s="237" t="s">
        <v>39</v>
      </c>
      <c r="N2" s="237" t="s">
        <v>82</v>
      </c>
      <c r="P2" s="210" t="s">
        <v>28</v>
      </c>
      <c r="Q2" s="210" t="s">
        <v>29</v>
      </c>
      <c r="R2" s="210" t="s">
        <v>30</v>
      </c>
      <c r="S2" s="210" t="s">
        <v>31</v>
      </c>
      <c r="T2" s="210" t="s">
        <v>32</v>
      </c>
      <c r="U2" s="210" t="s">
        <v>33</v>
      </c>
      <c r="V2" s="210" t="s">
        <v>34</v>
      </c>
      <c r="W2" s="210" t="s">
        <v>35</v>
      </c>
      <c r="X2" s="210" t="s">
        <v>36</v>
      </c>
      <c r="Y2" s="210" t="s">
        <v>37</v>
      </c>
      <c r="Z2" s="210" t="s">
        <v>38</v>
      </c>
      <c r="AA2" s="210" t="s">
        <v>39</v>
      </c>
      <c r="AB2" s="210" t="s">
        <v>82</v>
      </c>
    </row>
    <row r="3" spans="1:28" ht="35.450000000000003" customHeight="1" x14ac:dyDescent="0.25">
      <c r="A3" s="237" t="s">
        <v>40</v>
      </c>
      <c r="B3" s="297">
        <v>1</v>
      </c>
      <c r="C3" s="297">
        <v>1</v>
      </c>
      <c r="D3" s="297">
        <v>1</v>
      </c>
      <c r="E3" s="297">
        <v>1</v>
      </c>
      <c r="F3" s="297">
        <v>1</v>
      </c>
      <c r="G3" s="297">
        <v>1</v>
      </c>
      <c r="H3" s="297">
        <v>1</v>
      </c>
      <c r="I3" s="297">
        <v>1</v>
      </c>
      <c r="J3" s="297">
        <v>1</v>
      </c>
      <c r="K3" s="297">
        <v>1</v>
      </c>
      <c r="L3" s="297">
        <v>1</v>
      </c>
      <c r="M3" s="297">
        <v>1</v>
      </c>
      <c r="N3" s="297">
        <v>1</v>
      </c>
      <c r="P3" s="430" t="s">
        <v>336</v>
      </c>
      <c r="Q3" s="433"/>
      <c r="R3" s="433"/>
      <c r="S3" s="433"/>
      <c r="T3" s="433"/>
      <c r="U3" s="433"/>
      <c r="V3" s="433"/>
      <c r="W3" s="433"/>
      <c r="X3" s="433"/>
      <c r="Y3" s="433"/>
      <c r="Z3" s="433"/>
      <c r="AA3" s="433"/>
      <c r="AB3" s="433"/>
    </row>
    <row r="4" spans="1:28" x14ac:dyDescent="0.25">
      <c r="A4" s="237" t="s">
        <v>83</v>
      </c>
      <c r="B4" s="293">
        <f>B7/B6</f>
        <v>2.5839251688896587E-3</v>
      </c>
      <c r="C4" s="293"/>
      <c r="D4" s="293"/>
      <c r="E4" s="292"/>
      <c r="F4" s="292"/>
      <c r="G4" s="292"/>
      <c r="H4" s="292"/>
      <c r="I4" s="292"/>
      <c r="J4" s="292"/>
      <c r="K4" s="292"/>
      <c r="L4" s="292"/>
      <c r="M4" s="292"/>
      <c r="N4" s="292">
        <f>AVERAGE(B4:M4)</f>
        <v>2.5839251688896587E-3</v>
      </c>
      <c r="P4" s="431"/>
      <c r="Q4" s="433"/>
      <c r="R4" s="433"/>
      <c r="S4" s="433"/>
      <c r="T4" s="433"/>
      <c r="U4" s="433"/>
      <c r="V4" s="433"/>
      <c r="W4" s="433"/>
      <c r="X4" s="433"/>
      <c r="Y4" s="433"/>
      <c r="Z4" s="433"/>
      <c r="AA4" s="433"/>
      <c r="AB4" s="433"/>
    </row>
    <row r="5" spans="1:28" x14ac:dyDescent="0.25">
      <c r="A5" s="237" t="s">
        <v>198</v>
      </c>
      <c r="B5" s="296">
        <f>B3/B4</f>
        <v>387.00811155057988</v>
      </c>
      <c r="C5" s="296" t="e">
        <f t="shared" ref="C5:N5" si="0">C3/C4</f>
        <v>#DIV/0!</v>
      </c>
      <c r="D5" s="296" t="e">
        <f t="shared" si="0"/>
        <v>#DIV/0!</v>
      </c>
      <c r="E5" s="296" t="e">
        <f t="shared" si="0"/>
        <v>#DIV/0!</v>
      </c>
      <c r="F5" s="296" t="e">
        <f t="shared" si="0"/>
        <v>#DIV/0!</v>
      </c>
      <c r="G5" s="296" t="e">
        <f t="shared" si="0"/>
        <v>#DIV/0!</v>
      </c>
      <c r="H5" s="296" t="e">
        <f t="shared" si="0"/>
        <v>#DIV/0!</v>
      </c>
      <c r="I5" s="296" t="e">
        <f t="shared" si="0"/>
        <v>#DIV/0!</v>
      </c>
      <c r="J5" s="296" t="e">
        <f t="shared" si="0"/>
        <v>#DIV/0!</v>
      </c>
      <c r="K5" s="296" t="e">
        <f t="shared" si="0"/>
        <v>#DIV/0!</v>
      </c>
      <c r="L5" s="296" t="e">
        <f t="shared" si="0"/>
        <v>#DIV/0!</v>
      </c>
      <c r="M5" s="296" t="e">
        <f t="shared" si="0"/>
        <v>#DIV/0!</v>
      </c>
      <c r="N5" s="296">
        <f t="shared" si="0"/>
        <v>387.00811155057988</v>
      </c>
      <c r="P5" s="432"/>
      <c r="Q5" s="433"/>
      <c r="R5" s="433"/>
      <c r="S5" s="433"/>
      <c r="T5" s="433"/>
      <c r="U5" s="433"/>
      <c r="V5" s="433"/>
      <c r="W5" s="433"/>
      <c r="X5" s="433"/>
      <c r="Y5" s="433"/>
      <c r="Z5" s="433"/>
      <c r="AA5" s="433"/>
      <c r="AB5" s="433"/>
    </row>
    <row r="6" spans="1:28" x14ac:dyDescent="0.25">
      <c r="B6" s="299">
        <v>2886500000</v>
      </c>
      <c r="C6" s="300"/>
    </row>
    <row r="7" spans="1:28" x14ac:dyDescent="0.25">
      <c r="B7" s="299">
        <v>7458500</v>
      </c>
    </row>
    <row r="8" spans="1:28" x14ac:dyDescent="0.25">
      <c r="A8" s="298" t="s">
        <v>226</v>
      </c>
    </row>
    <row r="9" spans="1:28" x14ac:dyDescent="0.25">
      <c r="A9" s="236" t="s">
        <v>240</v>
      </c>
      <c r="B9" s="237" t="s">
        <v>28</v>
      </c>
      <c r="C9" s="237" t="s">
        <v>29</v>
      </c>
      <c r="D9" s="237" t="s">
        <v>30</v>
      </c>
      <c r="E9" s="237" t="s">
        <v>31</v>
      </c>
      <c r="F9" s="237" t="s">
        <v>32</v>
      </c>
      <c r="G9" s="237" t="s">
        <v>33</v>
      </c>
      <c r="H9" s="237" t="s">
        <v>34</v>
      </c>
      <c r="I9" s="237" t="s">
        <v>35</v>
      </c>
      <c r="J9" s="237" t="s">
        <v>36</v>
      </c>
      <c r="K9" s="237" t="s">
        <v>37</v>
      </c>
      <c r="L9" s="237" t="s">
        <v>38</v>
      </c>
      <c r="M9" s="237" t="s">
        <v>39</v>
      </c>
      <c r="N9" s="237" t="s">
        <v>82</v>
      </c>
      <c r="P9" s="210" t="s">
        <v>28</v>
      </c>
      <c r="Q9" s="210" t="s">
        <v>29</v>
      </c>
      <c r="R9" s="210" t="s">
        <v>30</v>
      </c>
      <c r="S9" s="210" t="s">
        <v>31</v>
      </c>
      <c r="T9" s="210" t="s">
        <v>32</v>
      </c>
      <c r="U9" s="210" t="s">
        <v>33</v>
      </c>
      <c r="V9" s="210" t="s">
        <v>34</v>
      </c>
      <c r="W9" s="210" t="s">
        <v>35</v>
      </c>
      <c r="X9" s="210" t="s">
        <v>36</v>
      </c>
      <c r="Y9" s="210" t="s">
        <v>37</v>
      </c>
      <c r="Z9" s="210" t="s">
        <v>38</v>
      </c>
      <c r="AA9" s="210" t="s">
        <v>39</v>
      </c>
      <c r="AB9" s="210" t="s">
        <v>82</v>
      </c>
    </row>
    <row r="10" spans="1:28" x14ac:dyDescent="0.25">
      <c r="A10" s="237" t="s">
        <v>40</v>
      </c>
      <c r="B10" s="297">
        <v>0.95</v>
      </c>
      <c r="C10" s="297">
        <v>0.95</v>
      </c>
      <c r="D10" s="297">
        <v>0.95</v>
      </c>
      <c r="E10" s="297">
        <v>0.95</v>
      </c>
      <c r="F10" s="297">
        <v>0.95</v>
      </c>
      <c r="G10" s="297">
        <v>0.95</v>
      </c>
      <c r="H10" s="297">
        <v>0.95</v>
      </c>
      <c r="I10" s="297">
        <v>0.95</v>
      </c>
      <c r="J10" s="297">
        <v>0.95</v>
      </c>
      <c r="K10" s="297">
        <v>0.95</v>
      </c>
      <c r="L10" s="297">
        <v>0.95</v>
      </c>
      <c r="M10" s="297">
        <v>0.95</v>
      </c>
      <c r="N10" s="297">
        <v>0.95</v>
      </c>
      <c r="P10" s="438" t="s">
        <v>317</v>
      </c>
      <c r="Q10" s="433"/>
      <c r="R10" s="433"/>
      <c r="S10" s="433"/>
      <c r="T10" s="433"/>
      <c r="U10" s="433"/>
      <c r="V10" s="433"/>
      <c r="W10" s="433"/>
      <c r="X10" s="433"/>
      <c r="Y10" s="433"/>
      <c r="Z10" s="433"/>
      <c r="AA10" s="433"/>
      <c r="AB10" s="433"/>
    </row>
    <row r="11" spans="1:28" x14ac:dyDescent="0.25">
      <c r="A11" s="237" t="s">
        <v>41</v>
      </c>
      <c r="B11" s="292">
        <v>0.21</v>
      </c>
      <c r="C11" s="292"/>
      <c r="D11" s="292"/>
      <c r="E11" s="292"/>
      <c r="F11" s="292"/>
      <c r="G11" s="292"/>
      <c r="H11" s="292"/>
      <c r="I11" s="292"/>
      <c r="J11" s="292"/>
      <c r="K11" s="292"/>
      <c r="L11" s="292"/>
      <c r="M11" s="292"/>
      <c r="N11" s="292">
        <f>AVERAGE(B11:M11)</f>
        <v>0.21</v>
      </c>
      <c r="P11" s="439"/>
      <c r="Q11" s="433"/>
      <c r="R11" s="433"/>
      <c r="S11" s="433"/>
      <c r="T11" s="433"/>
      <c r="U11" s="433"/>
      <c r="V11" s="433"/>
      <c r="W11" s="433"/>
      <c r="X11" s="433"/>
      <c r="Y11" s="433"/>
      <c r="Z11" s="433"/>
      <c r="AA11" s="433"/>
      <c r="AB11" s="433"/>
    </row>
    <row r="12" spans="1:28" x14ac:dyDescent="0.25">
      <c r="A12" s="237" t="s">
        <v>197</v>
      </c>
      <c r="B12" s="296">
        <f>B10/B11</f>
        <v>4.5238095238095237</v>
      </c>
      <c r="C12" s="296" t="e">
        <f t="shared" ref="C12:N12" si="1">C10/C11</f>
        <v>#DIV/0!</v>
      </c>
      <c r="D12" s="296" t="e">
        <f t="shared" si="1"/>
        <v>#DIV/0!</v>
      </c>
      <c r="E12" s="296" t="e">
        <f t="shared" si="1"/>
        <v>#DIV/0!</v>
      </c>
      <c r="F12" s="296" t="e">
        <f t="shared" si="1"/>
        <v>#DIV/0!</v>
      </c>
      <c r="G12" s="296" t="e">
        <f t="shared" si="1"/>
        <v>#DIV/0!</v>
      </c>
      <c r="H12" s="296" t="e">
        <f t="shared" si="1"/>
        <v>#DIV/0!</v>
      </c>
      <c r="I12" s="296" t="e">
        <f t="shared" si="1"/>
        <v>#DIV/0!</v>
      </c>
      <c r="J12" s="296" t="e">
        <f t="shared" si="1"/>
        <v>#DIV/0!</v>
      </c>
      <c r="K12" s="296" t="e">
        <f t="shared" si="1"/>
        <v>#DIV/0!</v>
      </c>
      <c r="L12" s="296" t="e">
        <f t="shared" si="1"/>
        <v>#DIV/0!</v>
      </c>
      <c r="M12" s="296" t="e">
        <f t="shared" si="1"/>
        <v>#DIV/0!</v>
      </c>
      <c r="N12" s="296">
        <f t="shared" si="1"/>
        <v>4.5238095238095237</v>
      </c>
      <c r="P12" s="439"/>
      <c r="Q12" s="433"/>
      <c r="R12" s="433"/>
      <c r="S12" s="433"/>
      <c r="T12" s="433"/>
      <c r="U12" s="433"/>
      <c r="V12" s="433"/>
      <c r="W12" s="433"/>
      <c r="X12" s="433"/>
      <c r="Y12" s="433"/>
      <c r="Z12" s="433"/>
      <c r="AA12" s="433"/>
      <c r="AB12" s="433"/>
    </row>
    <row r="13" spans="1:28" x14ac:dyDescent="0.25">
      <c r="A13" s="237" t="s">
        <v>198</v>
      </c>
      <c r="B13" s="296">
        <f>B12</f>
        <v>4.5238095238095237</v>
      </c>
      <c r="C13" s="296" t="e">
        <f>AVERAGE($B$12:C$12)</f>
        <v>#DIV/0!</v>
      </c>
      <c r="D13" s="296" t="e">
        <f>AVERAGE($B$12:D$12)</f>
        <v>#DIV/0!</v>
      </c>
      <c r="E13" s="296" t="e">
        <f>AVERAGE($B$12:E$12)</f>
        <v>#DIV/0!</v>
      </c>
      <c r="F13" s="296" t="e">
        <f>AVERAGE($B$12:F$12)</f>
        <v>#DIV/0!</v>
      </c>
      <c r="G13" s="296" t="e">
        <f>AVERAGE($B$12:G$12)</f>
        <v>#DIV/0!</v>
      </c>
      <c r="H13" s="296" t="e">
        <f>AVERAGE($B$12:H$12)</f>
        <v>#DIV/0!</v>
      </c>
      <c r="I13" s="296" t="e">
        <f>AVERAGE($B$12:I$12)</f>
        <v>#DIV/0!</v>
      </c>
      <c r="J13" s="296" t="e">
        <f>AVERAGE($B$12:J$12)</f>
        <v>#DIV/0!</v>
      </c>
      <c r="K13" s="296" t="e">
        <f>AVERAGE($B$12:K$12)</f>
        <v>#DIV/0!</v>
      </c>
      <c r="L13" s="296" t="e">
        <f>AVERAGE($B$12:L$12)</f>
        <v>#DIV/0!</v>
      </c>
      <c r="M13" s="296" t="e">
        <f>AVERAGE($B$12:M$12)</f>
        <v>#DIV/0!</v>
      </c>
      <c r="N13" s="296"/>
      <c r="P13" s="439"/>
      <c r="Q13" s="433"/>
      <c r="R13" s="433"/>
      <c r="S13" s="433"/>
      <c r="T13" s="433"/>
      <c r="U13" s="433"/>
      <c r="V13" s="433"/>
      <c r="W13" s="433"/>
      <c r="X13" s="433"/>
      <c r="Y13" s="433"/>
      <c r="Z13" s="433"/>
      <c r="AA13" s="433"/>
      <c r="AB13" s="433"/>
    </row>
    <row r="16" spans="1:28" x14ac:dyDescent="0.25">
      <c r="A16" s="298" t="s">
        <v>226</v>
      </c>
    </row>
    <row r="17" spans="1:28" x14ac:dyDescent="0.25">
      <c r="A17" s="236" t="s">
        <v>241</v>
      </c>
      <c r="B17" s="237" t="s">
        <v>28</v>
      </c>
      <c r="C17" s="237" t="s">
        <v>29</v>
      </c>
      <c r="D17" s="237" t="s">
        <v>30</v>
      </c>
      <c r="E17" s="237" t="s">
        <v>31</v>
      </c>
      <c r="F17" s="237" t="s">
        <v>32</v>
      </c>
      <c r="G17" s="237" t="s">
        <v>33</v>
      </c>
      <c r="H17" s="237" t="s">
        <v>34</v>
      </c>
      <c r="I17" s="237" t="s">
        <v>35</v>
      </c>
      <c r="J17" s="237" t="s">
        <v>36</v>
      </c>
      <c r="K17" s="237" t="s">
        <v>37</v>
      </c>
      <c r="L17" s="237" t="s">
        <v>38</v>
      </c>
      <c r="M17" s="237" t="s">
        <v>39</v>
      </c>
      <c r="N17" s="237" t="s">
        <v>82</v>
      </c>
      <c r="P17" s="210" t="s">
        <v>28</v>
      </c>
      <c r="Q17" s="210" t="s">
        <v>29</v>
      </c>
      <c r="R17" s="210" t="s">
        <v>30</v>
      </c>
      <c r="S17" s="210" t="s">
        <v>31</v>
      </c>
      <c r="T17" s="210" t="s">
        <v>32</v>
      </c>
      <c r="U17" s="210" t="s">
        <v>33</v>
      </c>
      <c r="V17" s="210" t="s">
        <v>34</v>
      </c>
      <c r="W17" s="210" t="s">
        <v>35</v>
      </c>
      <c r="X17" s="210" t="s">
        <v>36</v>
      </c>
      <c r="Y17" s="210" t="s">
        <v>37</v>
      </c>
      <c r="Z17" s="210" t="s">
        <v>38</v>
      </c>
      <c r="AA17" s="210" t="s">
        <v>39</v>
      </c>
      <c r="AB17" s="210" t="s">
        <v>82</v>
      </c>
    </row>
    <row r="18" spans="1:28" x14ac:dyDescent="0.25">
      <c r="A18" s="237" t="s">
        <v>40</v>
      </c>
      <c r="B18" s="297">
        <v>0.95</v>
      </c>
      <c r="C18" s="297">
        <v>0.95</v>
      </c>
      <c r="D18" s="297">
        <v>0.95</v>
      </c>
      <c r="E18" s="297">
        <v>0.95</v>
      </c>
      <c r="F18" s="297">
        <v>0.95</v>
      </c>
      <c r="G18" s="297">
        <v>0.95</v>
      </c>
      <c r="H18" s="297">
        <v>0.95</v>
      </c>
      <c r="I18" s="297">
        <v>0.95</v>
      </c>
      <c r="J18" s="297">
        <v>0.95</v>
      </c>
      <c r="K18" s="297">
        <v>0.95</v>
      </c>
      <c r="L18" s="297">
        <v>0.95</v>
      </c>
      <c r="M18" s="297">
        <v>0.95</v>
      </c>
      <c r="N18" s="297">
        <v>0.95</v>
      </c>
      <c r="P18" s="438" t="s">
        <v>318</v>
      </c>
      <c r="Q18" s="433"/>
      <c r="R18" s="433"/>
      <c r="S18" s="433"/>
      <c r="T18" s="433"/>
      <c r="U18" s="433"/>
      <c r="V18" s="433"/>
      <c r="W18" s="433"/>
      <c r="X18" s="433"/>
      <c r="Y18" s="433"/>
      <c r="Z18" s="433"/>
      <c r="AA18" s="433"/>
      <c r="AB18" s="433"/>
    </row>
    <row r="19" spans="1:28" x14ac:dyDescent="0.25">
      <c r="A19" s="237" t="s">
        <v>41</v>
      </c>
      <c r="B19" s="292">
        <v>0.56000000000000005</v>
      </c>
      <c r="C19" s="292"/>
      <c r="D19" s="292"/>
      <c r="E19" s="292"/>
      <c r="F19" s="292"/>
      <c r="G19" s="292"/>
      <c r="H19" s="292"/>
      <c r="I19" s="292"/>
      <c r="J19" s="292"/>
      <c r="K19" s="292"/>
      <c r="L19" s="292"/>
      <c r="M19" s="292"/>
      <c r="N19" s="292">
        <f>AVERAGE(B19:M19)</f>
        <v>0.56000000000000005</v>
      </c>
      <c r="P19" s="439"/>
      <c r="Q19" s="433"/>
      <c r="R19" s="433"/>
      <c r="S19" s="433"/>
      <c r="T19" s="433"/>
      <c r="U19" s="433"/>
      <c r="V19" s="433"/>
      <c r="W19" s="433"/>
      <c r="X19" s="433"/>
      <c r="Y19" s="433"/>
      <c r="Z19" s="433"/>
      <c r="AA19" s="433"/>
      <c r="AB19" s="433"/>
    </row>
    <row r="20" spans="1:28" x14ac:dyDescent="0.25">
      <c r="A20" s="237" t="s">
        <v>197</v>
      </c>
      <c r="B20" s="296">
        <f>B18/B19</f>
        <v>1.6964285714285712</v>
      </c>
      <c r="C20" s="296" t="e">
        <f t="shared" ref="C20:N20" si="2">C18/C19</f>
        <v>#DIV/0!</v>
      </c>
      <c r="D20" s="296" t="e">
        <f t="shared" si="2"/>
        <v>#DIV/0!</v>
      </c>
      <c r="E20" s="296" t="e">
        <f t="shared" si="2"/>
        <v>#DIV/0!</v>
      </c>
      <c r="F20" s="296" t="e">
        <f t="shared" si="2"/>
        <v>#DIV/0!</v>
      </c>
      <c r="G20" s="296" t="e">
        <f t="shared" si="2"/>
        <v>#DIV/0!</v>
      </c>
      <c r="H20" s="296" t="e">
        <f t="shared" si="2"/>
        <v>#DIV/0!</v>
      </c>
      <c r="I20" s="296" t="e">
        <f t="shared" si="2"/>
        <v>#DIV/0!</v>
      </c>
      <c r="J20" s="296" t="e">
        <f t="shared" si="2"/>
        <v>#DIV/0!</v>
      </c>
      <c r="K20" s="296" t="e">
        <f t="shared" si="2"/>
        <v>#DIV/0!</v>
      </c>
      <c r="L20" s="296" t="e">
        <f t="shared" si="2"/>
        <v>#DIV/0!</v>
      </c>
      <c r="M20" s="296" t="e">
        <f t="shared" si="2"/>
        <v>#DIV/0!</v>
      </c>
      <c r="N20" s="296">
        <f t="shared" si="2"/>
        <v>1.6964285714285712</v>
      </c>
      <c r="P20" s="439"/>
      <c r="Q20" s="433"/>
      <c r="R20" s="433"/>
      <c r="S20" s="433"/>
      <c r="T20" s="433"/>
      <c r="U20" s="433"/>
      <c r="V20" s="433"/>
      <c r="W20" s="433"/>
      <c r="X20" s="433"/>
      <c r="Y20" s="433"/>
      <c r="Z20" s="433"/>
      <c r="AA20" s="433"/>
      <c r="AB20" s="433"/>
    </row>
    <row r="21" spans="1:28" x14ac:dyDescent="0.25">
      <c r="A21" s="237" t="s">
        <v>198</v>
      </c>
      <c r="B21" s="296">
        <f>B20</f>
        <v>1.6964285714285712</v>
      </c>
      <c r="C21" s="296" t="e">
        <f>AVERAGE($B$20:C$20)</f>
        <v>#DIV/0!</v>
      </c>
      <c r="D21" s="296" t="e">
        <f>AVERAGE($B$20:D$20)</f>
        <v>#DIV/0!</v>
      </c>
      <c r="E21" s="296" t="e">
        <f>AVERAGE($B$20:E$20)</f>
        <v>#DIV/0!</v>
      </c>
      <c r="F21" s="296" t="e">
        <f>AVERAGE($B$20:F$20)</f>
        <v>#DIV/0!</v>
      </c>
      <c r="G21" s="296" t="e">
        <f>AVERAGE($B$20:G$20)</f>
        <v>#DIV/0!</v>
      </c>
      <c r="H21" s="296" t="e">
        <f>AVERAGE($B$20:H$20)</f>
        <v>#DIV/0!</v>
      </c>
      <c r="I21" s="296" t="e">
        <f>AVERAGE($B$20:I$20)</f>
        <v>#DIV/0!</v>
      </c>
      <c r="J21" s="296" t="e">
        <f>AVERAGE($B$20:J$20)</f>
        <v>#DIV/0!</v>
      </c>
      <c r="K21" s="296" t="e">
        <f>AVERAGE($B$20:K$20)</f>
        <v>#DIV/0!</v>
      </c>
      <c r="L21" s="296" t="e">
        <f>AVERAGE($B$20:L$20)</f>
        <v>#DIV/0!</v>
      </c>
      <c r="M21" s="296" t="e">
        <f>AVERAGE($B$20:M$20)</f>
        <v>#DIV/0!</v>
      </c>
      <c r="N21" s="296"/>
      <c r="P21" s="439"/>
      <c r="Q21" s="433"/>
      <c r="R21" s="433"/>
      <c r="S21" s="433"/>
      <c r="T21" s="433"/>
      <c r="U21" s="433"/>
      <c r="V21" s="433"/>
      <c r="W21" s="433"/>
      <c r="X21" s="433"/>
      <c r="Y21" s="433"/>
      <c r="Z21" s="433"/>
      <c r="AA21" s="433"/>
      <c r="AB21" s="433"/>
    </row>
    <row r="24" spans="1:28" x14ac:dyDescent="0.25">
      <c r="A24" s="298" t="s">
        <v>245</v>
      </c>
    </row>
    <row r="25" spans="1:28" ht="30" x14ac:dyDescent="0.25">
      <c r="A25" s="236" t="s">
        <v>242</v>
      </c>
      <c r="B25" s="237" t="s">
        <v>28</v>
      </c>
      <c r="C25" s="237" t="s">
        <v>29</v>
      </c>
      <c r="D25" s="237" t="s">
        <v>30</v>
      </c>
      <c r="E25" s="237" t="s">
        <v>31</v>
      </c>
      <c r="F25" s="237" t="s">
        <v>32</v>
      </c>
      <c r="G25" s="237" t="s">
        <v>33</v>
      </c>
      <c r="H25" s="237" t="s">
        <v>34</v>
      </c>
      <c r="I25" s="237" t="s">
        <v>35</v>
      </c>
      <c r="J25" s="237" t="s">
        <v>36</v>
      </c>
      <c r="K25" s="237" t="s">
        <v>37</v>
      </c>
      <c r="L25" s="237" t="s">
        <v>38</v>
      </c>
      <c r="M25" s="237" t="s">
        <v>39</v>
      </c>
      <c r="N25" s="237" t="s">
        <v>82</v>
      </c>
      <c r="P25" s="210" t="s">
        <v>28</v>
      </c>
      <c r="Q25" s="210" t="s">
        <v>29</v>
      </c>
      <c r="R25" s="210" t="s">
        <v>30</v>
      </c>
      <c r="S25" s="210" t="s">
        <v>31</v>
      </c>
      <c r="T25" s="210" t="s">
        <v>32</v>
      </c>
      <c r="U25" s="210" t="s">
        <v>33</v>
      </c>
      <c r="V25" s="210" t="s">
        <v>34</v>
      </c>
      <c r="W25" s="210" t="s">
        <v>35</v>
      </c>
      <c r="X25" s="210" t="s">
        <v>36</v>
      </c>
      <c r="Y25" s="210" t="s">
        <v>37</v>
      </c>
      <c r="Z25" s="210" t="s">
        <v>38</v>
      </c>
      <c r="AA25" s="210" t="s">
        <v>39</v>
      </c>
      <c r="AB25" s="210" t="s">
        <v>82</v>
      </c>
    </row>
    <row r="26" spans="1:28" x14ac:dyDescent="0.25">
      <c r="A26" s="237" t="s">
        <v>40</v>
      </c>
      <c r="B26" s="301">
        <v>10</v>
      </c>
      <c r="C26" s="301">
        <v>10</v>
      </c>
      <c r="D26" s="301">
        <v>10</v>
      </c>
      <c r="E26" s="301">
        <v>10</v>
      </c>
      <c r="F26" s="301">
        <v>10</v>
      </c>
      <c r="G26" s="301">
        <v>10</v>
      </c>
      <c r="H26" s="301">
        <v>10</v>
      </c>
      <c r="I26" s="301">
        <v>10</v>
      </c>
      <c r="J26" s="301">
        <v>10</v>
      </c>
      <c r="K26" s="301">
        <v>10</v>
      </c>
      <c r="L26" s="301">
        <v>10</v>
      </c>
      <c r="M26" s="301">
        <v>10</v>
      </c>
      <c r="N26" s="301">
        <v>10</v>
      </c>
      <c r="P26" s="438" t="s">
        <v>319</v>
      </c>
      <c r="Q26" s="433"/>
      <c r="R26" s="433"/>
      <c r="S26" s="433"/>
      <c r="T26" s="433"/>
      <c r="U26" s="433"/>
      <c r="V26" s="433"/>
      <c r="W26" s="433"/>
      <c r="X26" s="433"/>
      <c r="Y26" s="433"/>
      <c r="Z26" s="433"/>
      <c r="AA26" s="433"/>
      <c r="AB26" s="433"/>
    </row>
    <row r="27" spans="1:28" x14ac:dyDescent="0.25">
      <c r="A27" s="237" t="s">
        <v>247</v>
      </c>
      <c r="B27" s="302">
        <v>2</v>
      </c>
      <c r="C27" s="302"/>
      <c r="D27" s="302"/>
      <c r="E27" s="302"/>
      <c r="F27" s="302"/>
      <c r="G27" s="302"/>
      <c r="H27" s="302"/>
      <c r="I27" s="302"/>
      <c r="J27" s="302"/>
      <c r="K27" s="302"/>
      <c r="L27" s="302"/>
      <c r="M27" s="302"/>
      <c r="N27" s="302">
        <f>SUM(B27:M27)</f>
        <v>2</v>
      </c>
      <c r="P27" s="439"/>
      <c r="Q27" s="433"/>
      <c r="R27" s="433"/>
      <c r="S27" s="433"/>
      <c r="T27" s="433"/>
      <c r="U27" s="433"/>
      <c r="V27" s="433"/>
      <c r="W27" s="433"/>
      <c r="X27" s="433"/>
      <c r="Y27" s="433"/>
      <c r="Z27" s="433"/>
      <c r="AA27" s="433"/>
      <c r="AB27" s="433"/>
    </row>
    <row r="28" spans="1:28" x14ac:dyDescent="0.25">
      <c r="A28" s="237" t="s">
        <v>248</v>
      </c>
      <c r="B28" s="302">
        <v>2</v>
      </c>
      <c r="C28" s="302"/>
      <c r="D28" s="302"/>
      <c r="E28" s="302"/>
      <c r="F28" s="302"/>
      <c r="G28" s="302"/>
      <c r="H28" s="302"/>
      <c r="I28" s="302"/>
      <c r="J28" s="302"/>
      <c r="K28" s="302"/>
      <c r="L28" s="302"/>
      <c r="M28" s="302"/>
      <c r="N28" s="302">
        <f>SUM(B28:M28)</f>
        <v>2</v>
      </c>
      <c r="P28" s="439"/>
      <c r="Q28" s="433"/>
      <c r="R28" s="433"/>
      <c r="S28" s="433"/>
      <c r="T28" s="433"/>
      <c r="U28" s="433"/>
      <c r="V28" s="433"/>
      <c r="W28" s="433"/>
      <c r="X28" s="433"/>
      <c r="Y28" s="433"/>
      <c r="Z28" s="433"/>
      <c r="AA28" s="433"/>
      <c r="AB28" s="433"/>
    </row>
    <row r="29" spans="1:28" x14ac:dyDescent="0.25">
      <c r="A29" s="237" t="s">
        <v>246</v>
      </c>
      <c r="B29" s="301">
        <f>IFERROR(B28/B27,0)</f>
        <v>1</v>
      </c>
      <c r="C29" s="301">
        <f t="shared" ref="C29:N29" si="3">IFERROR(C28/C27,0)</f>
        <v>0</v>
      </c>
      <c r="D29" s="301">
        <f t="shared" si="3"/>
        <v>0</v>
      </c>
      <c r="E29" s="301">
        <f t="shared" si="3"/>
        <v>0</v>
      </c>
      <c r="F29" s="301">
        <f t="shared" si="3"/>
        <v>0</v>
      </c>
      <c r="G29" s="301">
        <f t="shared" si="3"/>
        <v>0</v>
      </c>
      <c r="H29" s="301">
        <f t="shared" si="3"/>
        <v>0</v>
      </c>
      <c r="I29" s="301">
        <f t="shared" si="3"/>
        <v>0</v>
      </c>
      <c r="J29" s="301">
        <f t="shared" si="3"/>
        <v>0</v>
      </c>
      <c r="K29" s="301">
        <f t="shared" si="3"/>
        <v>0</v>
      </c>
      <c r="L29" s="301">
        <f t="shared" si="3"/>
        <v>0</v>
      </c>
      <c r="M29" s="301">
        <f t="shared" si="3"/>
        <v>0</v>
      </c>
      <c r="N29" s="301">
        <f t="shared" si="3"/>
        <v>1</v>
      </c>
      <c r="P29" s="439"/>
      <c r="Q29" s="433"/>
      <c r="R29" s="433"/>
      <c r="S29" s="433"/>
      <c r="T29" s="433"/>
      <c r="U29" s="433"/>
      <c r="V29" s="433"/>
      <c r="W29" s="433"/>
      <c r="X29" s="433"/>
      <c r="Y29" s="433"/>
      <c r="Z29" s="433"/>
      <c r="AA29" s="433"/>
      <c r="AB29" s="433"/>
    </row>
    <row r="30" spans="1:28" x14ac:dyDescent="0.25">
      <c r="A30" s="237" t="s">
        <v>197</v>
      </c>
      <c r="B30" s="296">
        <f>IF(B29=0,0,B26/B29)</f>
        <v>10</v>
      </c>
      <c r="C30" s="296">
        <f t="shared" ref="C30:N30" si="4">IF(C29=0,0,C26/C29)</f>
        <v>0</v>
      </c>
      <c r="D30" s="296">
        <f t="shared" si="4"/>
        <v>0</v>
      </c>
      <c r="E30" s="296">
        <f t="shared" si="4"/>
        <v>0</v>
      </c>
      <c r="F30" s="296">
        <f t="shared" si="4"/>
        <v>0</v>
      </c>
      <c r="G30" s="296">
        <f t="shared" si="4"/>
        <v>0</v>
      </c>
      <c r="H30" s="296">
        <f t="shared" si="4"/>
        <v>0</v>
      </c>
      <c r="I30" s="296">
        <f t="shared" si="4"/>
        <v>0</v>
      </c>
      <c r="J30" s="296">
        <f t="shared" si="4"/>
        <v>0</v>
      </c>
      <c r="K30" s="296">
        <f t="shared" si="4"/>
        <v>0</v>
      </c>
      <c r="L30" s="296">
        <f t="shared" si="4"/>
        <v>0</v>
      </c>
      <c r="M30" s="296">
        <f t="shared" si="4"/>
        <v>0</v>
      </c>
      <c r="N30" s="296">
        <f t="shared" si="4"/>
        <v>10</v>
      </c>
      <c r="P30" s="439"/>
      <c r="Q30" s="433"/>
      <c r="R30" s="433"/>
      <c r="S30" s="433"/>
      <c r="T30" s="433"/>
      <c r="U30" s="433"/>
      <c r="V30" s="433"/>
      <c r="W30" s="433"/>
      <c r="X30" s="433"/>
      <c r="Y30" s="433"/>
      <c r="Z30" s="433"/>
      <c r="AA30" s="433"/>
      <c r="AB30" s="433"/>
    </row>
    <row r="31" spans="1:28" x14ac:dyDescent="0.25">
      <c r="A31" s="237" t="s">
        <v>198</v>
      </c>
      <c r="B31" s="296">
        <f>B30</f>
        <v>10</v>
      </c>
      <c r="C31" s="296">
        <f>AVERAGE($B$30:C$30)</f>
        <v>5</v>
      </c>
      <c r="D31" s="296">
        <f>AVERAGE($B$30:D$30)</f>
        <v>3.3333333333333335</v>
      </c>
      <c r="E31" s="296">
        <f>AVERAGE($B$30:E$30)</f>
        <v>2.5</v>
      </c>
      <c r="F31" s="296">
        <f>AVERAGE($B$30:F$30)</f>
        <v>2</v>
      </c>
      <c r="G31" s="296">
        <f>AVERAGE($B$30:G$30)</f>
        <v>1.6666666666666667</v>
      </c>
      <c r="H31" s="296">
        <f>AVERAGE($B$30:H$30)</f>
        <v>1.4285714285714286</v>
      </c>
      <c r="I31" s="296">
        <f>AVERAGE($B$30:I$30)</f>
        <v>1.25</v>
      </c>
      <c r="J31" s="296">
        <f>AVERAGE($B$30:J$30)</f>
        <v>1.1111111111111112</v>
      </c>
      <c r="K31" s="296">
        <f>AVERAGE($B$30:K$30)</f>
        <v>1</v>
      </c>
      <c r="L31" s="296">
        <f>AVERAGE($B$30:L$30)</f>
        <v>0.90909090909090906</v>
      </c>
      <c r="M31" s="296">
        <f>AVERAGE($B$30:M$30)</f>
        <v>0.83333333333333337</v>
      </c>
      <c r="N31" s="296"/>
      <c r="P31" s="439"/>
      <c r="Q31" s="433"/>
      <c r="R31" s="433"/>
      <c r="S31" s="433"/>
      <c r="T31" s="433"/>
      <c r="U31" s="433"/>
      <c r="V31" s="433"/>
      <c r="W31" s="433"/>
      <c r="X31" s="433"/>
      <c r="Y31" s="433"/>
      <c r="Z31" s="433"/>
      <c r="AA31" s="433"/>
      <c r="AB31" s="433"/>
    </row>
    <row r="34" spans="1:28" x14ac:dyDescent="0.25">
      <c r="A34" s="298" t="s">
        <v>43</v>
      </c>
    </row>
    <row r="35" spans="1:28" x14ac:dyDescent="0.25">
      <c r="A35" s="237" t="s">
        <v>203</v>
      </c>
      <c r="B35" s="237" t="s">
        <v>28</v>
      </c>
      <c r="C35" s="237" t="s">
        <v>29</v>
      </c>
      <c r="D35" s="237" t="s">
        <v>30</v>
      </c>
      <c r="E35" s="237" t="s">
        <v>31</v>
      </c>
      <c r="F35" s="237" t="s">
        <v>32</v>
      </c>
      <c r="G35" s="237" t="s">
        <v>33</v>
      </c>
      <c r="H35" s="237" t="s">
        <v>34</v>
      </c>
      <c r="I35" s="237" t="s">
        <v>35</v>
      </c>
      <c r="J35" s="237" t="s">
        <v>36</v>
      </c>
      <c r="K35" s="237" t="s">
        <v>37</v>
      </c>
      <c r="L35" s="237" t="s">
        <v>38</v>
      </c>
      <c r="M35" s="237" t="s">
        <v>39</v>
      </c>
      <c r="N35" s="237" t="s">
        <v>82</v>
      </c>
      <c r="P35" s="210" t="s">
        <v>28</v>
      </c>
      <c r="Q35" s="210" t="s">
        <v>29</v>
      </c>
      <c r="R35" s="210" t="s">
        <v>30</v>
      </c>
      <c r="S35" s="210" t="s">
        <v>31</v>
      </c>
      <c r="T35" s="210" t="s">
        <v>32</v>
      </c>
      <c r="U35" s="210" t="s">
        <v>33</v>
      </c>
      <c r="V35" s="210" t="s">
        <v>34</v>
      </c>
      <c r="W35" s="210" t="s">
        <v>35</v>
      </c>
      <c r="X35" s="210" t="s">
        <v>36</v>
      </c>
      <c r="Y35" s="210" t="s">
        <v>37</v>
      </c>
      <c r="Z35" s="210" t="s">
        <v>38</v>
      </c>
      <c r="AA35" s="210" t="s">
        <v>39</v>
      </c>
      <c r="AB35" s="210" t="s">
        <v>82</v>
      </c>
    </row>
    <row r="36" spans="1:28" x14ac:dyDescent="0.25">
      <c r="A36" s="237" t="s">
        <v>40</v>
      </c>
      <c r="B36" s="301">
        <v>0</v>
      </c>
      <c r="C36" s="301">
        <v>0</v>
      </c>
      <c r="D36" s="301">
        <v>0</v>
      </c>
      <c r="E36" s="301">
        <v>0</v>
      </c>
      <c r="F36" s="301">
        <v>0</v>
      </c>
      <c r="G36" s="301">
        <v>0</v>
      </c>
      <c r="H36" s="301">
        <v>0</v>
      </c>
      <c r="I36" s="301">
        <v>0</v>
      </c>
      <c r="J36" s="301">
        <v>0</v>
      </c>
      <c r="K36" s="301">
        <v>0</v>
      </c>
      <c r="L36" s="301">
        <v>0</v>
      </c>
      <c r="M36" s="301">
        <v>0</v>
      </c>
      <c r="N36" s="301">
        <f>SUM(B36:M36)</f>
        <v>0</v>
      </c>
      <c r="P36" s="438" t="s">
        <v>320</v>
      </c>
      <c r="Q36" s="433"/>
      <c r="R36" s="433"/>
      <c r="S36" s="433"/>
      <c r="T36" s="433"/>
      <c r="U36" s="433"/>
      <c r="V36" s="433"/>
      <c r="W36" s="433"/>
      <c r="X36" s="433"/>
      <c r="Y36" s="433"/>
      <c r="Z36" s="433"/>
      <c r="AA36" s="433"/>
      <c r="AB36" s="433"/>
    </row>
    <row r="37" spans="1:28" x14ac:dyDescent="0.25">
      <c r="A37" s="237" t="s">
        <v>41</v>
      </c>
      <c r="B37" s="302">
        <v>0</v>
      </c>
      <c r="C37" s="302">
        <v>0</v>
      </c>
      <c r="D37" s="302">
        <v>0</v>
      </c>
      <c r="E37" s="302"/>
      <c r="F37" s="302"/>
      <c r="G37" s="302"/>
      <c r="H37" s="302"/>
      <c r="I37" s="302"/>
      <c r="J37" s="302"/>
      <c r="K37" s="302"/>
      <c r="L37" s="302"/>
      <c r="M37" s="302"/>
      <c r="N37" s="302">
        <f>SUM(B37:M37)</f>
        <v>0</v>
      </c>
      <c r="P37" s="439"/>
      <c r="Q37" s="433"/>
      <c r="R37" s="433"/>
      <c r="S37" s="433"/>
      <c r="T37" s="433"/>
      <c r="U37" s="433"/>
      <c r="V37" s="433"/>
      <c r="W37" s="433"/>
      <c r="X37" s="433"/>
      <c r="Y37" s="433"/>
      <c r="Z37" s="433"/>
      <c r="AA37" s="433"/>
      <c r="AB37" s="433"/>
    </row>
    <row r="38" spans="1:28" x14ac:dyDescent="0.25">
      <c r="A38" s="237" t="s">
        <v>83</v>
      </c>
      <c r="B38" s="301">
        <f>B37</f>
        <v>0</v>
      </c>
      <c r="C38" s="301">
        <f>SUM($B$37:C$37)</f>
        <v>0</v>
      </c>
      <c r="D38" s="301">
        <f>SUM($B$37:D$37)</f>
        <v>0</v>
      </c>
      <c r="E38" s="301">
        <f>SUM($B$37:E$37)</f>
        <v>0</v>
      </c>
      <c r="F38" s="301">
        <f>SUM($B$37:F$37)</f>
        <v>0</v>
      </c>
      <c r="G38" s="301">
        <f>SUM($B$37:G$37)</f>
        <v>0</v>
      </c>
      <c r="H38" s="301">
        <f>SUM($B$37:H$37)</f>
        <v>0</v>
      </c>
      <c r="I38" s="301">
        <f>SUM($B$37:I$37)</f>
        <v>0</v>
      </c>
      <c r="J38" s="301">
        <f>SUM($B$37:J$37)</f>
        <v>0</v>
      </c>
      <c r="K38" s="301">
        <f>SUM($B$37:K$37)</f>
        <v>0</v>
      </c>
      <c r="L38" s="301">
        <f>SUM($B$37:L$37)</f>
        <v>0</v>
      </c>
      <c r="M38" s="301">
        <f>SUM($B$37:M$37)</f>
        <v>0</v>
      </c>
      <c r="N38" s="303"/>
      <c r="P38" s="439"/>
      <c r="Q38" s="433"/>
      <c r="R38" s="433"/>
      <c r="S38" s="433"/>
      <c r="T38" s="433"/>
      <c r="U38" s="433"/>
      <c r="V38" s="433"/>
      <c r="W38" s="433"/>
      <c r="X38" s="433"/>
      <c r="Y38" s="433"/>
      <c r="Z38" s="433"/>
      <c r="AA38" s="433"/>
      <c r="AB38" s="433"/>
    </row>
    <row r="39" spans="1:28" x14ac:dyDescent="0.25">
      <c r="A39" s="237" t="s">
        <v>197</v>
      </c>
      <c r="B39" s="296">
        <f>IF(B37=0,1,B36/B37)</f>
        <v>1</v>
      </c>
      <c r="C39" s="296">
        <f t="shared" ref="C39:M39" si="5">IF(C37=0,1,C36/C37)</f>
        <v>1</v>
      </c>
      <c r="D39" s="296">
        <f t="shared" si="5"/>
        <v>1</v>
      </c>
      <c r="E39" s="296">
        <f t="shared" si="5"/>
        <v>1</v>
      </c>
      <c r="F39" s="296">
        <f t="shared" si="5"/>
        <v>1</v>
      </c>
      <c r="G39" s="296">
        <f t="shared" si="5"/>
        <v>1</v>
      </c>
      <c r="H39" s="296">
        <f t="shared" si="5"/>
        <v>1</v>
      </c>
      <c r="I39" s="296">
        <f t="shared" si="5"/>
        <v>1</v>
      </c>
      <c r="J39" s="296">
        <f t="shared" si="5"/>
        <v>1</v>
      </c>
      <c r="K39" s="296">
        <f t="shared" si="5"/>
        <v>1</v>
      </c>
      <c r="L39" s="296">
        <f t="shared" si="5"/>
        <v>1</v>
      </c>
      <c r="M39" s="296">
        <f t="shared" si="5"/>
        <v>1</v>
      </c>
      <c r="N39" s="296" t="str">
        <f t="shared" ref="N39" si="6">IF(N37=0,"100%",N37/N36)</f>
        <v>100%</v>
      </c>
      <c r="P39" s="439"/>
      <c r="Q39" s="433"/>
      <c r="R39" s="433"/>
      <c r="S39" s="433"/>
      <c r="T39" s="433"/>
      <c r="U39" s="433"/>
      <c r="V39" s="433"/>
      <c r="W39" s="433"/>
      <c r="X39" s="433"/>
      <c r="Y39" s="433"/>
      <c r="Z39" s="433"/>
      <c r="AA39" s="433"/>
      <c r="AB39" s="433"/>
    </row>
    <row r="40" spans="1:28" x14ac:dyDescent="0.25">
      <c r="A40" s="237" t="s">
        <v>199</v>
      </c>
      <c r="B40" s="296">
        <f>B39</f>
        <v>1</v>
      </c>
      <c r="C40" s="297">
        <f>SUM($B$39:C$39)/COUNT($B$39:C$39)</f>
        <v>1</v>
      </c>
      <c r="D40" s="297">
        <f>SUM($B$39:D$39)/COUNT($B$39:D$39)</f>
        <v>1</v>
      </c>
      <c r="E40" s="297">
        <f>SUM($B$39:E$39)/COUNT($B$39:E$39)</f>
        <v>1</v>
      </c>
      <c r="F40" s="297">
        <f>SUM($B$39:F$39)/COUNT($B$39:F$39)</f>
        <v>1</v>
      </c>
      <c r="G40" s="297">
        <f>SUM($B$39:G$39)/COUNT($B$39:G$39)</f>
        <v>1</v>
      </c>
      <c r="H40" s="297">
        <f>SUM($B$39:H$39)/COUNT($B$39:H$39)</f>
        <v>1</v>
      </c>
      <c r="I40" s="297">
        <f>SUM($B$39:I$39)/COUNT($B$39:I$39)</f>
        <v>1</v>
      </c>
      <c r="J40" s="297">
        <f>SUM($B$39:J$39)/COUNT($B$39:J$39)</f>
        <v>1</v>
      </c>
      <c r="K40" s="297">
        <f>SUM($B$39:K$39)/COUNT($B$39:K$39)</f>
        <v>1</v>
      </c>
      <c r="L40" s="297">
        <f>SUM($B$39:L$39)/COUNT($B$39:L$39)</f>
        <v>1</v>
      </c>
      <c r="M40" s="297">
        <f>SUM($B$39:M$39)/COUNT($B$39:M$39)</f>
        <v>1</v>
      </c>
      <c r="N40" s="297"/>
      <c r="P40" s="439"/>
      <c r="Q40" s="433"/>
      <c r="R40" s="433"/>
      <c r="S40" s="433"/>
      <c r="T40" s="433"/>
      <c r="U40" s="433"/>
      <c r="V40" s="433"/>
      <c r="W40" s="433"/>
      <c r="X40" s="433"/>
      <c r="Y40" s="433"/>
      <c r="Z40" s="433"/>
      <c r="AA40" s="433"/>
      <c r="AB40" s="433"/>
    </row>
    <row r="41" spans="1:28" x14ac:dyDescent="0.25">
      <c r="A41" s="304"/>
      <c r="B41" s="305"/>
      <c r="C41" s="306"/>
      <c r="D41" s="306"/>
      <c r="E41" s="306"/>
      <c r="F41" s="306"/>
      <c r="G41" s="306"/>
      <c r="H41" s="306"/>
      <c r="I41" s="306"/>
      <c r="J41" s="306"/>
      <c r="K41" s="306"/>
      <c r="L41" s="306"/>
      <c r="M41" s="306"/>
      <c r="N41" s="306"/>
    </row>
    <row r="42" spans="1:28" x14ac:dyDescent="0.25">
      <c r="A42" s="304"/>
      <c r="B42" s="305"/>
      <c r="C42" s="306"/>
      <c r="D42" s="306"/>
      <c r="E42" s="306"/>
      <c r="F42" s="306"/>
      <c r="G42" s="306"/>
      <c r="H42" s="306"/>
      <c r="I42" s="306"/>
      <c r="J42" s="306"/>
      <c r="K42" s="306"/>
      <c r="L42" s="306"/>
      <c r="M42" s="306"/>
      <c r="N42" s="306"/>
    </row>
    <row r="43" spans="1:28" x14ac:dyDescent="0.25">
      <c r="A43" s="209" t="s">
        <v>250</v>
      </c>
      <c r="B43" s="210" t="s">
        <v>28</v>
      </c>
      <c r="C43" s="210" t="s">
        <v>29</v>
      </c>
      <c r="D43" s="210" t="s">
        <v>30</v>
      </c>
      <c r="E43" s="210" t="s">
        <v>31</v>
      </c>
      <c r="F43" s="210" t="s">
        <v>32</v>
      </c>
      <c r="G43" s="210" t="s">
        <v>33</v>
      </c>
      <c r="H43" s="210" t="s">
        <v>34</v>
      </c>
      <c r="I43" s="210" t="s">
        <v>35</v>
      </c>
      <c r="J43" s="210" t="s">
        <v>36</v>
      </c>
      <c r="K43" s="210" t="s">
        <v>37</v>
      </c>
      <c r="L43" s="210" t="s">
        <v>38</v>
      </c>
      <c r="M43" s="210" t="s">
        <v>39</v>
      </c>
      <c r="N43" s="210" t="s">
        <v>82</v>
      </c>
      <c r="P43" s="210" t="s">
        <v>28</v>
      </c>
      <c r="Q43" s="210" t="s">
        <v>29</v>
      </c>
      <c r="R43" s="210" t="s">
        <v>30</v>
      </c>
      <c r="S43" s="210" t="s">
        <v>31</v>
      </c>
      <c r="T43" s="210" t="s">
        <v>32</v>
      </c>
      <c r="U43" s="210" t="s">
        <v>33</v>
      </c>
      <c r="V43" s="210" t="s">
        <v>34</v>
      </c>
      <c r="W43" s="210" t="s">
        <v>35</v>
      </c>
      <c r="X43" s="210" t="s">
        <v>36</v>
      </c>
      <c r="Y43" s="210" t="s">
        <v>37</v>
      </c>
      <c r="Z43" s="210" t="s">
        <v>38</v>
      </c>
      <c r="AA43" s="210" t="s">
        <v>39</v>
      </c>
      <c r="AB43" s="210" t="s">
        <v>82</v>
      </c>
    </row>
    <row r="44" spans="1:28" x14ac:dyDescent="0.25">
      <c r="A44" s="237" t="s">
        <v>40</v>
      </c>
      <c r="B44" s="307">
        <v>2E-3</v>
      </c>
      <c r="C44" s="307">
        <v>2E-3</v>
      </c>
      <c r="D44" s="307">
        <v>2E-3</v>
      </c>
      <c r="E44" s="307">
        <v>2E-3</v>
      </c>
      <c r="F44" s="307">
        <v>2E-3</v>
      </c>
      <c r="G44" s="307">
        <v>2E-3</v>
      </c>
      <c r="H44" s="307">
        <v>2E-3</v>
      </c>
      <c r="I44" s="307">
        <v>2E-3</v>
      </c>
      <c r="J44" s="307">
        <v>2E-3</v>
      </c>
      <c r="K44" s="307">
        <v>2E-3</v>
      </c>
      <c r="L44" s="307">
        <v>2E-3</v>
      </c>
      <c r="M44" s="307">
        <v>2E-3</v>
      </c>
      <c r="N44" s="307">
        <f>AVERAGE(B44:M44)</f>
        <v>2.0000000000000005E-3</v>
      </c>
      <c r="P44" s="438" t="s">
        <v>321</v>
      </c>
      <c r="Q44" s="433"/>
      <c r="R44" s="433"/>
      <c r="S44" s="433"/>
      <c r="T44" s="433"/>
      <c r="U44" s="433"/>
      <c r="V44" s="433"/>
      <c r="W44" s="433"/>
      <c r="X44" s="433"/>
      <c r="Y44" s="433"/>
      <c r="Z44" s="433"/>
      <c r="AA44" s="433"/>
      <c r="AB44" s="433"/>
    </row>
    <row r="45" spans="1:28" x14ac:dyDescent="0.25">
      <c r="A45" s="237" t="s">
        <v>229</v>
      </c>
      <c r="B45" s="293">
        <v>4.7999999999999996E-3</v>
      </c>
      <c r="C45" s="293"/>
      <c r="D45" s="293"/>
      <c r="E45" s="293"/>
      <c r="F45" s="293"/>
      <c r="G45" s="293"/>
      <c r="H45" s="293"/>
      <c r="I45" s="293"/>
      <c r="J45" s="293"/>
      <c r="K45" s="293"/>
      <c r="L45" s="293"/>
      <c r="M45" s="293"/>
      <c r="N45" s="308">
        <f>AVERAGE(B45:M45)</f>
        <v>4.7999999999999996E-3</v>
      </c>
      <c r="P45" s="439"/>
      <c r="Q45" s="433"/>
      <c r="R45" s="433"/>
      <c r="S45" s="433"/>
      <c r="T45" s="433"/>
      <c r="U45" s="433"/>
      <c r="V45" s="433"/>
      <c r="W45" s="433"/>
      <c r="X45" s="433"/>
      <c r="Y45" s="433"/>
      <c r="Z45" s="433"/>
      <c r="AA45" s="433"/>
      <c r="AB45" s="433"/>
    </row>
    <row r="46" spans="1:28" x14ac:dyDescent="0.25">
      <c r="A46" s="237" t="s">
        <v>197</v>
      </c>
      <c r="B46" s="309">
        <f t="shared" ref="B46:N46" si="7">IFERROR(B44/B45,0)</f>
        <v>0.41666666666666669</v>
      </c>
      <c r="C46" s="309">
        <f t="shared" si="7"/>
        <v>0</v>
      </c>
      <c r="D46" s="309">
        <f t="shared" si="7"/>
        <v>0</v>
      </c>
      <c r="E46" s="309">
        <f t="shared" si="7"/>
        <v>0</v>
      </c>
      <c r="F46" s="309">
        <f t="shared" si="7"/>
        <v>0</v>
      </c>
      <c r="G46" s="309">
        <f t="shared" si="7"/>
        <v>0</v>
      </c>
      <c r="H46" s="309">
        <f t="shared" si="7"/>
        <v>0</v>
      </c>
      <c r="I46" s="309">
        <f t="shared" si="7"/>
        <v>0</v>
      </c>
      <c r="J46" s="309">
        <f t="shared" si="7"/>
        <v>0</v>
      </c>
      <c r="K46" s="309">
        <f t="shared" si="7"/>
        <v>0</v>
      </c>
      <c r="L46" s="309">
        <f t="shared" si="7"/>
        <v>0</v>
      </c>
      <c r="M46" s="309">
        <f t="shared" si="7"/>
        <v>0</v>
      </c>
      <c r="N46" s="309">
        <f t="shared" si="7"/>
        <v>0.4166666666666668</v>
      </c>
      <c r="P46" s="439"/>
      <c r="Q46" s="433"/>
      <c r="R46" s="433"/>
      <c r="S46" s="433"/>
      <c r="T46" s="433"/>
      <c r="U46" s="433"/>
      <c r="V46" s="433"/>
      <c r="W46" s="433"/>
      <c r="X46" s="433"/>
      <c r="Y46" s="433"/>
      <c r="Z46" s="433"/>
      <c r="AA46" s="433"/>
      <c r="AB46" s="433"/>
    </row>
    <row r="47" spans="1:28" x14ac:dyDescent="0.25">
      <c r="A47" s="237" t="s">
        <v>199</v>
      </c>
      <c r="B47" s="297">
        <f>B46</f>
        <v>0.41666666666666669</v>
      </c>
      <c r="C47" s="297">
        <f>AVERAGE($B$46:C$46)</f>
        <v>0.20833333333333334</v>
      </c>
      <c r="D47" s="297">
        <f>AVERAGE($B$46:D$46)</f>
        <v>0.1388888888888889</v>
      </c>
      <c r="E47" s="297">
        <f>AVERAGE($B$46:E$46)</f>
        <v>0.10416666666666667</v>
      </c>
      <c r="F47" s="297">
        <f>AVERAGE($B$46:F$46)</f>
        <v>8.3333333333333343E-2</v>
      </c>
      <c r="G47" s="297">
        <f>AVERAGE($B$46:G$46)</f>
        <v>6.9444444444444448E-2</v>
      </c>
      <c r="H47" s="297">
        <f>AVERAGE($B$46:H$46)</f>
        <v>5.9523809523809527E-2</v>
      </c>
      <c r="I47" s="297">
        <f>AVERAGE($B$46:I$46)</f>
        <v>5.2083333333333336E-2</v>
      </c>
      <c r="J47" s="297">
        <f>AVERAGE($B$46:J$46)</f>
        <v>4.6296296296296301E-2</v>
      </c>
      <c r="K47" s="297">
        <f>AVERAGE($B$46:K$46)</f>
        <v>4.1666666666666671E-2</v>
      </c>
      <c r="L47" s="297">
        <f>AVERAGE($B$46:L$46)</f>
        <v>3.787878787878788E-2</v>
      </c>
      <c r="M47" s="297">
        <f>AVERAGE($B$46:M$46)</f>
        <v>3.4722222222222224E-2</v>
      </c>
      <c r="N47" s="297"/>
      <c r="P47" s="439"/>
      <c r="Q47" s="433"/>
      <c r="R47" s="433"/>
      <c r="S47" s="433"/>
      <c r="T47" s="433"/>
      <c r="U47" s="433"/>
      <c r="V47" s="433"/>
      <c r="W47" s="433"/>
      <c r="X47" s="433"/>
      <c r="Y47" s="433"/>
      <c r="Z47" s="433"/>
      <c r="AA47" s="433"/>
      <c r="AB47" s="433"/>
    </row>
    <row r="48" spans="1:28" x14ac:dyDescent="0.25">
      <c r="A48" s="304"/>
      <c r="B48" s="305"/>
      <c r="C48" s="306"/>
      <c r="D48" s="306"/>
      <c r="E48" s="306"/>
      <c r="F48" s="306"/>
      <c r="G48" s="306"/>
      <c r="H48" s="306"/>
      <c r="I48" s="306"/>
      <c r="J48" s="306"/>
      <c r="K48" s="306"/>
      <c r="L48" s="306"/>
      <c r="M48" s="306"/>
      <c r="N48" s="306"/>
    </row>
    <row r="49" spans="1:28" x14ac:dyDescent="0.25">
      <c r="A49" s="304"/>
      <c r="B49" s="305"/>
      <c r="C49" s="306"/>
      <c r="D49" s="306"/>
      <c r="E49" s="306"/>
      <c r="F49" s="306"/>
      <c r="G49" s="306"/>
      <c r="H49" s="306"/>
      <c r="I49" s="306"/>
      <c r="J49" s="306"/>
      <c r="K49" s="306"/>
      <c r="L49" s="306"/>
      <c r="M49" s="306"/>
      <c r="N49" s="306"/>
    </row>
    <row r="50" spans="1:28" x14ac:dyDescent="0.25">
      <c r="A50" s="209" t="s">
        <v>260</v>
      </c>
      <c r="B50" s="210" t="s">
        <v>28</v>
      </c>
      <c r="C50" s="210" t="s">
        <v>29</v>
      </c>
      <c r="D50" s="210" t="s">
        <v>30</v>
      </c>
      <c r="E50" s="210" t="s">
        <v>31</v>
      </c>
      <c r="F50" s="210" t="s">
        <v>32</v>
      </c>
      <c r="G50" s="210" t="s">
        <v>33</v>
      </c>
      <c r="H50" s="210" t="s">
        <v>34</v>
      </c>
      <c r="I50" s="210" t="s">
        <v>35</v>
      </c>
      <c r="J50" s="210" t="s">
        <v>36</v>
      </c>
      <c r="K50" s="210" t="s">
        <v>37</v>
      </c>
      <c r="L50" s="210" t="s">
        <v>38</v>
      </c>
      <c r="M50" s="210" t="s">
        <v>39</v>
      </c>
      <c r="N50" s="210" t="s">
        <v>82</v>
      </c>
      <c r="P50" s="210" t="s">
        <v>28</v>
      </c>
      <c r="Q50" s="210" t="s">
        <v>29</v>
      </c>
      <c r="R50" s="210" t="s">
        <v>30</v>
      </c>
      <c r="S50" s="210" t="s">
        <v>31</v>
      </c>
      <c r="T50" s="210" t="s">
        <v>32</v>
      </c>
      <c r="U50" s="210" t="s">
        <v>33</v>
      </c>
      <c r="V50" s="210" t="s">
        <v>34</v>
      </c>
      <c r="W50" s="210" t="s">
        <v>35</v>
      </c>
      <c r="X50" s="210" t="s">
        <v>36</v>
      </c>
      <c r="Y50" s="210" t="s">
        <v>37</v>
      </c>
      <c r="Z50" s="210" t="s">
        <v>38</v>
      </c>
      <c r="AA50" s="210" t="s">
        <v>39</v>
      </c>
      <c r="AB50" s="210" t="s">
        <v>82</v>
      </c>
    </row>
    <row r="51" spans="1:28" x14ac:dyDescent="0.25">
      <c r="A51" s="237" t="s">
        <v>40</v>
      </c>
      <c r="B51" s="297">
        <v>1</v>
      </c>
      <c r="C51" s="297">
        <v>1</v>
      </c>
      <c r="D51" s="297">
        <v>1</v>
      </c>
      <c r="E51" s="297">
        <v>1</v>
      </c>
      <c r="F51" s="297">
        <v>1</v>
      </c>
      <c r="G51" s="297">
        <v>1</v>
      </c>
      <c r="H51" s="297">
        <v>1</v>
      </c>
      <c r="I51" s="297">
        <v>1</v>
      </c>
      <c r="J51" s="297">
        <v>1</v>
      </c>
      <c r="K51" s="297">
        <v>1</v>
      </c>
      <c r="L51" s="297">
        <v>1</v>
      </c>
      <c r="M51" s="297">
        <v>1</v>
      </c>
      <c r="N51" s="297">
        <f>AVERAGE(B51:M51)</f>
        <v>1</v>
      </c>
      <c r="P51" s="438" t="s">
        <v>322</v>
      </c>
      <c r="Q51" s="433"/>
      <c r="R51" s="433"/>
      <c r="S51" s="433"/>
      <c r="T51" s="433"/>
      <c r="U51" s="433"/>
      <c r="V51" s="433"/>
      <c r="W51" s="433"/>
      <c r="X51" s="433"/>
      <c r="Y51" s="433"/>
      <c r="Z51" s="433"/>
      <c r="AA51" s="433"/>
      <c r="AB51" s="433"/>
    </row>
    <row r="52" spans="1:28" x14ac:dyDescent="0.25">
      <c r="A52" s="237" t="s">
        <v>310</v>
      </c>
      <c r="B52" s="310">
        <v>149</v>
      </c>
      <c r="C52" s="310">
        <v>149</v>
      </c>
      <c r="D52" s="310">
        <v>149</v>
      </c>
      <c r="E52" s="310">
        <v>149</v>
      </c>
      <c r="F52" s="310">
        <v>149</v>
      </c>
      <c r="G52" s="310">
        <v>149</v>
      </c>
      <c r="H52" s="310">
        <v>149</v>
      </c>
      <c r="I52" s="310">
        <v>149</v>
      </c>
      <c r="J52" s="310">
        <v>149</v>
      </c>
      <c r="K52" s="310">
        <v>149</v>
      </c>
      <c r="L52" s="310">
        <v>149</v>
      </c>
      <c r="M52" s="310">
        <v>149</v>
      </c>
      <c r="N52" s="310">
        <v>149</v>
      </c>
      <c r="P52" s="439"/>
      <c r="Q52" s="433"/>
      <c r="R52" s="433"/>
      <c r="S52" s="433"/>
      <c r="T52" s="433"/>
      <c r="U52" s="433"/>
      <c r="V52" s="433"/>
      <c r="W52" s="433"/>
      <c r="X52" s="433"/>
      <c r="Y52" s="433"/>
      <c r="Z52" s="433"/>
      <c r="AA52" s="433"/>
      <c r="AB52" s="433"/>
    </row>
    <row r="53" spans="1:28" x14ac:dyDescent="0.25">
      <c r="A53" s="237" t="s">
        <v>340</v>
      </c>
      <c r="B53" s="310">
        <v>73</v>
      </c>
      <c r="C53" s="310"/>
      <c r="D53" s="310"/>
      <c r="E53" s="310"/>
      <c r="F53" s="310"/>
      <c r="G53" s="310"/>
      <c r="H53" s="310"/>
      <c r="I53" s="310"/>
      <c r="J53" s="310"/>
      <c r="K53" s="310"/>
      <c r="L53" s="310"/>
      <c r="M53" s="310"/>
      <c r="N53" s="310">
        <f>IF(C54=TRUE,B53,IF(D54=TRUE,C53,IF(E54=TRUE,D53,IF(F54=TRUE,E53,IF(G54=TRUE,F53,IF(H54=TRUE,G53,IF(I54=TRUE,H53,IF(J54=TRUE,I53,IF(K54=TRUE,J53,IF(L54=TRUE,K53,IF(M54=TRUE,L53,M53)))))))))))</f>
        <v>73</v>
      </c>
      <c r="P53" s="439"/>
      <c r="Q53" s="433"/>
      <c r="R53" s="433"/>
      <c r="S53" s="433"/>
      <c r="T53" s="433"/>
      <c r="U53" s="433"/>
      <c r="V53" s="433"/>
      <c r="W53" s="433"/>
      <c r="X53" s="433"/>
      <c r="Y53" s="433"/>
      <c r="Z53" s="433"/>
      <c r="AA53" s="433"/>
      <c r="AB53" s="433"/>
    </row>
    <row r="54" spans="1:28" hidden="1" x14ac:dyDescent="0.25">
      <c r="A54" s="237"/>
      <c r="B54" s="337" t="b">
        <f>ISBLANK(B53)</f>
        <v>0</v>
      </c>
      <c r="C54" s="337" t="b">
        <f t="shared" ref="C54:M54" si="8">ISBLANK(C53)</f>
        <v>1</v>
      </c>
      <c r="D54" s="337" t="b">
        <f t="shared" si="8"/>
        <v>1</v>
      </c>
      <c r="E54" s="337" t="b">
        <f t="shared" si="8"/>
        <v>1</v>
      </c>
      <c r="F54" s="337" t="b">
        <f t="shared" si="8"/>
        <v>1</v>
      </c>
      <c r="G54" s="337" t="b">
        <f t="shared" si="8"/>
        <v>1</v>
      </c>
      <c r="H54" s="337" t="b">
        <f t="shared" si="8"/>
        <v>1</v>
      </c>
      <c r="I54" s="337" t="b">
        <f t="shared" si="8"/>
        <v>1</v>
      </c>
      <c r="J54" s="337" t="b">
        <f t="shared" si="8"/>
        <v>1</v>
      </c>
      <c r="K54" s="337" t="b">
        <f t="shared" si="8"/>
        <v>1</v>
      </c>
      <c r="L54" s="337" t="b">
        <f t="shared" si="8"/>
        <v>1</v>
      </c>
      <c r="M54" s="337" t="b">
        <f t="shared" si="8"/>
        <v>1</v>
      </c>
      <c r="N54" s="310"/>
      <c r="P54" s="439"/>
      <c r="Q54" s="433"/>
      <c r="R54" s="433"/>
      <c r="S54" s="433"/>
      <c r="T54" s="433"/>
      <c r="U54" s="433"/>
      <c r="V54" s="433"/>
      <c r="W54" s="433"/>
      <c r="X54" s="433"/>
      <c r="Y54" s="433"/>
      <c r="Z54" s="433"/>
      <c r="AA54" s="433"/>
      <c r="AB54" s="433"/>
    </row>
    <row r="55" spans="1:28" x14ac:dyDescent="0.25">
      <c r="A55" s="237" t="s">
        <v>41</v>
      </c>
      <c r="B55" s="297">
        <f>IFERROR(B53/B52,0)</f>
        <v>0.48993288590604028</v>
      </c>
      <c r="C55" s="297">
        <f>IFERROR(C53/C52,0)</f>
        <v>0</v>
      </c>
      <c r="D55" s="297">
        <f>IFERROR(D53/D52,0)</f>
        <v>0</v>
      </c>
      <c r="E55" s="297">
        <f>IFERROR(E53/E52,0)</f>
        <v>0</v>
      </c>
      <c r="F55" s="297">
        <f>IFERROR(F53/F52,0)</f>
        <v>0</v>
      </c>
      <c r="G55" s="297">
        <f>IFERROR(G53/G52,0)</f>
        <v>0</v>
      </c>
      <c r="H55" s="297">
        <f>IFERROR(H53/H52,0)</f>
        <v>0</v>
      </c>
      <c r="I55" s="297">
        <f>IFERROR(I53/I52,0)</f>
        <v>0</v>
      </c>
      <c r="J55" s="297">
        <f>IFERROR(J53/J52,0)</f>
        <v>0</v>
      </c>
      <c r="K55" s="297">
        <f>IFERROR(K53/K52,0)</f>
        <v>0</v>
      </c>
      <c r="L55" s="297">
        <f>IFERROR(L53/L52,0)</f>
        <v>0</v>
      </c>
      <c r="M55" s="297">
        <f>IFERROR(M53/M52,0)</f>
        <v>0</v>
      </c>
      <c r="N55" s="297">
        <f>IFERROR(N53/N52,0)</f>
        <v>0.48993288590604028</v>
      </c>
      <c r="P55" s="439"/>
      <c r="Q55" s="433"/>
      <c r="R55" s="433"/>
      <c r="S55" s="433"/>
      <c r="T55" s="433"/>
      <c r="U55" s="433"/>
      <c r="V55" s="433"/>
      <c r="W55" s="433"/>
      <c r="X55" s="433"/>
      <c r="Y55" s="433"/>
      <c r="Z55" s="433"/>
      <c r="AA55" s="433"/>
      <c r="AB55" s="433"/>
    </row>
    <row r="56" spans="1:28" x14ac:dyDescent="0.25">
      <c r="A56" s="237" t="s">
        <v>197</v>
      </c>
      <c r="B56" s="297">
        <f>B55/B51</f>
        <v>0.48993288590604028</v>
      </c>
      <c r="C56" s="297">
        <f>C55/C51</f>
        <v>0</v>
      </c>
      <c r="D56" s="297">
        <f>D55/D51</f>
        <v>0</v>
      </c>
      <c r="E56" s="297">
        <f>E55/E51</f>
        <v>0</v>
      </c>
      <c r="F56" s="297">
        <f>F55/F51</f>
        <v>0</v>
      </c>
      <c r="G56" s="297">
        <f>G55/G51</f>
        <v>0</v>
      </c>
      <c r="H56" s="297">
        <f>H55/H51</f>
        <v>0</v>
      </c>
      <c r="I56" s="297">
        <f>I55/I51</f>
        <v>0</v>
      </c>
      <c r="J56" s="297">
        <f>J55/J51</f>
        <v>0</v>
      </c>
      <c r="K56" s="297">
        <f>K55/K51</f>
        <v>0</v>
      </c>
      <c r="L56" s="297">
        <f>L55/L51</f>
        <v>0</v>
      </c>
      <c r="M56" s="297">
        <f>M55/M51</f>
        <v>0</v>
      </c>
      <c r="N56" s="296">
        <f>IFERROR(N55/N51,0)</f>
        <v>0.48993288590604028</v>
      </c>
      <c r="P56" s="439"/>
      <c r="Q56" s="433"/>
      <c r="R56" s="433"/>
      <c r="S56" s="433"/>
      <c r="T56" s="433"/>
      <c r="U56" s="433"/>
      <c r="V56" s="433"/>
      <c r="W56" s="433"/>
      <c r="X56" s="433"/>
      <c r="Y56" s="433"/>
      <c r="Z56" s="433"/>
      <c r="AA56" s="433"/>
      <c r="AB56" s="433"/>
    </row>
    <row r="57" spans="1:28" x14ac:dyDescent="0.25">
      <c r="A57" s="237" t="s">
        <v>199</v>
      </c>
      <c r="B57" s="297">
        <f>B56</f>
        <v>0.48993288590604028</v>
      </c>
      <c r="C57" s="297">
        <f>IFERROR(SUM($B$56:C$56)/COUNT($B$56:C$56),0)</f>
        <v>0.24496644295302014</v>
      </c>
      <c r="D57" s="297">
        <f>IFERROR(SUM($B$56:D$56)/COUNT($B$56:D$56),0)</f>
        <v>0.16331096196868009</v>
      </c>
      <c r="E57" s="297">
        <f>IFERROR(SUM($B$56:E$56)/COUNT($B$56:E$56),0)</f>
        <v>0.12248322147651007</v>
      </c>
      <c r="F57" s="297">
        <f>IFERROR(SUM($B$56:F$56)/COUNT($B$56:F$56),0)</f>
        <v>9.7986577181208054E-2</v>
      </c>
      <c r="G57" s="297">
        <f>IFERROR(SUM($B$56:G$56)/COUNT($B$56:G$56),0)</f>
        <v>8.1655480984340043E-2</v>
      </c>
      <c r="H57" s="297">
        <f>IFERROR(SUM($B$56:H$56)/COUNT($B$56:H$56),0)</f>
        <v>6.9990412272291469E-2</v>
      </c>
      <c r="I57" s="297">
        <f>IFERROR(SUM($B$56:I$56)/COUNT($B$56:I$56),0)</f>
        <v>6.1241610738255035E-2</v>
      </c>
      <c r="J57" s="297">
        <f>IFERROR(SUM($B$56:J$56)/COUNT($B$56:J$56),0)</f>
        <v>5.4436987322893364E-2</v>
      </c>
      <c r="K57" s="297">
        <f>IFERROR(SUM($B$56:K$56)/COUNT($B$56:K$56),0)</f>
        <v>4.8993288590604027E-2</v>
      </c>
      <c r="L57" s="297">
        <f>IFERROR(SUM($B$56:L$56)/COUNT($B$56:L$56),0)</f>
        <v>4.4539353264185483E-2</v>
      </c>
      <c r="M57" s="297">
        <f>IFERROR(SUM($B$56:M$56)/COUNT($B$56:M$56),0)</f>
        <v>4.0827740492170021E-2</v>
      </c>
      <c r="N57" s="297"/>
      <c r="P57" s="439"/>
      <c r="Q57" s="433"/>
      <c r="R57" s="433"/>
      <c r="S57" s="433"/>
      <c r="T57" s="433"/>
      <c r="U57" s="433"/>
      <c r="V57" s="433"/>
      <c r="W57" s="433"/>
      <c r="X57" s="433"/>
      <c r="Y57" s="433"/>
      <c r="Z57" s="433"/>
      <c r="AA57" s="433"/>
      <c r="AB57" s="433"/>
    </row>
    <row r="58" spans="1:28" x14ac:dyDescent="0.25">
      <c r="A58" s="304"/>
      <c r="B58" s="305"/>
      <c r="C58" s="306"/>
      <c r="D58" s="306"/>
      <c r="E58" s="306"/>
      <c r="F58" s="306"/>
      <c r="G58" s="306"/>
      <c r="H58" s="306"/>
      <c r="I58" s="306"/>
      <c r="J58" s="306"/>
      <c r="K58" s="306"/>
      <c r="L58" s="306"/>
      <c r="M58" s="306"/>
      <c r="N58" s="306"/>
    </row>
    <row r="59" spans="1:28" x14ac:dyDescent="0.25">
      <c r="A59" s="304"/>
      <c r="B59" s="305"/>
      <c r="C59" s="306"/>
      <c r="D59" s="306"/>
      <c r="E59" s="306"/>
      <c r="F59" s="306"/>
      <c r="G59" s="306"/>
      <c r="H59" s="306"/>
      <c r="I59" s="306"/>
      <c r="J59" s="306"/>
      <c r="K59" s="306"/>
      <c r="L59" s="306"/>
      <c r="M59" s="306"/>
      <c r="N59" s="306"/>
    </row>
    <row r="60" spans="1:28" x14ac:dyDescent="0.25">
      <c r="A60" s="209" t="s">
        <v>253</v>
      </c>
      <c r="B60" s="210" t="s">
        <v>28</v>
      </c>
      <c r="C60" s="210" t="s">
        <v>29</v>
      </c>
      <c r="D60" s="210" t="s">
        <v>30</v>
      </c>
      <c r="E60" s="210" t="s">
        <v>31</v>
      </c>
      <c r="F60" s="210" t="s">
        <v>32</v>
      </c>
      <c r="G60" s="210" t="s">
        <v>33</v>
      </c>
      <c r="H60" s="210" t="s">
        <v>34</v>
      </c>
      <c r="I60" s="210" t="s">
        <v>35</v>
      </c>
      <c r="J60" s="210" t="s">
        <v>36</v>
      </c>
      <c r="K60" s="210" t="s">
        <v>37</v>
      </c>
      <c r="L60" s="210" t="s">
        <v>38</v>
      </c>
      <c r="M60" s="210" t="s">
        <v>39</v>
      </c>
      <c r="N60" s="210" t="s">
        <v>82</v>
      </c>
      <c r="P60" s="210" t="s">
        <v>28</v>
      </c>
      <c r="Q60" s="210" t="s">
        <v>29</v>
      </c>
      <c r="R60" s="210" t="s">
        <v>30</v>
      </c>
      <c r="S60" s="210" t="s">
        <v>31</v>
      </c>
      <c r="T60" s="210" t="s">
        <v>32</v>
      </c>
      <c r="U60" s="210" t="s">
        <v>33</v>
      </c>
      <c r="V60" s="210" t="s">
        <v>34</v>
      </c>
      <c r="W60" s="210" t="s">
        <v>35</v>
      </c>
      <c r="X60" s="210" t="s">
        <v>36</v>
      </c>
      <c r="Y60" s="210" t="s">
        <v>37</v>
      </c>
      <c r="Z60" s="210" t="s">
        <v>38</v>
      </c>
      <c r="AA60" s="210" t="s">
        <v>39</v>
      </c>
      <c r="AB60" s="210" t="s">
        <v>82</v>
      </c>
    </row>
    <row r="61" spans="1:28" ht="30" x14ac:dyDescent="0.25">
      <c r="A61" s="237" t="s">
        <v>316</v>
      </c>
      <c r="B61" s="292">
        <v>1</v>
      </c>
      <c r="C61" s="292"/>
      <c r="D61" s="292"/>
      <c r="E61" s="292"/>
      <c r="F61" s="292"/>
      <c r="G61" s="292"/>
      <c r="H61" s="292"/>
      <c r="I61" s="292"/>
      <c r="J61" s="292"/>
      <c r="K61" s="292"/>
      <c r="L61" s="292"/>
      <c r="M61" s="292"/>
      <c r="N61" s="292">
        <f>IF(C62=TRUE,B61,IF(D62=TRUE,C61,IF(E62=TRUE,D61,IF(F62=TRUE,E61,IF(G62=TRUE,F61,IF(H62=TRUE,G61,IF(I62=TRUE,H61,IF(J62=TRUE,I61,IF(K62=TRUE,J61,IF(L62=TRUE,K61,IF(M62=TRUE,L61,M61)))))))))))</f>
        <v>1</v>
      </c>
      <c r="P61" s="295" t="s">
        <v>334</v>
      </c>
      <c r="Q61" s="295"/>
      <c r="R61" s="294"/>
      <c r="S61" s="294"/>
      <c r="T61" s="294"/>
      <c r="U61" s="294"/>
      <c r="V61" s="294"/>
      <c r="W61" s="294"/>
      <c r="X61" s="294"/>
      <c r="Y61" s="294"/>
      <c r="Z61" s="294"/>
      <c r="AA61" s="294"/>
      <c r="AB61" s="294"/>
    </row>
    <row r="62" spans="1:28" x14ac:dyDescent="0.25">
      <c r="A62" s="304"/>
      <c r="B62" s="214" t="b">
        <f>ISBLANK(B61)</f>
        <v>0</v>
      </c>
      <c r="C62" s="214" t="b">
        <f t="shared" ref="C62" si="9">ISBLANK(C61)</f>
        <v>1</v>
      </c>
      <c r="D62" s="214" t="b">
        <f t="shared" ref="D62" si="10">ISBLANK(D61)</f>
        <v>1</v>
      </c>
      <c r="E62" s="214" t="b">
        <f t="shared" ref="E62" si="11">ISBLANK(E61)</f>
        <v>1</v>
      </c>
      <c r="F62" s="214" t="b">
        <f t="shared" ref="F62" si="12">ISBLANK(F61)</f>
        <v>1</v>
      </c>
      <c r="G62" s="214" t="b">
        <f t="shared" ref="G62" si="13">ISBLANK(G61)</f>
        <v>1</v>
      </c>
      <c r="H62" s="214" t="b">
        <f t="shared" ref="H62" si="14">ISBLANK(H61)</f>
        <v>1</v>
      </c>
      <c r="I62" s="214" t="b">
        <f t="shared" ref="I62" si="15">ISBLANK(I61)</f>
        <v>1</v>
      </c>
      <c r="J62" s="214" t="b">
        <f t="shared" ref="J62" si="16">ISBLANK(J61)</f>
        <v>1</v>
      </c>
      <c r="K62" s="214" t="b">
        <f t="shared" ref="K62" si="17">ISBLANK(K61)</f>
        <v>1</v>
      </c>
      <c r="L62" s="214" t="b">
        <f t="shared" ref="L62" si="18">ISBLANK(L61)</f>
        <v>1</v>
      </c>
      <c r="M62" s="214" t="b">
        <f t="shared" ref="M62" si="19">ISBLANK(M61)</f>
        <v>1</v>
      </c>
    </row>
    <row r="63" spans="1:28" x14ac:dyDescent="0.25">
      <c r="A63" s="304"/>
      <c r="B63" s="305"/>
      <c r="C63" s="306"/>
      <c r="D63" s="306"/>
      <c r="E63" s="306"/>
      <c r="F63" s="306"/>
      <c r="G63" s="306"/>
      <c r="H63" s="306"/>
      <c r="I63" s="306"/>
      <c r="J63" s="306"/>
      <c r="K63" s="306"/>
      <c r="L63" s="306"/>
      <c r="M63" s="306"/>
      <c r="N63" s="306"/>
    </row>
    <row r="64" spans="1:28" x14ac:dyDescent="0.25">
      <c r="A64" s="304"/>
      <c r="B64" s="305"/>
      <c r="C64" s="306"/>
      <c r="D64" s="306"/>
      <c r="E64" s="306"/>
      <c r="F64" s="306"/>
      <c r="G64" s="306"/>
      <c r="H64" s="306"/>
      <c r="I64" s="306"/>
      <c r="J64" s="306"/>
      <c r="K64" s="306"/>
      <c r="L64" s="306"/>
      <c r="M64" s="306"/>
      <c r="N64" s="306"/>
    </row>
    <row r="65" spans="1:28" x14ac:dyDescent="0.25">
      <c r="A65" s="304"/>
      <c r="B65" s="305"/>
      <c r="C65" s="306"/>
      <c r="D65" s="306"/>
      <c r="E65" s="306"/>
      <c r="F65" s="306"/>
      <c r="G65" s="306"/>
      <c r="H65" s="306"/>
      <c r="I65" s="306"/>
      <c r="J65" s="306"/>
      <c r="K65" s="306"/>
      <c r="L65" s="306"/>
      <c r="M65" s="306"/>
      <c r="N65" s="306"/>
    </row>
    <row r="66" spans="1:28" x14ac:dyDescent="0.25">
      <c r="A66" s="209" t="s">
        <v>254</v>
      </c>
      <c r="B66" s="210" t="s">
        <v>28</v>
      </c>
      <c r="C66" s="210" t="s">
        <v>29</v>
      </c>
      <c r="D66" s="210" t="s">
        <v>30</v>
      </c>
      <c r="E66" s="210" t="s">
        <v>31</v>
      </c>
      <c r="F66" s="210" t="s">
        <v>32</v>
      </c>
      <c r="G66" s="210" t="s">
        <v>33</v>
      </c>
      <c r="H66" s="210" t="s">
        <v>34</v>
      </c>
      <c r="I66" s="210" t="s">
        <v>35</v>
      </c>
      <c r="J66" s="210" t="s">
        <v>36</v>
      </c>
      <c r="K66" s="210" t="s">
        <v>37</v>
      </c>
      <c r="L66" s="210" t="s">
        <v>38</v>
      </c>
      <c r="M66" s="210" t="s">
        <v>39</v>
      </c>
      <c r="N66" s="210" t="s">
        <v>82</v>
      </c>
      <c r="P66" s="210" t="s">
        <v>28</v>
      </c>
      <c r="Q66" s="210" t="s">
        <v>29</v>
      </c>
      <c r="R66" s="210" t="s">
        <v>30</v>
      </c>
      <c r="S66" s="210" t="s">
        <v>31</v>
      </c>
      <c r="T66" s="210" t="s">
        <v>32</v>
      </c>
      <c r="U66" s="210" t="s">
        <v>33</v>
      </c>
      <c r="V66" s="210" t="s">
        <v>34</v>
      </c>
      <c r="W66" s="210" t="s">
        <v>35</v>
      </c>
      <c r="X66" s="210" t="s">
        <v>36</v>
      </c>
      <c r="Y66" s="210" t="s">
        <v>37</v>
      </c>
      <c r="Z66" s="210" t="s">
        <v>38</v>
      </c>
      <c r="AA66" s="210" t="s">
        <v>39</v>
      </c>
      <c r="AB66" s="210" t="s">
        <v>82</v>
      </c>
    </row>
    <row r="67" spans="1:28" ht="60" x14ac:dyDescent="0.25">
      <c r="A67" s="237" t="s">
        <v>316</v>
      </c>
      <c r="B67" s="292">
        <v>1</v>
      </c>
      <c r="C67" s="292"/>
      <c r="D67" s="292"/>
      <c r="E67" s="292"/>
      <c r="F67" s="292"/>
      <c r="G67" s="292"/>
      <c r="H67" s="292"/>
      <c r="I67" s="292"/>
      <c r="J67" s="292"/>
      <c r="K67" s="292"/>
      <c r="L67" s="292"/>
      <c r="M67" s="292"/>
      <c r="N67" s="292">
        <f>IF(C68=TRUE,B67,IF(D68=TRUE,C67,IF(E68=TRUE,D67,IF(F68=TRUE,E67,IF(G68=TRUE,F67,IF(H68=TRUE,G67,IF(I68=TRUE,H67,IF(J68=TRUE,I67,IF(K68=TRUE,J67,IF(L68=TRUE,K67,IF(M68=TRUE,L67,M67)))))))))))</f>
        <v>1</v>
      </c>
      <c r="P67" s="295" t="s">
        <v>335</v>
      </c>
      <c r="Q67" s="294"/>
      <c r="R67" s="294"/>
      <c r="S67" s="294"/>
      <c r="T67" s="294"/>
      <c r="U67" s="294"/>
      <c r="V67" s="294"/>
      <c r="W67" s="294"/>
      <c r="X67" s="294"/>
      <c r="Y67" s="294"/>
      <c r="Z67" s="294"/>
      <c r="AA67" s="294"/>
      <c r="AB67" s="294"/>
    </row>
    <row r="68" spans="1:28" hidden="1" x14ac:dyDescent="0.25">
      <c r="A68" s="304"/>
      <c r="B68" s="214" t="b">
        <f>ISBLANK(B67)</f>
        <v>0</v>
      </c>
      <c r="C68" s="214" t="b">
        <f t="shared" ref="C68" si="20">ISBLANK(C67)</f>
        <v>1</v>
      </c>
      <c r="D68" s="214" t="b">
        <f t="shared" ref="D68" si="21">ISBLANK(D67)</f>
        <v>1</v>
      </c>
      <c r="E68" s="214" t="b">
        <f t="shared" ref="E68" si="22">ISBLANK(E67)</f>
        <v>1</v>
      </c>
      <c r="F68" s="214" t="b">
        <f t="shared" ref="F68" si="23">ISBLANK(F67)</f>
        <v>1</v>
      </c>
      <c r="G68" s="214" t="b">
        <f t="shared" ref="G68" si="24">ISBLANK(G67)</f>
        <v>1</v>
      </c>
      <c r="H68" s="214" t="b">
        <f t="shared" ref="H68" si="25">ISBLANK(H67)</f>
        <v>1</v>
      </c>
      <c r="I68" s="214" t="b">
        <f t="shared" ref="I68" si="26">ISBLANK(I67)</f>
        <v>1</v>
      </c>
      <c r="J68" s="214" t="b">
        <f t="shared" ref="J68" si="27">ISBLANK(J67)</f>
        <v>1</v>
      </c>
      <c r="K68" s="214" t="b">
        <f t="shared" ref="K68" si="28">ISBLANK(K67)</f>
        <v>1</v>
      </c>
      <c r="L68" s="214" t="b">
        <f t="shared" ref="L68" si="29">ISBLANK(L67)</f>
        <v>1</v>
      </c>
      <c r="M68" s="214" t="b">
        <f t="shared" ref="M68" si="30">ISBLANK(M67)</f>
        <v>1</v>
      </c>
    </row>
    <row r="69" spans="1:28" x14ac:dyDescent="0.25">
      <c r="A69" s="304"/>
      <c r="B69" s="305"/>
      <c r="C69" s="306"/>
      <c r="D69" s="306"/>
      <c r="E69" s="306"/>
      <c r="F69" s="306"/>
      <c r="G69" s="306"/>
      <c r="H69" s="306"/>
      <c r="I69" s="306"/>
      <c r="J69" s="306"/>
      <c r="K69" s="306"/>
      <c r="L69" s="306"/>
      <c r="M69" s="306"/>
      <c r="N69" s="306"/>
    </row>
    <row r="70" spans="1:28" x14ac:dyDescent="0.25">
      <c r="A70" s="304"/>
      <c r="B70" s="305"/>
      <c r="C70" s="306"/>
      <c r="D70" s="306"/>
      <c r="E70" s="306"/>
      <c r="F70" s="306"/>
      <c r="G70" s="306"/>
      <c r="H70" s="306"/>
      <c r="I70" s="306"/>
      <c r="J70" s="306"/>
      <c r="K70" s="306"/>
      <c r="L70" s="306"/>
      <c r="M70" s="306"/>
      <c r="N70" s="306"/>
    </row>
    <row r="71" spans="1:28" x14ac:dyDescent="0.25">
      <c r="A71" s="209" t="s">
        <v>255</v>
      </c>
      <c r="B71" s="210" t="s">
        <v>28</v>
      </c>
      <c r="C71" s="210" t="s">
        <v>29</v>
      </c>
      <c r="D71" s="210" t="s">
        <v>30</v>
      </c>
      <c r="E71" s="210" t="s">
        <v>31</v>
      </c>
      <c r="F71" s="210" t="s">
        <v>32</v>
      </c>
      <c r="G71" s="210" t="s">
        <v>33</v>
      </c>
      <c r="H71" s="210" t="s">
        <v>34</v>
      </c>
      <c r="I71" s="210" t="s">
        <v>35</v>
      </c>
      <c r="J71" s="210" t="s">
        <v>36</v>
      </c>
      <c r="K71" s="210" t="s">
        <v>37</v>
      </c>
      <c r="L71" s="210" t="s">
        <v>38</v>
      </c>
      <c r="M71" s="210" t="s">
        <v>39</v>
      </c>
      <c r="N71" s="210" t="s">
        <v>82</v>
      </c>
      <c r="P71" s="210" t="s">
        <v>28</v>
      </c>
      <c r="Q71" s="210" t="s">
        <v>29</v>
      </c>
      <c r="R71" s="210" t="s">
        <v>30</v>
      </c>
      <c r="S71" s="210" t="s">
        <v>31</v>
      </c>
      <c r="T71" s="210" t="s">
        <v>32</v>
      </c>
      <c r="U71" s="210" t="s">
        <v>33</v>
      </c>
      <c r="V71" s="210" t="s">
        <v>34</v>
      </c>
      <c r="W71" s="210" t="s">
        <v>35</v>
      </c>
      <c r="X71" s="210" t="s">
        <v>36</v>
      </c>
      <c r="Y71" s="210" t="s">
        <v>37</v>
      </c>
      <c r="Z71" s="210" t="s">
        <v>38</v>
      </c>
      <c r="AA71" s="210" t="s">
        <v>39</v>
      </c>
      <c r="AB71" s="210" t="s">
        <v>82</v>
      </c>
    </row>
    <row r="72" spans="1:28" x14ac:dyDescent="0.25">
      <c r="A72" s="237" t="s">
        <v>40</v>
      </c>
      <c r="B72" s="297">
        <v>0.05</v>
      </c>
      <c r="C72" s="297">
        <v>0.05</v>
      </c>
      <c r="D72" s="297">
        <v>0.05</v>
      </c>
      <c r="E72" s="297">
        <v>0.05</v>
      </c>
      <c r="F72" s="297">
        <v>0.05</v>
      </c>
      <c r="G72" s="297">
        <v>0.05</v>
      </c>
      <c r="H72" s="297">
        <v>0.05</v>
      </c>
      <c r="I72" s="297">
        <v>0.05</v>
      </c>
      <c r="J72" s="297">
        <v>0.05</v>
      </c>
      <c r="K72" s="297">
        <v>0.05</v>
      </c>
      <c r="L72" s="297">
        <v>0.05</v>
      </c>
      <c r="M72" s="297">
        <v>0.05</v>
      </c>
      <c r="N72" s="297">
        <v>0.05</v>
      </c>
      <c r="P72" s="438" t="s">
        <v>323</v>
      </c>
      <c r="Q72" s="433"/>
      <c r="R72" s="433"/>
      <c r="S72" s="433"/>
      <c r="T72" s="433"/>
      <c r="U72" s="433"/>
      <c r="V72" s="433"/>
      <c r="W72" s="433"/>
      <c r="X72" s="433"/>
      <c r="Y72" s="433"/>
      <c r="Z72" s="433"/>
      <c r="AA72" s="433"/>
      <c r="AB72" s="433"/>
    </row>
    <row r="73" spans="1:28" x14ac:dyDescent="0.25">
      <c r="A73" s="237" t="s">
        <v>312</v>
      </c>
      <c r="B73" s="310">
        <v>9744</v>
      </c>
      <c r="C73" s="310"/>
      <c r="D73" s="310"/>
      <c r="E73" s="310"/>
      <c r="F73" s="310"/>
      <c r="G73" s="310"/>
      <c r="H73" s="310"/>
      <c r="I73" s="310"/>
      <c r="J73" s="310"/>
      <c r="K73" s="310"/>
      <c r="L73" s="310"/>
      <c r="M73" s="310"/>
      <c r="N73" s="310">
        <f>SUM(B73:M73)</f>
        <v>9744</v>
      </c>
      <c r="P73" s="439"/>
      <c r="Q73" s="433"/>
      <c r="R73" s="433"/>
      <c r="S73" s="433"/>
      <c r="T73" s="433"/>
      <c r="U73" s="433"/>
      <c r="V73" s="433"/>
      <c r="W73" s="433"/>
      <c r="X73" s="433"/>
      <c r="Y73" s="433"/>
      <c r="Z73" s="433"/>
      <c r="AA73" s="433"/>
      <c r="AB73" s="433"/>
    </row>
    <row r="74" spans="1:28" x14ac:dyDescent="0.25">
      <c r="A74" s="237" t="s">
        <v>311</v>
      </c>
      <c r="B74" s="310">
        <v>27.2</v>
      </c>
      <c r="C74" s="310"/>
      <c r="D74" s="310"/>
      <c r="E74" s="310"/>
      <c r="F74" s="310"/>
      <c r="G74" s="310"/>
      <c r="H74" s="310"/>
      <c r="I74" s="310"/>
      <c r="J74" s="310"/>
      <c r="K74" s="310"/>
      <c r="L74" s="310"/>
      <c r="M74" s="310"/>
      <c r="N74" s="310">
        <f>SUM(B74:M74)</f>
        <v>27.2</v>
      </c>
      <c r="P74" s="439"/>
      <c r="Q74" s="433"/>
      <c r="R74" s="433"/>
      <c r="S74" s="433"/>
      <c r="T74" s="433"/>
      <c r="U74" s="433"/>
      <c r="V74" s="433"/>
      <c r="W74" s="433"/>
      <c r="X74" s="433"/>
      <c r="Y74" s="433"/>
      <c r="Z74" s="433"/>
      <c r="AA74" s="433"/>
      <c r="AB74" s="433"/>
    </row>
    <row r="75" spans="1:28" x14ac:dyDescent="0.25">
      <c r="A75" s="237" t="s">
        <v>41</v>
      </c>
      <c r="B75" s="311">
        <f>IFERROR(B74/B73,0)</f>
        <v>2.791461412151067E-3</v>
      </c>
      <c r="C75" s="311">
        <f t="shared" ref="C75:N75" si="31">IFERROR(C74/C73,0)</f>
        <v>0</v>
      </c>
      <c r="D75" s="311">
        <f t="shared" si="31"/>
        <v>0</v>
      </c>
      <c r="E75" s="311">
        <f t="shared" si="31"/>
        <v>0</v>
      </c>
      <c r="F75" s="311">
        <f t="shared" si="31"/>
        <v>0</v>
      </c>
      <c r="G75" s="311">
        <f t="shared" si="31"/>
        <v>0</v>
      </c>
      <c r="H75" s="311">
        <f t="shared" si="31"/>
        <v>0</v>
      </c>
      <c r="I75" s="311">
        <f t="shared" si="31"/>
        <v>0</v>
      </c>
      <c r="J75" s="311">
        <f t="shared" si="31"/>
        <v>0</v>
      </c>
      <c r="K75" s="311">
        <f t="shared" si="31"/>
        <v>0</v>
      </c>
      <c r="L75" s="311">
        <f t="shared" si="31"/>
        <v>0</v>
      </c>
      <c r="M75" s="311">
        <f t="shared" si="31"/>
        <v>0</v>
      </c>
      <c r="N75" s="311">
        <f t="shared" si="31"/>
        <v>2.791461412151067E-3</v>
      </c>
      <c r="P75" s="439"/>
      <c r="Q75" s="433"/>
      <c r="R75" s="433"/>
      <c r="S75" s="433"/>
      <c r="T75" s="433"/>
      <c r="U75" s="433"/>
      <c r="V75" s="433"/>
      <c r="W75" s="433"/>
      <c r="X75" s="433"/>
      <c r="Y75" s="433"/>
      <c r="Z75" s="433"/>
      <c r="AA75" s="433"/>
      <c r="AB75" s="433"/>
    </row>
    <row r="76" spans="1:28" x14ac:dyDescent="0.25">
      <c r="A76" s="237" t="s">
        <v>197</v>
      </c>
      <c r="B76" s="296">
        <f t="shared" ref="B76:N76" si="32">IFERROR(B72/B75,0)</f>
        <v>17.911764705882355</v>
      </c>
      <c r="C76" s="296">
        <f t="shared" si="32"/>
        <v>0</v>
      </c>
      <c r="D76" s="296">
        <f t="shared" si="32"/>
        <v>0</v>
      </c>
      <c r="E76" s="296">
        <f t="shared" si="32"/>
        <v>0</v>
      </c>
      <c r="F76" s="296">
        <f t="shared" si="32"/>
        <v>0</v>
      </c>
      <c r="G76" s="296">
        <f t="shared" si="32"/>
        <v>0</v>
      </c>
      <c r="H76" s="296">
        <f t="shared" si="32"/>
        <v>0</v>
      </c>
      <c r="I76" s="296">
        <f t="shared" si="32"/>
        <v>0</v>
      </c>
      <c r="J76" s="296">
        <f t="shared" si="32"/>
        <v>0</v>
      </c>
      <c r="K76" s="296">
        <f t="shared" si="32"/>
        <v>0</v>
      </c>
      <c r="L76" s="296">
        <f t="shared" si="32"/>
        <v>0</v>
      </c>
      <c r="M76" s="296">
        <f t="shared" si="32"/>
        <v>0</v>
      </c>
      <c r="N76" s="296">
        <f t="shared" si="32"/>
        <v>17.911764705882355</v>
      </c>
      <c r="P76" s="439"/>
      <c r="Q76" s="433"/>
      <c r="R76" s="433"/>
      <c r="S76" s="433"/>
      <c r="T76" s="433"/>
      <c r="U76" s="433"/>
      <c r="V76" s="433"/>
      <c r="W76" s="433"/>
      <c r="X76" s="433"/>
      <c r="Y76" s="433"/>
      <c r="Z76" s="433"/>
      <c r="AA76" s="433"/>
      <c r="AB76" s="433"/>
    </row>
    <row r="77" spans="1:28" x14ac:dyDescent="0.25">
      <c r="A77" s="237" t="s">
        <v>199</v>
      </c>
      <c r="B77" s="297">
        <f>B76</f>
        <v>17.911764705882355</v>
      </c>
      <c r="C77" s="297">
        <f>AVERAGE($B$76:C$76)</f>
        <v>8.9558823529411775</v>
      </c>
      <c r="D77" s="297">
        <f>AVERAGE($B$76:D$76)</f>
        <v>5.9705882352941186</v>
      </c>
      <c r="E77" s="297">
        <f>AVERAGE($B$76:E$76)</f>
        <v>4.4779411764705888</v>
      </c>
      <c r="F77" s="297">
        <f>AVERAGE($B$76:F$76)</f>
        <v>3.5823529411764712</v>
      </c>
      <c r="G77" s="297">
        <f>AVERAGE($B$76:G$76)</f>
        <v>2.9852941176470593</v>
      </c>
      <c r="H77" s="297">
        <f>AVERAGE($B$76:H$76)</f>
        <v>2.5588235294117649</v>
      </c>
      <c r="I77" s="297">
        <f>AVERAGE($B$76:I$76)</f>
        <v>2.2389705882352944</v>
      </c>
      <c r="J77" s="297">
        <f>AVERAGE($B$76:J$76)</f>
        <v>1.9901960784313728</v>
      </c>
      <c r="K77" s="297">
        <f>AVERAGE($B$76:K$76)</f>
        <v>1.7911764705882356</v>
      </c>
      <c r="L77" s="297">
        <f>AVERAGE($B$76:L$76)</f>
        <v>1.6283422459893051</v>
      </c>
      <c r="M77" s="297">
        <f>AVERAGE($B$76:M$76)</f>
        <v>1.4926470588235297</v>
      </c>
      <c r="N77" s="297"/>
      <c r="P77" s="439"/>
      <c r="Q77" s="433"/>
      <c r="R77" s="433"/>
      <c r="S77" s="433"/>
      <c r="T77" s="433"/>
      <c r="U77" s="433"/>
      <c r="V77" s="433"/>
      <c r="W77" s="433"/>
      <c r="X77" s="433"/>
      <c r="Y77" s="433"/>
      <c r="Z77" s="433"/>
      <c r="AA77" s="433"/>
      <c r="AB77" s="433"/>
    </row>
    <row r="78" spans="1:28" x14ac:dyDescent="0.25">
      <c r="A78" s="304"/>
      <c r="B78" s="305"/>
      <c r="C78" s="306"/>
      <c r="D78" s="306"/>
      <c r="E78" s="306"/>
      <c r="F78" s="306"/>
      <c r="G78" s="306"/>
      <c r="H78" s="306"/>
      <c r="I78" s="306"/>
      <c r="J78" s="306"/>
      <c r="K78" s="306"/>
      <c r="L78" s="306"/>
      <c r="M78" s="306"/>
      <c r="N78" s="306"/>
    </row>
    <row r="79" spans="1:28" x14ac:dyDescent="0.25">
      <c r="A79" s="304"/>
      <c r="B79" s="305"/>
      <c r="C79" s="306"/>
      <c r="D79" s="306"/>
      <c r="E79" s="306"/>
      <c r="F79" s="306"/>
      <c r="G79" s="306"/>
      <c r="H79" s="306"/>
      <c r="I79" s="306"/>
      <c r="J79" s="306"/>
      <c r="K79" s="306"/>
      <c r="L79" s="306"/>
      <c r="M79" s="306"/>
      <c r="N79" s="306"/>
    </row>
    <row r="80" spans="1:28" x14ac:dyDescent="0.25">
      <c r="A80" s="209" t="s">
        <v>261</v>
      </c>
      <c r="B80" s="210" t="s">
        <v>28</v>
      </c>
      <c r="C80" s="210" t="s">
        <v>29</v>
      </c>
      <c r="D80" s="210" t="s">
        <v>30</v>
      </c>
      <c r="E80" s="210" t="s">
        <v>31</v>
      </c>
      <c r="F80" s="210" t="s">
        <v>32</v>
      </c>
      <c r="G80" s="210" t="s">
        <v>33</v>
      </c>
      <c r="H80" s="210" t="s">
        <v>34</v>
      </c>
      <c r="I80" s="210" t="s">
        <v>35</v>
      </c>
      <c r="J80" s="210" t="s">
        <v>36</v>
      </c>
      <c r="K80" s="210" t="s">
        <v>37</v>
      </c>
      <c r="L80" s="210" t="s">
        <v>38</v>
      </c>
      <c r="M80" s="210" t="s">
        <v>39</v>
      </c>
      <c r="N80" s="210" t="s">
        <v>82</v>
      </c>
      <c r="P80" s="210" t="s">
        <v>28</v>
      </c>
      <c r="Q80" s="210" t="s">
        <v>29</v>
      </c>
      <c r="R80" s="210" t="s">
        <v>30</v>
      </c>
      <c r="S80" s="210" t="s">
        <v>31</v>
      </c>
      <c r="T80" s="210" t="s">
        <v>32</v>
      </c>
      <c r="U80" s="210" t="s">
        <v>33</v>
      </c>
      <c r="V80" s="210" t="s">
        <v>34</v>
      </c>
      <c r="W80" s="210" t="s">
        <v>35</v>
      </c>
      <c r="X80" s="210" t="s">
        <v>36</v>
      </c>
      <c r="Y80" s="210" t="s">
        <v>37</v>
      </c>
      <c r="Z80" s="210" t="s">
        <v>38</v>
      </c>
      <c r="AA80" s="210" t="s">
        <v>39</v>
      </c>
      <c r="AB80" s="210" t="s">
        <v>82</v>
      </c>
    </row>
    <row r="81" spans="1:28" x14ac:dyDescent="0.25">
      <c r="A81" s="237" t="s">
        <v>40</v>
      </c>
      <c r="B81" s="297">
        <v>0.85</v>
      </c>
      <c r="C81" s="297">
        <v>0.85</v>
      </c>
      <c r="D81" s="297">
        <v>0.85</v>
      </c>
      <c r="E81" s="297">
        <v>0.85</v>
      </c>
      <c r="F81" s="297">
        <v>0.85</v>
      </c>
      <c r="G81" s="297">
        <v>0.85</v>
      </c>
      <c r="H81" s="297">
        <v>0.85</v>
      </c>
      <c r="I81" s="297">
        <v>0.85</v>
      </c>
      <c r="J81" s="297">
        <v>0.85</v>
      </c>
      <c r="K81" s="297">
        <v>0.85</v>
      </c>
      <c r="L81" s="297">
        <v>0.85</v>
      </c>
      <c r="M81" s="297">
        <v>0.85</v>
      </c>
      <c r="N81" s="297">
        <v>0.85</v>
      </c>
      <c r="P81" s="438" t="s">
        <v>324</v>
      </c>
      <c r="Q81" s="433"/>
      <c r="R81" s="433"/>
      <c r="S81" s="433"/>
      <c r="T81" s="433"/>
      <c r="U81" s="433"/>
      <c r="V81" s="433"/>
      <c r="W81" s="433"/>
      <c r="X81" s="433"/>
      <c r="Y81" s="433"/>
      <c r="Z81" s="433"/>
      <c r="AA81" s="433"/>
      <c r="AB81" s="433"/>
    </row>
    <row r="82" spans="1:28" x14ac:dyDescent="0.25">
      <c r="A82" s="237" t="s">
        <v>262</v>
      </c>
      <c r="B82" s="292">
        <v>1</v>
      </c>
      <c r="C82" s="292"/>
      <c r="D82" s="292"/>
      <c r="E82" s="292"/>
      <c r="F82" s="292"/>
      <c r="G82" s="292"/>
      <c r="H82" s="292"/>
      <c r="I82" s="292"/>
      <c r="J82" s="292"/>
      <c r="K82" s="292"/>
      <c r="L82" s="292"/>
      <c r="M82" s="292"/>
      <c r="N82" s="292">
        <f>AVERAGE(B82:M82)</f>
        <v>1</v>
      </c>
      <c r="P82" s="439"/>
      <c r="Q82" s="433"/>
      <c r="R82" s="433"/>
      <c r="S82" s="433"/>
      <c r="T82" s="433"/>
      <c r="U82" s="433"/>
      <c r="V82" s="433"/>
      <c r="W82" s="433"/>
      <c r="X82" s="433"/>
      <c r="Y82" s="433"/>
      <c r="Z82" s="433"/>
      <c r="AA82" s="433"/>
      <c r="AB82" s="433"/>
    </row>
    <row r="83" spans="1:28" x14ac:dyDescent="0.25">
      <c r="A83" s="237" t="s">
        <v>263</v>
      </c>
      <c r="B83" s="292"/>
      <c r="C83" s="292"/>
      <c r="D83" s="292"/>
      <c r="E83" s="292"/>
      <c r="F83" s="292"/>
      <c r="G83" s="292"/>
      <c r="H83" s="292"/>
      <c r="I83" s="292"/>
      <c r="J83" s="292"/>
      <c r="K83" s="292"/>
      <c r="L83" s="292"/>
      <c r="M83" s="292"/>
      <c r="N83" s="292" t="e">
        <f t="shared" ref="N83:N84" si="33">AVERAGE(B83:M83)</f>
        <v>#DIV/0!</v>
      </c>
      <c r="P83" s="439"/>
      <c r="Q83" s="433"/>
      <c r="R83" s="433"/>
      <c r="S83" s="433"/>
      <c r="T83" s="433"/>
      <c r="U83" s="433"/>
      <c r="V83" s="433"/>
      <c r="W83" s="433"/>
      <c r="X83" s="433"/>
      <c r="Y83" s="433"/>
      <c r="Z83" s="433"/>
      <c r="AA83" s="433"/>
      <c r="AB83" s="433"/>
    </row>
    <row r="84" spans="1:28" x14ac:dyDescent="0.25">
      <c r="A84" s="237" t="s">
        <v>264</v>
      </c>
      <c r="B84" s="292"/>
      <c r="C84" s="292"/>
      <c r="D84" s="292"/>
      <c r="E84" s="292"/>
      <c r="F84" s="292"/>
      <c r="G84" s="292"/>
      <c r="H84" s="292"/>
      <c r="I84" s="292"/>
      <c r="J84" s="292"/>
      <c r="K84" s="292"/>
      <c r="L84" s="292"/>
      <c r="M84" s="292"/>
      <c r="N84" s="292" t="e">
        <f t="shared" si="33"/>
        <v>#DIV/0!</v>
      </c>
      <c r="P84" s="439"/>
      <c r="Q84" s="433"/>
      <c r="R84" s="433"/>
      <c r="S84" s="433"/>
      <c r="T84" s="433"/>
      <c r="U84" s="433"/>
      <c r="V84" s="433"/>
      <c r="W84" s="433"/>
      <c r="X84" s="433"/>
      <c r="Y84" s="433"/>
      <c r="Z84" s="433"/>
      <c r="AA84" s="433"/>
      <c r="AB84" s="433"/>
    </row>
    <row r="85" spans="1:28" x14ac:dyDescent="0.25">
      <c r="A85" s="237" t="s">
        <v>265</v>
      </c>
      <c r="B85" s="297">
        <f t="shared" ref="B85:N85" si="34">B82*B83*B84</f>
        <v>0</v>
      </c>
      <c r="C85" s="297">
        <f t="shared" si="34"/>
        <v>0</v>
      </c>
      <c r="D85" s="297">
        <f t="shared" si="34"/>
        <v>0</v>
      </c>
      <c r="E85" s="297">
        <f t="shared" si="34"/>
        <v>0</v>
      </c>
      <c r="F85" s="297">
        <f t="shared" si="34"/>
        <v>0</v>
      </c>
      <c r="G85" s="297">
        <f t="shared" si="34"/>
        <v>0</v>
      </c>
      <c r="H85" s="297">
        <f t="shared" si="34"/>
        <v>0</v>
      </c>
      <c r="I85" s="297">
        <f t="shared" si="34"/>
        <v>0</v>
      </c>
      <c r="J85" s="297">
        <f t="shared" si="34"/>
        <v>0</v>
      </c>
      <c r="K85" s="297">
        <f t="shared" si="34"/>
        <v>0</v>
      </c>
      <c r="L85" s="297">
        <f t="shared" si="34"/>
        <v>0</v>
      </c>
      <c r="M85" s="297">
        <f t="shared" si="34"/>
        <v>0</v>
      </c>
      <c r="N85" s="297" t="e">
        <f t="shared" si="34"/>
        <v>#DIV/0!</v>
      </c>
      <c r="P85" s="439"/>
      <c r="Q85" s="433"/>
      <c r="R85" s="433"/>
      <c r="S85" s="433"/>
      <c r="T85" s="433"/>
      <c r="U85" s="433"/>
      <c r="V85" s="433"/>
      <c r="W85" s="433"/>
      <c r="X85" s="433"/>
      <c r="Y85" s="433"/>
      <c r="Z85" s="433"/>
      <c r="AA85" s="433"/>
      <c r="AB85" s="433"/>
    </row>
    <row r="86" spans="1:28" x14ac:dyDescent="0.25">
      <c r="A86" s="237" t="s">
        <v>197</v>
      </c>
      <c r="B86" s="296">
        <f>IFERROR(B85/B82,0)</f>
        <v>0</v>
      </c>
      <c r="C86" s="296">
        <f t="shared" ref="C86:N86" si="35">IFERROR(C85/C82,0)</f>
        <v>0</v>
      </c>
      <c r="D86" s="296">
        <f t="shared" si="35"/>
        <v>0</v>
      </c>
      <c r="E86" s="296">
        <f t="shared" si="35"/>
        <v>0</v>
      </c>
      <c r="F86" s="296">
        <f t="shared" si="35"/>
        <v>0</v>
      </c>
      <c r="G86" s="296">
        <f t="shared" si="35"/>
        <v>0</v>
      </c>
      <c r="H86" s="296">
        <f t="shared" si="35"/>
        <v>0</v>
      </c>
      <c r="I86" s="296">
        <f t="shared" si="35"/>
        <v>0</v>
      </c>
      <c r="J86" s="296">
        <f t="shared" si="35"/>
        <v>0</v>
      </c>
      <c r="K86" s="296">
        <f t="shared" si="35"/>
        <v>0</v>
      </c>
      <c r="L86" s="296">
        <f t="shared" si="35"/>
        <v>0</v>
      </c>
      <c r="M86" s="296">
        <f t="shared" si="35"/>
        <v>0</v>
      </c>
      <c r="N86" s="296">
        <f t="shared" si="35"/>
        <v>0</v>
      </c>
      <c r="P86" s="439"/>
      <c r="Q86" s="433"/>
      <c r="R86" s="433"/>
      <c r="S86" s="433"/>
      <c r="T86" s="433"/>
      <c r="U86" s="433"/>
      <c r="V86" s="433"/>
      <c r="W86" s="433"/>
      <c r="X86" s="433"/>
      <c r="Y86" s="433"/>
      <c r="Z86" s="433"/>
      <c r="AA86" s="433"/>
      <c r="AB86" s="433"/>
    </row>
    <row r="87" spans="1:28" x14ac:dyDescent="0.25">
      <c r="A87" s="237" t="s">
        <v>199</v>
      </c>
      <c r="B87" s="297">
        <f>B86</f>
        <v>0</v>
      </c>
      <c r="C87" s="297">
        <f>IFERROR(SUM($B$86:C$86)/COUNT($B$86:C$86),0)</f>
        <v>0</v>
      </c>
      <c r="D87" s="297">
        <f>IFERROR(SUM($B$86:D$86)/COUNT($B$86:D$86),0)</f>
        <v>0</v>
      </c>
      <c r="E87" s="297">
        <f>IFERROR(SUM($B$86:E$86)/COUNT($B$86:E$86),0)</f>
        <v>0</v>
      </c>
      <c r="F87" s="297">
        <f>IFERROR(SUM($B$86:F$86)/COUNT($B$86:F$86),0)</f>
        <v>0</v>
      </c>
      <c r="G87" s="297">
        <f>IFERROR(SUM($B$86:G$86)/COUNT($B$86:G$86),0)</f>
        <v>0</v>
      </c>
      <c r="H87" s="297">
        <f>IFERROR(SUM($B$86:H$86)/COUNT($B$86:H$86),0)</f>
        <v>0</v>
      </c>
      <c r="I87" s="297">
        <f>IFERROR(SUM($B$86:I$86)/COUNT($B$86:I$86),0)</f>
        <v>0</v>
      </c>
      <c r="J87" s="297">
        <f>IFERROR(SUM($B$86:J$86)/COUNT($B$86:J$86),0)</f>
        <v>0</v>
      </c>
      <c r="K87" s="297">
        <f>IFERROR(SUM($B$86:K$86)/COUNT($B$86:K$86),0)</f>
        <v>0</v>
      </c>
      <c r="L87" s="297">
        <f>IFERROR(SUM($B$86:L$86)/COUNT($B$86:L$86),0)</f>
        <v>0</v>
      </c>
      <c r="M87" s="297">
        <f>IFERROR(SUM($B$86:M$86)/COUNT($B$86:M$86),0)</f>
        <v>0</v>
      </c>
      <c r="N87" s="297"/>
      <c r="P87" s="439"/>
      <c r="Q87" s="433"/>
      <c r="R87" s="433"/>
      <c r="S87" s="433"/>
      <c r="T87" s="433"/>
      <c r="U87" s="433"/>
      <c r="V87" s="433"/>
      <c r="W87" s="433"/>
      <c r="X87" s="433"/>
      <c r="Y87" s="433"/>
      <c r="Z87" s="433"/>
      <c r="AA87" s="433"/>
      <c r="AB87" s="433"/>
    </row>
    <row r="88" spans="1:28" x14ac:dyDescent="0.25">
      <c r="A88" s="304"/>
      <c r="B88" s="305"/>
      <c r="C88" s="306"/>
      <c r="D88" s="306"/>
      <c r="E88" s="306"/>
      <c r="F88" s="306"/>
      <c r="G88" s="306"/>
      <c r="H88" s="306"/>
      <c r="I88" s="306"/>
      <c r="J88" s="306"/>
      <c r="K88" s="306"/>
      <c r="L88" s="306"/>
      <c r="M88" s="306"/>
      <c r="N88" s="306"/>
    </row>
    <row r="89" spans="1:28" x14ac:dyDescent="0.25">
      <c r="A89" s="304"/>
      <c r="B89" s="312">
        <v>1</v>
      </c>
      <c r="C89" s="313"/>
      <c r="D89" s="313"/>
      <c r="E89" s="313"/>
      <c r="F89" s="313"/>
      <c r="G89" s="313"/>
      <c r="H89" s="313"/>
      <c r="I89" s="313"/>
      <c r="J89" s="313"/>
      <c r="K89" s="313"/>
      <c r="L89" s="313"/>
      <c r="M89" s="313"/>
      <c r="N89" s="313"/>
    </row>
    <row r="90" spans="1:28" x14ac:dyDescent="0.25">
      <c r="A90" s="237" t="s">
        <v>315</v>
      </c>
      <c r="B90" s="314" t="s">
        <v>28</v>
      </c>
      <c r="C90" s="314" t="s">
        <v>29</v>
      </c>
      <c r="D90" s="314" t="s">
        <v>30</v>
      </c>
      <c r="E90" s="314" t="s">
        <v>31</v>
      </c>
      <c r="F90" s="314" t="s">
        <v>32</v>
      </c>
      <c r="G90" s="314" t="s">
        <v>33</v>
      </c>
      <c r="H90" s="314" t="s">
        <v>34</v>
      </c>
      <c r="I90" s="314" t="s">
        <v>35</v>
      </c>
      <c r="J90" s="314" t="s">
        <v>36</v>
      </c>
      <c r="K90" s="314" t="s">
        <v>37</v>
      </c>
      <c r="L90" s="314" t="s">
        <v>38</v>
      </c>
      <c r="M90" s="314" t="s">
        <v>39</v>
      </c>
      <c r="N90" s="314" t="s">
        <v>82</v>
      </c>
      <c r="P90" s="210" t="s">
        <v>28</v>
      </c>
      <c r="Q90" s="210" t="s">
        <v>29</v>
      </c>
      <c r="R90" s="210" t="s">
        <v>30</v>
      </c>
      <c r="S90" s="210" t="s">
        <v>31</v>
      </c>
      <c r="T90" s="210" t="s">
        <v>32</v>
      </c>
      <c r="U90" s="210" t="s">
        <v>33</v>
      </c>
      <c r="V90" s="210" t="s">
        <v>34</v>
      </c>
      <c r="W90" s="210" t="s">
        <v>35</v>
      </c>
      <c r="X90" s="210" t="s">
        <v>36</v>
      </c>
      <c r="Y90" s="210" t="s">
        <v>37</v>
      </c>
      <c r="Z90" s="210" t="s">
        <v>38</v>
      </c>
      <c r="AA90" s="210" t="s">
        <v>39</v>
      </c>
      <c r="AB90" s="210" t="s">
        <v>82</v>
      </c>
    </row>
    <row r="91" spans="1:28" x14ac:dyDescent="0.25">
      <c r="A91" s="237" t="s">
        <v>316</v>
      </c>
      <c r="B91" s="315">
        <v>1</v>
      </c>
      <c r="C91" s="315"/>
      <c r="D91" s="315"/>
      <c r="E91" s="315"/>
      <c r="F91" s="315"/>
      <c r="G91" s="315"/>
      <c r="H91" s="315"/>
      <c r="I91" s="315"/>
      <c r="J91" s="315"/>
      <c r="K91" s="315"/>
      <c r="L91" s="315"/>
      <c r="M91" s="315"/>
      <c r="N91" s="315">
        <f>SUM(B91:M91)</f>
        <v>1</v>
      </c>
      <c r="P91" s="436" t="s">
        <v>337</v>
      </c>
      <c r="Q91" s="433"/>
      <c r="R91" s="433"/>
      <c r="S91" s="433"/>
      <c r="T91" s="433"/>
      <c r="U91" s="433"/>
      <c r="V91" s="433"/>
      <c r="W91" s="433"/>
      <c r="X91" s="433"/>
      <c r="Y91" s="433"/>
      <c r="Z91" s="433"/>
      <c r="AA91" s="433"/>
      <c r="AB91" s="433"/>
    </row>
    <row r="92" spans="1:28" ht="17.25" customHeight="1" x14ac:dyDescent="0.25">
      <c r="A92" s="237" t="s">
        <v>83</v>
      </c>
      <c r="B92" s="315">
        <f>B91</f>
        <v>1</v>
      </c>
      <c r="C92" s="315">
        <f>SUM($B$91:C$91)</f>
        <v>1</v>
      </c>
      <c r="D92" s="315">
        <f>SUM($B$91:D$91)</f>
        <v>1</v>
      </c>
      <c r="E92" s="315">
        <f>SUM($B$91:E$91)</f>
        <v>1</v>
      </c>
      <c r="F92" s="315">
        <f>SUM($B$91:F$91)</f>
        <v>1</v>
      </c>
      <c r="G92" s="315">
        <f>SUM($B$91:G$91)</f>
        <v>1</v>
      </c>
      <c r="H92" s="315">
        <f>SUM($B$91:H$91)</f>
        <v>1</v>
      </c>
      <c r="I92" s="315">
        <f>SUM($B$91:I$91)</f>
        <v>1</v>
      </c>
      <c r="J92" s="315">
        <f>SUM($B$91:J$91)</f>
        <v>1</v>
      </c>
      <c r="K92" s="315">
        <f>SUM($B$91:K$91)</f>
        <v>1</v>
      </c>
      <c r="L92" s="315">
        <f>SUM($B$91:L$91)</f>
        <v>1</v>
      </c>
      <c r="M92" s="315">
        <f>SUM($B$91:M$91)</f>
        <v>1</v>
      </c>
      <c r="N92" s="315">
        <f>M92</f>
        <v>1</v>
      </c>
      <c r="P92" s="437"/>
      <c r="Q92" s="433"/>
      <c r="R92" s="433"/>
      <c r="S92" s="433"/>
      <c r="T92" s="433"/>
      <c r="U92" s="433"/>
      <c r="V92" s="433"/>
      <c r="W92" s="433"/>
      <c r="X92" s="433"/>
      <c r="Y92" s="433"/>
      <c r="Z92" s="433"/>
      <c r="AA92" s="433"/>
      <c r="AB92" s="433"/>
    </row>
    <row r="93" spans="1:28" ht="49.5" customHeight="1" x14ac:dyDescent="0.25">
      <c r="A93" s="237" t="s">
        <v>199</v>
      </c>
      <c r="B93" s="296">
        <f>B92/$B$89</f>
        <v>1</v>
      </c>
      <c r="C93" s="296">
        <f t="shared" ref="C93:M93" si="36">C92/$B$89</f>
        <v>1</v>
      </c>
      <c r="D93" s="296">
        <f t="shared" si="36"/>
        <v>1</v>
      </c>
      <c r="E93" s="296">
        <f t="shared" si="36"/>
        <v>1</v>
      </c>
      <c r="F93" s="296">
        <f t="shared" si="36"/>
        <v>1</v>
      </c>
      <c r="G93" s="296">
        <f t="shared" si="36"/>
        <v>1</v>
      </c>
      <c r="H93" s="296">
        <f t="shared" si="36"/>
        <v>1</v>
      </c>
      <c r="I93" s="296">
        <f t="shared" si="36"/>
        <v>1</v>
      </c>
      <c r="J93" s="296">
        <f t="shared" si="36"/>
        <v>1</v>
      </c>
      <c r="K93" s="296">
        <f t="shared" si="36"/>
        <v>1</v>
      </c>
      <c r="L93" s="296">
        <f t="shared" si="36"/>
        <v>1</v>
      </c>
      <c r="M93" s="296">
        <f t="shared" si="36"/>
        <v>1</v>
      </c>
      <c r="N93" s="297"/>
      <c r="P93" s="437"/>
      <c r="Q93" s="433"/>
      <c r="R93" s="433"/>
      <c r="S93" s="433"/>
      <c r="T93" s="433"/>
      <c r="U93" s="433"/>
      <c r="V93" s="433"/>
      <c r="W93" s="433"/>
      <c r="X93" s="433"/>
      <c r="Y93" s="433"/>
      <c r="Z93" s="433"/>
      <c r="AA93" s="433"/>
      <c r="AB93" s="433"/>
    </row>
    <row r="94" spans="1:28" x14ac:dyDescent="0.25">
      <c r="A94" s="304"/>
      <c r="B94" s="305"/>
      <c r="C94" s="306"/>
      <c r="D94" s="306"/>
      <c r="E94" s="306"/>
      <c r="F94" s="306"/>
      <c r="G94" s="306"/>
      <c r="H94" s="306"/>
      <c r="I94" s="306"/>
      <c r="J94" s="306"/>
      <c r="K94" s="306"/>
      <c r="L94" s="306"/>
      <c r="M94" s="306"/>
      <c r="N94" s="306"/>
    </row>
    <row r="95" spans="1:28" x14ac:dyDescent="0.25">
      <c r="A95" s="304"/>
      <c r="B95" s="305"/>
      <c r="C95" s="306"/>
      <c r="D95" s="306"/>
      <c r="E95" s="306"/>
      <c r="F95" s="306"/>
      <c r="G95" s="306"/>
      <c r="H95" s="306"/>
      <c r="I95" s="306"/>
      <c r="J95" s="306"/>
      <c r="K95" s="306"/>
      <c r="L95" s="306"/>
      <c r="M95" s="306"/>
      <c r="N95" s="306"/>
    </row>
    <row r="96" spans="1:28" x14ac:dyDescent="0.25">
      <c r="A96" s="298" t="s">
        <v>273</v>
      </c>
    </row>
    <row r="97" spans="1:28" x14ac:dyDescent="0.25">
      <c r="A97" s="237" t="s">
        <v>274</v>
      </c>
      <c r="B97" s="237" t="s">
        <v>28</v>
      </c>
      <c r="C97" s="237" t="s">
        <v>29</v>
      </c>
      <c r="D97" s="237" t="s">
        <v>30</v>
      </c>
      <c r="E97" s="237" t="s">
        <v>31</v>
      </c>
      <c r="F97" s="237" t="s">
        <v>32</v>
      </c>
      <c r="G97" s="237" t="s">
        <v>33</v>
      </c>
      <c r="H97" s="237" t="s">
        <v>34</v>
      </c>
      <c r="I97" s="237" t="s">
        <v>35</v>
      </c>
      <c r="J97" s="237" t="s">
        <v>36</v>
      </c>
      <c r="K97" s="237" t="s">
        <v>37</v>
      </c>
      <c r="L97" s="237" t="s">
        <v>38</v>
      </c>
      <c r="M97" s="237" t="s">
        <v>39</v>
      </c>
      <c r="N97" s="237" t="s">
        <v>82</v>
      </c>
      <c r="P97" s="210" t="s">
        <v>28</v>
      </c>
      <c r="Q97" s="210" t="s">
        <v>29</v>
      </c>
      <c r="R97" s="210" t="s">
        <v>30</v>
      </c>
      <c r="S97" s="210" t="s">
        <v>31</v>
      </c>
      <c r="T97" s="210" t="s">
        <v>32</v>
      </c>
      <c r="U97" s="210" t="s">
        <v>33</v>
      </c>
      <c r="V97" s="210" t="s">
        <v>34</v>
      </c>
      <c r="W97" s="210" t="s">
        <v>35</v>
      </c>
      <c r="X97" s="210" t="s">
        <v>36</v>
      </c>
      <c r="Y97" s="210" t="s">
        <v>37</v>
      </c>
      <c r="Z97" s="210" t="s">
        <v>38</v>
      </c>
      <c r="AA97" s="210" t="s">
        <v>39</v>
      </c>
      <c r="AB97" s="210" t="s">
        <v>82</v>
      </c>
    </row>
    <row r="98" spans="1:28" x14ac:dyDescent="0.25">
      <c r="A98" s="237" t="s">
        <v>40</v>
      </c>
      <c r="B98" s="316">
        <v>0</v>
      </c>
      <c r="C98" s="316">
        <v>0</v>
      </c>
      <c r="D98" s="316">
        <v>0</v>
      </c>
      <c r="E98" s="316">
        <v>0</v>
      </c>
      <c r="F98" s="316">
        <v>0</v>
      </c>
      <c r="G98" s="316">
        <v>0</v>
      </c>
      <c r="H98" s="316">
        <v>0</v>
      </c>
      <c r="I98" s="316">
        <v>0</v>
      </c>
      <c r="J98" s="316">
        <v>0</v>
      </c>
      <c r="K98" s="316">
        <v>0</v>
      </c>
      <c r="L98" s="316">
        <v>0</v>
      </c>
      <c r="M98" s="316">
        <v>0</v>
      </c>
      <c r="N98" s="317">
        <f>SUM(B98:M98)</f>
        <v>0</v>
      </c>
      <c r="P98" s="438" t="s">
        <v>325</v>
      </c>
      <c r="Q98" s="433"/>
      <c r="R98" s="433"/>
      <c r="S98" s="433"/>
      <c r="T98" s="433"/>
      <c r="U98" s="433"/>
      <c r="V98" s="433"/>
      <c r="W98" s="433"/>
      <c r="X98" s="433"/>
      <c r="Y98" s="433"/>
      <c r="Z98" s="433"/>
      <c r="AA98" s="433"/>
      <c r="AB98" s="433"/>
    </row>
    <row r="99" spans="1:28" x14ac:dyDescent="0.25">
      <c r="A99" s="237" t="s">
        <v>41</v>
      </c>
      <c r="B99" s="318">
        <v>0</v>
      </c>
      <c r="C99" s="318">
        <v>0</v>
      </c>
      <c r="D99" s="318"/>
      <c r="E99" s="318"/>
      <c r="F99" s="318"/>
      <c r="G99" s="318"/>
      <c r="H99" s="318"/>
      <c r="I99" s="318"/>
      <c r="J99" s="318"/>
      <c r="K99" s="318"/>
      <c r="L99" s="318"/>
      <c r="M99" s="318"/>
      <c r="N99" s="319">
        <f>SUM(B99:M99)</f>
        <v>0</v>
      </c>
      <c r="P99" s="439"/>
      <c r="Q99" s="433"/>
      <c r="R99" s="433"/>
      <c r="S99" s="433"/>
      <c r="T99" s="433"/>
      <c r="U99" s="433"/>
      <c r="V99" s="433"/>
      <c r="W99" s="433"/>
      <c r="X99" s="433"/>
      <c r="Y99" s="433"/>
      <c r="Z99" s="433"/>
      <c r="AA99" s="433"/>
      <c r="AB99" s="433"/>
    </row>
    <row r="100" spans="1:28" x14ac:dyDescent="0.25">
      <c r="A100" s="237" t="s">
        <v>197</v>
      </c>
      <c r="B100" s="296">
        <f t="shared" ref="B100:M100" si="37">IF(B99=0,1,B98/B99)</f>
        <v>1</v>
      </c>
      <c r="C100" s="296">
        <f t="shared" si="37"/>
        <v>1</v>
      </c>
      <c r="D100" s="296">
        <f t="shared" si="37"/>
        <v>1</v>
      </c>
      <c r="E100" s="296">
        <f t="shared" si="37"/>
        <v>1</v>
      </c>
      <c r="F100" s="296">
        <f t="shared" si="37"/>
        <v>1</v>
      </c>
      <c r="G100" s="296">
        <f t="shared" si="37"/>
        <v>1</v>
      </c>
      <c r="H100" s="296">
        <f t="shared" si="37"/>
        <v>1</v>
      </c>
      <c r="I100" s="296">
        <f t="shared" si="37"/>
        <v>1</v>
      </c>
      <c r="J100" s="296">
        <f t="shared" si="37"/>
        <v>1</v>
      </c>
      <c r="K100" s="296">
        <f t="shared" si="37"/>
        <v>1</v>
      </c>
      <c r="L100" s="296">
        <f t="shared" si="37"/>
        <v>1</v>
      </c>
      <c r="M100" s="296">
        <f t="shared" si="37"/>
        <v>1</v>
      </c>
      <c r="N100" s="296" t="str">
        <f>IF(N99=0,"100%",N99/N98)</f>
        <v>100%</v>
      </c>
      <c r="P100" s="439"/>
      <c r="Q100" s="433"/>
      <c r="R100" s="433"/>
      <c r="S100" s="433"/>
      <c r="T100" s="433"/>
      <c r="U100" s="433"/>
      <c r="V100" s="433"/>
      <c r="W100" s="433"/>
      <c r="X100" s="433"/>
      <c r="Y100" s="433"/>
      <c r="Z100" s="433"/>
      <c r="AA100" s="433"/>
      <c r="AB100" s="433"/>
    </row>
    <row r="101" spans="1:28" x14ac:dyDescent="0.25">
      <c r="A101" s="237" t="s">
        <v>199</v>
      </c>
      <c r="B101" s="296">
        <f>B100</f>
        <v>1</v>
      </c>
      <c r="C101" s="297">
        <f>AVERAGE($B$100:C$100)</f>
        <v>1</v>
      </c>
      <c r="D101" s="297">
        <f>AVERAGE($B$100:D$100)</f>
        <v>1</v>
      </c>
      <c r="E101" s="297">
        <f>AVERAGE($B$100:E$100)</f>
        <v>1</v>
      </c>
      <c r="F101" s="297">
        <f>AVERAGE($B$100:F$100)</f>
        <v>1</v>
      </c>
      <c r="G101" s="297">
        <f>AVERAGE($B$100:G$100)</f>
        <v>1</v>
      </c>
      <c r="H101" s="297">
        <f>AVERAGE($B$100:H$100)</f>
        <v>1</v>
      </c>
      <c r="I101" s="297">
        <f>AVERAGE($B$100:I$100)</f>
        <v>1</v>
      </c>
      <c r="J101" s="297">
        <f>AVERAGE($B$100:J$100)</f>
        <v>1</v>
      </c>
      <c r="K101" s="297">
        <f>AVERAGE($B$100:K$100)</f>
        <v>1</v>
      </c>
      <c r="L101" s="297">
        <f>AVERAGE($B$100:L$100)</f>
        <v>1</v>
      </c>
      <c r="M101" s="297">
        <f>AVERAGE($B$100:M$100)</f>
        <v>1</v>
      </c>
      <c r="N101" s="297"/>
      <c r="P101" s="439"/>
      <c r="Q101" s="433"/>
      <c r="R101" s="433"/>
      <c r="S101" s="433"/>
      <c r="T101" s="433"/>
      <c r="U101" s="433"/>
      <c r="V101" s="433"/>
      <c r="W101" s="433"/>
      <c r="X101" s="433"/>
      <c r="Y101" s="433"/>
      <c r="Z101" s="433"/>
      <c r="AA101" s="433"/>
      <c r="AB101" s="433"/>
    </row>
    <row r="102" spans="1:28" x14ac:dyDescent="0.25">
      <c r="A102" s="304"/>
      <c r="B102" s="305"/>
      <c r="C102" s="306"/>
      <c r="D102" s="306"/>
      <c r="E102" s="306"/>
      <c r="F102" s="306"/>
      <c r="G102" s="306"/>
      <c r="H102" s="306"/>
      <c r="I102" s="306"/>
      <c r="J102" s="306"/>
      <c r="K102" s="306"/>
      <c r="L102" s="306"/>
      <c r="M102" s="306"/>
      <c r="N102" s="306"/>
    </row>
    <row r="103" spans="1:28" x14ac:dyDescent="0.25">
      <c r="A103" s="304"/>
      <c r="B103" s="305"/>
      <c r="C103" s="306"/>
      <c r="D103" s="306"/>
      <c r="E103" s="306"/>
      <c r="F103" s="306"/>
      <c r="G103" s="306"/>
      <c r="H103" s="306"/>
      <c r="I103" s="306"/>
      <c r="J103" s="306"/>
      <c r="K103" s="306"/>
      <c r="L103" s="306"/>
      <c r="M103" s="306"/>
      <c r="N103" s="306"/>
    </row>
    <row r="104" spans="1:28" x14ac:dyDescent="0.25">
      <c r="A104" s="209" t="s">
        <v>200</v>
      </c>
      <c r="B104" s="210" t="s">
        <v>28</v>
      </c>
      <c r="C104" s="210" t="s">
        <v>29</v>
      </c>
      <c r="D104" s="210" t="s">
        <v>30</v>
      </c>
      <c r="E104" s="210" t="s">
        <v>31</v>
      </c>
      <c r="F104" s="210" t="s">
        <v>32</v>
      </c>
      <c r="G104" s="210" t="s">
        <v>33</v>
      </c>
      <c r="H104" s="210" t="s">
        <v>34</v>
      </c>
      <c r="I104" s="210" t="s">
        <v>35</v>
      </c>
      <c r="J104" s="210" t="s">
        <v>36</v>
      </c>
      <c r="K104" s="210" t="s">
        <v>37</v>
      </c>
      <c r="L104" s="210" t="s">
        <v>38</v>
      </c>
      <c r="M104" s="210" t="s">
        <v>39</v>
      </c>
      <c r="N104" s="210" t="s">
        <v>82</v>
      </c>
      <c r="P104" s="210" t="s">
        <v>28</v>
      </c>
      <c r="Q104" s="210" t="s">
        <v>29</v>
      </c>
      <c r="R104" s="210" t="s">
        <v>30</v>
      </c>
      <c r="S104" s="210" t="s">
        <v>31</v>
      </c>
      <c r="T104" s="210" t="s">
        <v>32</v>
      </c>
      <c r="U104" s="210" t="s">
        <v>33</v>
      </c>
      <c r="V104" s="210" t="s">
        <v>34</v>
      </c>
      <c r="W104" s="210" t="s">
        <v>35</v>
      </c>
      <c r="X104" s="210" t="s">
        <v>36</v>
      </c>
      <c r="Y104" s="210" t="s">
        <v>37</v>
      </c>
      <c r="Z104" s="210" t="s">
        <v>38</v>
      </c>
      <c r="AA104" s="210" t="s">
        <v>39</v>
      </c>
      <c r="AB104" s="210" t="s">
        <v>82</v>
      </c>
    </row>
    <row r="105" spans="1:28" x14ac:dyDescent="0.25">
      <c r="A105" s="237" t="s">
        <v>40</v>
      </c>
      <c r="B105" s="320">
        <v>0.98</v>
      </c>
      <c r="C105" s="320">
        <v>0.98</v>
      </c>
      <c r="D105" s="320">
        <v>0.98</v>
      </c>
      <c r="E105" s="320">
        <v>0.98</v>
      </c>
      <c r="F105" s="320">
        <v>0.98</v>
      </c>
      <c r="G105" s="320">
        <v>0.98</v>
      </c>
      <c r="H105" s="320">
        <v>0.98</v>
      </c>
      <c r="I105" s="320">
        <v>0.98</v>
      </c>
      <c r="J105" s="320">
        <v>0.98</v>
      </c>
      <c r="K105" s="320">
        <v>0.98</v>
      </c>
      <c r="L105" s="320">
        <v>0.98</v>
      </c>
      <c r="M105" s="320">
        <v>0.98</v>
      </c>
      <c r="N105" s="320">
        <f>AVERAGE(B105:M105)</f>
        <v>0.98000000000000032</v>
      </c>
      <c r="P105" s="438" t="s">
        <v>326</v>
      </c>
      <c r="Q105" s="433"/>
      <c r="R105" s="433"/>
      <c r="S105" s="433"/>
      <c r="T105" s="433"/>
      <c r="U105" s="433"/>
      <c r="V105" s="433"/>
      <c r="W105" s="433"/>
      <c r="X105" s="433"/>
      <c r="Y105" s="433"/>
      <c r="Z105" s="433"/>
      <c r="AA105" s="433"/>
      <c r="AB105" s="433"/>
    </row>
    <row r="106" spans="1:28" x14ac:dyDescent="0.25">
      <c r="A106" s="237" t="s">
        <v>41</v>
      </c>
      <c r="B106" s="292">
        <v>0.99</v>
      </c>
      <c r="C106" s="292"/>
      <c r="D106" s="292"/>
      <c r="E106" s="292"/>
      <c r="F106" s="292"/>
      <c r="G106" s="292"/>
      <c r="H106" s="292"/>
      <c r="I106" s="292"/>
      <c r="J106" s="292"/>
      <c r="K106" s="292"/>
      <c r="L106" s="292"/>
      <c r="M106" s="292"/>
      <c r="N106" s="292">
        <f>AVERAGE(B106:M106)</f>
        <v>0.99</v>
      </c>
      <c r="P106" s="439"/>
      <c r="Q106" s="433"/>
      <c r="R106" s="433"/>
      <c r="S106" s="433"/>
      <c r="T106" s="433"/>
      <c r="U106" s="433"/>
      <c r="V106" s="433"/>
      <c r="W106" s="433"/>
      <c r="X106" s="433"/>
      <c r="Y106" s="433"/>
      <c r="Z106" s="433"/>
      <c r="AA106" s="433"/>
      <c r="AB106" s="433"/>
    </row>
    <row r="107" spans="1:28" x14ac:dyDescent="0.25">
      <c r="A107" s="237" t="s">
        <v>197</v>
      </c>
      <c r="B107" s="297">
        <f>B106/B105</f>
        <v>1.010204081632653</v>
      </c>
      <c r="C107" s="297">
        <f t="shared" ref="C107:M107" si="38">C106/C105</f>
        <v>0</v>
      </c>
      <c r="D107" s="297">
        <f t="shared" si="38"/>
        <v>0</v>
      </c>
      <c r="E107" s="297">
        <f t="shared" si="38"/>
        <v>0</v>
      </c>
      <c r="F107" s="297">
        <f t="shared" si="38"/>
        <v>0</v>
      </c>
      <c r="G107" s="297">
        <f t="shared" si="38"/>
        <v>0</v>
      </c>
      <c r="H107" s="297">
        <f t="shared" si="38"/>
        <v>0</v>
      </c>
      <c r="I107" s="297">
        <f t="shared" si="38"/>
        <v>0</v>
      </c>
      <c r="J107" s="297">
        <f t="shared" si="38"/>
        <v>0</v>
      </c>
      <c r="K107" s="297">
        <f t="shared" si="38"/>
        <v>0</v>
      </c>
      <c r="L107" s="297">
        <f t="shared" si="38"/>
        <v>0</v>
      </c>
      <c r="M107" s="297">
        <f t="shared" si="38"/>
        <v>0</v>
      </c>
      <c r="N107" s="296">
        <f>IFERROR(N106/N105,0)</f>
        <v>1.0102040816326527</v>
      </c>
      <c r="P107" s="439"/>
      <c r="Q107" s="433"/>
      <c r="R107" s="433"/>
      <c r="S107" s="433"/>
      <c r="T107" s="433"/>
      <c r="U107" s="433"/>
      <c r="V107" s="433"/>
      <c r="W107" s="433"/>
      <c r="X107" s="433"/>
      <c r="Y107" s="433"/>
      <c r="Z107" s="433"/>
      <c r="AA107" s="433"/>
      <c r="AB107" s="433"/>
    </row>
    <row r="108" spans="1:28" x14ac:dyDescent="0.25">
      <c r="A108" s="237" t="s">
        <v>199</v>
      </c>
      <c r="B108" s="297">
        <f>B107</f>
        <v>1.010204081632653</v>
      </c>
      <c r="C108" s="297">
        <f>IFERROR(SUM($B$107:C$107)/COUNT($B$107:C$107),0)</f>
        <v>0.50510204081632648</v>
      </c>
      <c r="D108" s="297">
        <f>IFERROR(SUM($B$107:D$107)/COUNT($B$107:D$107),0)</f>
        <v>0.33673469387755101</v>
      </c>
      <c r="E108" s="297">
        <f>IFERROR(SUM($B$107:E$107)/COUNT($B$107:E$107),0)</f>
        <v>0.25255102040816324</v>
      </c>
      <c r="F108" s="297">
        <f>IFERROR(SUM($B$107:F$107)/COUNT($B$107:F$107),0)</f>
        <v>0.20204081632653059</v>
      </c>
      <c r="G108" s="297">
        <f>IFERROR(SUM($B$107:G$107)/COUNT($B$107:G$107),0)</f>
        <v>0.1683673469387755</v>
      </c>
      <c r="H108" s="297">
        <f>IFERROR(SUM($B$107:H$107)/COUNT($B$107:H$107),0)</f>
        <v>0.14431486880466471</v>
      </c>
      <c r="I108" s="297">
        <f>IFERROR(SUM($B$107:I$107)/COUNT($B$107:I$107),0)</f>
        <v>0.12627551020408162</v>
      </c>
      <c r="J108" s="297">
        <f>IFERROR(SUM($B$107:J$107)/COUNT($B$107:J$107),0)</f>
        <v>0.11224489795918366</v>
      </c>
      <c r="K108" s="297">
        <f>IFERROR(SUM($B$107:K$107)/COUNT($B$107:K$107),0)</f>
        <v>0.1010204081632653</v>
      </c>
      <c r="L108" s="297">
        <f>IFERROR(SUM($B$107:L$107)/COUNT($B$107:L$107),0)</f>
        <v>9.1836734693877542E-2</v>
      </c>
      <c r="M108" s="297">
        <f>IFERROR(SUM($B$107:M$107)/COUNT($B$107:M$107),0)</f>
        <v>8.4183673469387751E-2</v>
      </c>
      <c r="N108" s="297"/>
      <c r="P108" s="439"/>
      <c r="Q108" s="433"/>
      <c r="R108" s="433"/>
      <c r="S108" s="433"/>
      <c r="T108" s="433"/>
      <c r="U108" s="433"/>
      <c r="V108" s="433"/>
      <c r="W108" s="433"/>
      <c r="X108" s="433"/>
      <c r="Y108" s="433"/>
      <c r="Z108" s="433"/>
      <c r="AA108" s="433"/>
      <c r="AB108" s="433"/>
    </row>
    <row r="109" spans="1:28" x14ac:dyDescent="0.25">
      <c r="A109" s="304"/>
      <c r="B109" s="306"/>
      <c r="C109" s="306"/>
      <c r="D109" s="306"/>
      <c r="E109" s="306"/>
      <c r="F109" s="306"/>
      <c r="G109" s="306"/>
      <c r="H109" s="306"/>
      <c r="I109" s="306"/>
      <c r="J109" s="306"/>
      <c r="K109" s="306"/>
      <c r="L109" s="306"/>
      <c r="M109" s="306"/>
      <c r="N109" s="306"/>
    </row>
    <row r="111" spans="1:28" ht="30" x14ac:dyDescent="0.25">
      <c r="A111" s="209" t="s">
        <v>231</v>
      </c>
      <c r="B111" s="210" t="s">
        <v>28</v>
      </c>
      <c r="C111" s="210" t="s">
        <v>29</v>
      </c>
      <c r="D111" s="210" t="s">
        <v>30</v>
      </c>
      <c r="E111" s="210" t="s">
        <v>31</v>
      </c>
      <c r="F111" s="210" t="s">
        <v>32</v>
      </c>
      <c r="G111" s="210" t="s">
        <v>33</v>
      </c>
      <c r="H111" s="210" t="s">
        <v>34</v>
      </c>
      <c r="I111" s="210" t="s">
        <v>35</v>
      </c>
      <c r="J111" s="210" t="s">
        <v>36</v>
      </c>
      <c r="K111" s="210" t="s">
        <v>37</v>
      </c>
      <c r="L111" s="210" t="s">
        <v>38</v>
      </c>
      <c r="M111" s="210" t="s">
        <v>39</v>
      </c>
      <c r="N111" s="210" t="s">
        <v>82</v>
      </c>
      <c r="P111" s="210" t="s">
        <v>28</v>
      </c>
      <c r="Q111" s="210" t="s">
        <v>29</v>
      </c>
      <c r="R111" s="210" t="s">
        <v>30</v>
      </c>
      <c r="S111" s="210" t="s">
        <v>31</v>
      </c>
      <c r="T111" s="210" t="s">
        <v>32</v>
      </c>
      <c r="U111" s="210" t="s">
        <v>33</v>
      </c>
      <c r="V111" s="210" t="s">
        <v>34</v>
      </c>
      <c r="W111" s="210" t="s">
        <v>35</v>
      </c>
      <c r="X111" s="210" t="s">
        <v>36</v>
      </c>
      <c r="Y111" s="210" t="s">
        <v>37</v>
      </c>
      <c r="Z111" s="210" t="s">
        <v>38</v>
      </c>
      <c r="AA111" s="210" t="s">
        <v>39</v>
      </c>
      <c r="AB111" s="210" t="s">
        <v>82</v>
      </c>
    </row>
    <row r="112" spans="1:28" x14ac:dyDescent="0.25">
      <c r="A112" s="237" t="s">
        <v>40</v>
      </c>
      <c r="B112" s="317">
        <v>0</v>
      </c>
      <c r="C112" s="317">
        <v>0</v>
      </c>
      <c r="D112" s="317">
        <v>0</v>
      </c>
      <c r="E112" s="317">
        <v>0</v>
      </c>
      <c r="F112" s="317">
        <v>0</v>
      </c>
      <c r="G112" s="317">
        <v>0</v>
      </c>
      <c r="H112" s="317">
        <v>0</v>
      </c>
      <c r="I112" s="317">
        <v>0</v>
      </c>
      <c r="J112" s="317">
        <v>0</v>
      </c>
      <c r="K112" s="317">
        <v>0</v>
      </c>
      <c r="L112" s="317">
        <v>0</v>
      </c>
      <c r="M112" s="317">
        <v>0</v>
      </c>
      <c r="N112" s="317">
        <f>AVERAGE(B112:M112)</f>
        <v>0</v>
      </c>
      <c r="P112" s="438" t="s">
        <v>327</v>
      </c>
      <c r="Q112" s="433"/>
      <c r="R112" s="433"/>
      <c r="S112" s="433"/>
      <c r="T112" s="433"/>
      <c r="U112" s="433"/>
      <c r="V112" s="433"/>
      <c r="W112" s="433"/>
      <c r="X112" s="433"/>
      <c r="Y112" s="433"/>
      <c r="Z112" s="433"/>
      <c r="AA112" s="433"/>
      <c r="AB112" s="433"/>
    </row>
    <row r="113" spans="1:28" x14ac:dyDescent="0.25">
      <c r="A113" s="237" t="s">
        <v>41</v>
      </c>
      <c r="B113" s="319">
        <v>0</v>
      </c>
      <c r="C113" s="319">
        <v>0</v>
      </c>
      <c r="D113" s="319"/>
      <c r="E113" s="319"/>
      <c r="F113" s="319"/>
      <c r="G113" s="319"/>
      <c r="H113" s="319"/>
      <c r="I113" s="319"/>
      <c r="J113" s="319"/>
      <c r="K113" s="319"/>
      <c r="L113" s="319"/>
      <c r="M113" s="319"/>
      <c r="N113" s="319">
        <f>SUM(B113:M113)</f>
        <v>0</v>
      </c>
      <c r="P113" s="439"/>
      <c r="Q113" s="433"/>
      <c r="R113" s="433"/>
      <c r="S113" s="433"/>
      <c r="T113" s="433"/>
      <c r="U113" s="433"/>
      <c r="V113" s="433"/>
      <c r="W113" s="433"/>
      <c r="X113" s="433"/>
      <c r="Y113" s="433"/>
      <c r="Z113" s="433"/>
      <c r="AA113" s="433"/>
      <c r="AB113" s="433"/>
    </row>
    <row r="114" spans="1:28" x14ac:dyDescent="0.25">
      <c r="A114" s="237" t="s">
        <v>197</v>
      </c>
      <c r="B114" s="296">
        <f>IF(B113=0,1,B112/B113)</f>
        <v>1</v>
      </c>
      <c r="C114" s="296">
        <f t="shared" ref="C114:N114" si="39">IF(C113=0,1,C112/C113)</f>
        <v>1</v>
      </c>
      <c r="D114" s="296">
        <f t="shared" si="39"/>
        <v>1</v>
      </c>
      <c r="E114" s="296">
        <f t="shared" si="39"/>
        <v>1</v>
      </c>
      <c r="F114" s="296">
        <f t="shared" si="39"/>
        <v>1</v>
      </c>
      <c r="G114" s="296">
        <f t="shared" si="39"/>
        <v>1</v>
      </c>
      <c r="H114" s="296">
        <f t="shared" si="39"/>
        <v>1</v>
      </c>
      <c r="I114" s="296">
        <f t="shared" si="39"/>
        <v>1</v>
      </c>
      <c r="J114" s="296">
        <f t="shared" si="39"/>
        <v>1</v>
      </c>
      <c r="K114" s="296">
        <f t="shared" si="39"/>
        <v>1</v>
      </c>
      <c r="L114" s="296">
        <f t="shared" si="39"/>
        <v>1</v>
      </c>
      <c r="M114" s="296">
        <f t="shared" si="39"/>
        <v>1</v>
      </c>
      <c r="N114" s="296">
        <f t="shared" si="39"/>
        <v>1</v>
      </c>
      <c r="P114" s="439"/>
      <c r="Q114" s="433"/>
      <c r="R114" s="433"/>
      <c r="S114" s="433"/>
      <c r="T114" s="433"/>
      <c r="U114" s="433"/>
      <c r="V114" s="433"/>
      <c r="W114" s="433"/>
      <c r="X114" s="433"/>
      <c r="Y114" s="433"/>
      <c r="Z114" s="433"/>
      <c r="AA114" s="433"/>
      <c r="AB114" s="433"/>
    </row>
    <row r="115" spans="1:28" x14ac:dyDescent="0.25">
      <c r="A115" s="237" t="s">
        <v>199</v>
      </c>
      <c r="B115" s="297">
        <f>B114</f>
        <v>1</v>
      </c>
      <c r="C115" s="297">
        <f>IFERROR(SUM($B$114:C$114)/COUNT($B$114:C$114),0)</f>
        <v>1</v>
      </c>
      <c r="D115" s="297">
        <f>IFERROR(SUM($B$114:D$114)/COUNT($B$114:D$114),0)</f>
        <v>1</v>
      </c>
      <c r="E115" s="297">
        <f>IFERROR(SUM($B$114:E$114)/COUNT($B$114:E$114),0)</f>
        <v>1</v>
      </c>
      <c r="F115" s="297">
        <f>IFERROR(SUM($B$114:F$114)/COUNT($B$114:F$114),0)</f>
        <v>1</v>
      </c>
      <c r="G115" s="297">
        <f>IFERROR(SUM($B$114:G$114)/COUNT($B$114:G$114),0)</f>
        <v>1</v>
      </c>
      <c r="H115" s="297">
        <f>IFERROR(SUM($B$114:H$114)/COUNT($B$114:H$114),0)</f>
        <v>1</v>
      </c>
      <c r="I115" s="297">
        <f>IFERROR(SUM($B$114:I$114)/COUNT($B$114:I$114),0)</f>
        <v>1</v>
      </c>
      <c r="J115" s="297">
        <f>IFERROR(SUM($B$114:J$114)/COUNT($B$114:J$114),0)</f>
        <v>1</v>
      </c>
      <c r="K115" s="297">
        <f>IFERROR(SUM($B$114:K$114)/COUNT($B$114:K$114),0)</f>
        <v>1</v>
      </c>
      <c r="L115" s="297">
        <f>IFERROR(SUM($B$114:L$114)/COUNT($B$114:L$114),0)</f>
        <v>1</v>
      </c>
      <c r="M115" s="297">
        <f>IFERROR(SUM($B$114:M$114)/COUNT($B$114:M$114),0)</f>
        <v>1</v>
      </c>
      <c r="N115" s="297"/>
      <c r="P115" s="439"/>
      <c r="Q115" s="433"/>
      <c r="R115" s="433"/>
      <c r="S115" s="433"/>
      <c r="T115" s="433"/>
      <c r="U115" s="433"/>
      <c r="V115" s="433"/>
      <c r="W115" s="433"/>
      <c r="X115" s="433"/>
      <c r="Y115" s="433"/>
      <c r="Z115" s="433"/>
      <c r="AA115" s="433"/>
      <c r="AB115" s="433"/>
    </row>
    <row r="116" spans="1:28" x14ac:dyDescent="0.25">
      <c r="A116" s="304"/>
      <c r="B116" s="306"/>
      <c r="C116" s="306"/>
      <c r="D116" s="306"/>
      <c r="E116" s="306"/>
      <c r="F116" s="306"/>
      <c r="G116" s="306"/>
      <c r="H116" s="306"/>
      <c r="I116" s="306"/>
      <c r="J116" s="306"/>
      <c r="K116" s="306"/>
      <c r="L116" s="306"/>
      <c r="M116" s="306"/>
      <c r="N116" s="306"/>
    </row>
    <row r="118" spans="1:28" x14ac:dyDescent="0.25">
      <c r="A118" s="209" t="s">
        <v>184</v>
      </c>
      <c r="B118" s="210" t="s">
        <v>28</v>
      </c>
      <c r="C118" s="210" t="s">
        <v>29</v>
      </c>
      <c r="D118" s="210" t="s">
        <v>30</v>
      </c>
      <c r="E118" s="210" t="s">
        <v>31</v>
      </c>
      <c r="F118" s="210" t="s">
        <v>32</v>
      </c>
      <c r="G118" s="210" t="s">
        <v>33</v>
      </c>
      <c r="H118" s="210" t="s">
        <v>34</v>
      </c>
      <c r="I118" s="210" t="s">
        <v>35</v>
      </c>
      <c r="J118" s="210" t="s">
        <v>36</v>
      </c>
      <c r="K118" s="210" t="s">
        <v>37</v>
      </c>
      <c r="L118" s="210" t="s">
        <v>38</v>
      </c>
      <c r="M118" s="210" t="s">
        <v>39</v>
      </c>
      <c r="N118" s="210" t="s">
        <v>82</v>
      </c>
      <c r="P118" s="210" t="s">
        <v>28</v>
      </c>
      <c r="Q118" s="210" t="s">
        <v>29</v>
      </c>
      <c r="R118" s="210" t="s">
        <v>30</v>
      </c>
      <c r="S118" s="210" t="s">
        <v>31</v>
      </c>
      <c r="T118" s="210" t="s">
        <v>32</v>
      </c>
      <c r="U118" s="210" t="s">
        <v>33</v>
      </c>
      <c r="V118" s="210" t="s">
        <v>34</v>
      </c>
      <c r="W118" s="210" t="s">
        <v>35</v>
      </c>
      <c r="X118" s="210" t="s">
        <v>36</v>
      </c>
      <c r="Y118" s="210" t="s">
        <v>37</v>
      </c>
      <c r="Z118" s="210" t="s">
        <v>38</v>
      </c>
      <c r="AA118" s="210" t="s">
        <v>39</v>
      </c>
      <c r="AB118" s="210" t="s">
        <v>82</v>
      </c>
    </row>
    <row r="119" spans="1:28" x14ac:dyDescent="0.25">
      <c r="A119" s="237" t="s">
        <v>40</v>
      </c>
      <c r="B119" s="301">
        <v>0</v>
      </c>
      <c r="C119" s="301">
        <v>0</v>
      </c>
      <c r="D119" s="301">
        <v>0</v>
      </c>
      <c r="E119" s="301">
        <v>0</v>
      </c>
      <c r="F119" s="301">
        <v>0</v>
      </c>
      <c r="G119" s="301">
        <v>0</v>
      </c>
      <c r="H119" s="301">
        <v>0</v>
      </c>
      <c r="I119" s="301">
        <v>0</v>
      </c>
      <c r="J119" s="301">
        <v>0</v>
      </c>
      <c r="K119" s="301">
        <v>0</v>
      </c>
      <c r="L119" s="301">
        <v>0</v>
      </c>
      <c r="M119" s="301">
        <v>0</v>
      </c>
      <c r="N119" s="301">
        <f>AVERAGE(B119:M119)</f>
        <v>0</v>
      </c>
      <c r="P119" s="438" t="s">
        <v>328</v>
      </c>
      <c r="Q119" s="433"/>
      <c r="R119" s="433"/>
      <c r="S119" s="433"/>
      <c r="T119" s="433"/>
      <c r="U119" s="433"/>
      <c r="V119" s="433"/>
      <c r="W119" s="433"/>
      <c r="X119" s="433"/>
      <c r="Y119" s="433"/>
      <c r="Z119" s="433"/>
      <c r="AA119" s="433"/>
      <c r="AB119" s="433"/>
    </row>
    <row r="120" spans="1:28" x14ac:dyDescent="0.25">
      <c r="A120" s="237" t="s">
        <v>41</v>
      </c>
      <c r="B120" s="302">
        <v>0</v>
      </c>
      <c r="C120" s="302">
        <v>0</v>
      </c>
      <c r="D120" s="302"/>
      <c r="E120" s="302"/>
      <c r="F120" s="302"/>
      <c r="G120" s="302"/>
      <c r="H120" s="302"/>
      <c r="I120" s="302"/>
      <c r="J120" s="302"/>
      <c r="K120" s="302"/>
      <c r="L120" s="302"/>
      <c r="M120" s="302"/>
      <c r="N120" s="302">
        <f>SUM(B120:M120)</f>
        <v>0</v>
      </c>
      <c r="P120" s="439"/>
      <c r="Q120" s="433"/>
      <c r="R120" s="433"/>
      <c r="S120" s="433"/>
      <c r="T120" s="433"/>
      <c r="U120" s="433"/>
      <c r="V120" s="433"/>
      <c r="W120" s="433"/>
      <c r="X120" s="433"/>
      <c r="Y120" s="433"/>
      <c r="Z120" s="433"/>
      <c r="AA120" s="433"/>
      <c r="AB120" s="433"/>
    </row>
    <row r="121" spans="1:28" x14ac:dyDescent="0.25">
      <c r="A121" s="237" t="s">
        <v>197</v>
      </c>
      <c r="B121" s="296">
        <f>IF(B120=0,1,B119/B120)</f>
        <v>1</v>
      </c>
      <c r="C121" s="296">
        <f t="shared" ref="C121:N121" si="40">IF(C120=0,1,C119/C120)</f>
        <v>1</v>
      </c>
      <c r="D121" s="296">
        <f t="shared" si="40"/>
        <v>1</v>
      </c>
      <c r="E121" s="296">
        <f t="shared" si="40"/>
        <v>1</v>
      </c>
      <c r="F121" s="296">
        <f t="shared" si="40"/>
        <v>1</v>
      </c>
      <c r="G121" s="296">
        <f t="shared" si="40"/>
        <v>1</v>
      </c>
      <c r="H121" s="296">
        <f t="shared" si="40"/>
        <v>1</v>
      </c>
      <c r="I121" s="296">
        <f t="shared" si="40"/>
        <v>1</v>
      </c>
      <c r="J121" s="296">
        <f t="shared" si="40"/>
        <v>1</v>
      </c>
      <c r="K121" s="296">
        <f t="shared" si="40"/>
        <v>1</v>
      </c>
      <c r="L121" s="296">
        <f t="shared" si="40"/>
        <v>1</v>
      </c>
      <c r="M121" s="296">
        <f t="shared" si="40"/>
        <v>1</v>
      </c>
      <c r="N121" s="296">
        <f t="shared" si="40"/>
        <v>1</v>
      </c>
      <c r="P121" s="439"/>
      <c r="Q121" s="433"/>
      <c r="R121" s="433"/>
      <c r="S121" s="433"/>
      <c r="T121" s="433"/>
      <c r="U121" s="433"/>
      <c r="V121" s="433"/>
      <c r="W121" s="433"/>
      <c r="X121" s="433"/>
      <c r="Y121" s="433"/>
      <c r="Z121" s="433"/>
      <c r="AA121" s="433"/>
      <c r="AB121" s="433"/>
    </row>
    <row r="122" spans="1:28" x14ac:dyDescent="0.25">
      <c r="A122" s="237" t="s">
        <v>199</v>
      </c>
      <c r="B122" s="297">
        <f>B121</f>
        <v>1</v>
      </c>
      <c r="C122" s="297">
        <f>IFERROR(SUM($B$121:C$121)/COUNT($B$121:C$121),0)</f>
        <v>1</v>
      </c>
      <c r="D122" s="297">
        <f>IFERROR(SUM($B$121:D$121)/COUNT($B$121:D$121),0)</f>
        <v>1</v>
      </c>
      <c r="E122" s="297">
        <f>IFERROR(SUM($B$121:E$121)/COUNT($B$121:E$121),0)</f>
        <v>1</v>
      </c>
      <c r="F122" s="297">
        <f>IFERROR(SUM($B$121:F$121)/COUNT($B$121:F$121),0)</f>
        <v>1</v>
      </c>
      <c r="G122" s="297">
        <f>IFERROR(SUM($B$121:G$121)/COUNT($B$121:G$121),0)</f>
        <v>1</v>
      </c>
      <c r="H122" s="297">
        <f>IFERROR(SUM($B$121:H$121)/COUNT($B$121:H$121),0)</f>
        <v>1</v>
      </c>
      <c r="I122" s="297">
        <f>IFERROR(SUM($B$121:I$121)/COUNT($B$121:I$121),0)</f>
        <v>1</v>
      </c>
      <c r="J122" s="297">
        <f>IFERROR(SUM($B$121:J$121)/COUNT($B$121:J$121),0)</f>
        <v>1</v>
      </c>
      <c r="K122" s="297">
        <f>IFERROR(SUM($B$121:K$121)/COUNT($B$121:K$121),0)</f>
        <v>1</v>
      </c>
      <c r="L122" s="297">
        <f>IFERROR(SUM($B$121:L$121)/COUNT($B$121:L$121),0)</f>
        <v>1</v>
      </c>
      <c r="M122" s="297">
        <f>IFERROR(SUM($B$121:M$121)/COUNT($B$121:M$121),0)</f>
        <v>1</v>
      </c>
      <c r="N122" s="297"/>
      <c r="P122" s="439"/>
      <c r="Q122" s="433"/>
      <c r="R122" s="433"/>
      <c r="S122" s="433"/>
      <c r="T122" s="433"/>
      <c r="U122" s="433"/>
      <c r="V122" s="433"/>
      <c r="W122" s="433"/>
      <c r="X122" s="433"/>
      <c r="Y122" s="433"/>
      <c r="Z122" s="433"/>
      <c r="AA122" s="433"/>
      <c r="AB122" s="433"/>
    </row>
    <row r="123" spans="1:28" x14ac:dyDescent="0.25">
      <c r="A123" s="304"/>
      <c r="B123" s="306"/>
      <c r="C123" s="306"/>
      <c r="D123" s="306"/>
      <c r="E123" s="306"/>
      <c r="F123" s="306"/>
      <c r="G123" s="306"/>
      <c r="H123" s="306"/>
      <c r="I123" s="306"/>
      <c r="J123" s="306"/>
      <c r="K123" s="306"/>
      <c r="L123" s="306"/>
      <c r="M123" s="306"/>
      <c r="N123" s="306"/>
    </row>
    <row r="125" spans="1:28" x14ac:dyDescent="0.25">
      <c r="A125" s="209" t="s">
        <v>20</v>
      </c>
      <c r="B125" s="210" t="s">
        <v>28</v>
      </c>
      <c r="C125" s="210" t="s">
        <v>29</v>
      </c>
      <c r="D125" s="210" t="s">
        <v>30</v>
      </c>
      <c r="E125" s="210" t="s">
        <v>31</v>
      </c>
      <c r="F125" s="210" t="s">
        <v>32</v>
      </c>
      <c r="G125" s="210" t="s">
        <v>33</v>
      </c>
      <c r="H125" s="210" t="s">
        <v>34</v>
      </c>
      <c r="I125" s="210" t="s">
        <v>35</v>
      </c>
      <c r="J125" s="210" t="s">
        <v>36</v>
      </c>
      <c r="K125" s="210" t="s">
        <v>37</v>
      </c>
      <c r="L125" s="210" t="s">
        <v>38</v>
      </c>
      <c r="M125" s="210" t="s">
        <v>39</v>
      </c>
      <c r="N125" s="210" t="s">
        <v>82</v>
      </c>
      <c r="P125" s="210" t="s">
        <v>28</v>
      </c>
      <c r="Q125" s="210" t="s">
        <v>29</v>
      </c>
      <c r="R125" s="210" t="s">
        <v>30</v>
      </c>
      <c r="S125" s="210" t="s">
        <v>31</v>
      </c>
      <c r="T125" s="210" t="s">
        <v>32</v>
      </c>
      <c r="U125" s="210" t="s">
        <v>33</v>
      </c>
      <c r="V125" s="210" t="s">
        <v>34</v>
      </c>
      <c r="W125" s="210" t="s">
        <v>35</v>
      </c>
      <c r="X125" s="210" t="s">
        <v>36</v>
      </c>
      <c r="Y125" s="210" t="s">
        <v>37</v>
      </c>
      <c r="Z125" s="210" t="s">
        <v>38</v>
      </c>
      <c r="AA125" s="210" t="s">
        <v>39</v>
      </c>
      <c r="AB125" s="210" t="s">
        <v>82</v>
      </c>
    </row>
    <row r="126" spans="1:28" x14ac:dyDescent="0.25">
      <c r="A126" s="237" t="s">
        <v>40</v>
      </c>
      <c r="B126" s="321"/>
      <c r="C126" s="321"/>
      <c r="D126" s="321"/>
      <c r="E126" s="301">
        <v>2</v>
      </c>
      <c r="F126" s="321"/>
      <c r="G126" s="321"/>
      <c r="H126" s="321"/>
      <c r="I126" s="301">
        <v>2</v>
      </c>
      <c r="J126" s="321"/>
      <c r="K126" s="321"/>
      <c r="L126" s="321"/>
      <c r="M126" s="301">
        <v>2</v>
      </c>
      <c r="N126" s="301">
        <f>SUM(B126:M126)</f>
        <v>6</v>
      </c>
      <c r="P126" s="434" t="s">
        <v>339</v>
      </c>
      <c r="Q126" s="433"/>
      <c r="R126" s="433"/>
      <c r="S126" s="433"/>
      <c r="T126" s="433"/>
      <c r="U126" s="433"/>
      <c r="V126" s="433"/>
      <c r="W126" s="433"/>
      <c r="X126" s="433"/>
      <c r="Y126" s="433"/>
      <c r="Z126" s="433"/>
      <c r="AA126" s="433"/>
      <c r="AB126" s="433"/>
    </row>
    <row r="127" spans="1:28" x14ac:dyDescent="0.25">
      <c r="A127" s="237" t="s">
        <v>41</v>
      </c>
      <c r="B127" s="321"/>
      <c r="C127" s="321"/>
      <c r="D127" s="321"/>
      <c r="E127" s="302"/>
      <c r="F127" s="321"/>
      <c r="G127" s="321"/>
      <c r="H127" s="321"/>
      <c r="I127" s="302"/>
      <c r="J127" s="321"/>
      <c r="K127" s="321"/>
      <c r="L127" s="321"/>
      <c r="M127" s="302"/>
      <c r="N127" s="302">
        <f>SUM(E127,I127,M127)</f>
        <v>0</v>
      </c>
      <c r="P127" s="435"/>
      <c r="Q127" s="433"/>
      <c r="R127" s="433"/>
      <c r="S127" s="433"/>
      <c r="T127" s="433"/>
      <c r="U127" s="433"/>
      <c r="V127" s="433"/>
      <c r="W127" s="433"/>
      <c r="X127" s="433"/>
      <c r="Y127" s="433"/>
      <c r="Z127" s="433"/>
      <c r="AA127" s="433"/>
      <c r="AB127" s="433"/>
    </row>
    <row r="128" spans="1:28" x14ac:dyDescent="0.25">
      <c r="A128" s="237" t="s">
        <v>197</v>
      </c>
      <c r="B128" s="322"/>
      <c r="C128" s="322"/>
      <c r="D128" s="322"/>
      <c r="E128" s="296">
        <f>E127/E126</f>
        <v>0</v>
      </c>
      <c r="F128" s="322"/>
      <c r="G128" s="322"/>
      <c r="H128" s="322"/>
      <c r="I128" s="296">
        <f>I127/I126</f>
        <v>0</v>
      </c>
      <c r="J128" s="322"/>
      <c r="K128" s="322"/>
      <c r="L128" s="322"/>
      <c r="M128" s="296">
        <f>M127/M126</f>
        <v>0</v>
      </c>
      <c r="N128" s="296">
        <f>N127/N126</f>
        <v>0</v>
      </c>
      <c r="P128" s="435"/>
      <c r="Q128" s="433"/>
      <c r="R128" s="433"/>
      <c r="S128" s="433"/>
      <c r="T128" s="433"/>
      <c r="U128" s="433"/>
      <c r="V128" s="433"/>
      <c r="W128" s="433"/>
      <c r="X128" s="433"/>
      <c r="Y128" s="433"/>
      <c r="Z128" s="433"/>
      <c r="AA128" s="433"/>
      <c r="AB128" s="433"/>
    </row>
    <row r="129" spans="1:28" x14ac:dyDescent="0.25">
      <c r="A129" s="237" t="s">
        <v>199</v>
      </c>
      <c r="B129" s="323"/>
      <c r="C129" s="323"/>
      <c r="D129" s="323"/>
      <c r="E129" s="297">
        <f>E128</f>
        <v>0</v>
      </c>
      <c r="F129" s="323"/>
      <c r="G129" s="323"/>
      <c r="H129" s="323"/>
      <c r="I129" s="297">
        <f>AVERAGE(E128,I128)</f>
        <v>0</v>
      </c>
      <c r="J129" s="323"/>
      <c r="K129" s="323"/>
      <c r="L129" s="323"/>
      <c r="M129" s="297">
        <f>AVERAGE(E128,I128,M128)</f>
        <v>0</v>
      </c>
      <c r="N129" s="297"/>
      <c r="P129" s="435"/>
      <c r="Q129" s="433"/>
      <c r="R129" s="433"/>
      <c r="S129" s="433"/>
      <c r="T129" s="433"/>
      <c r="U129" s="433"/>
      <c r="V129" s="433"/>
      <c r="W129" s="433"/>
      <c r="X129" s="433"/>
      <c r="Y129" s="433"/>
      <c r="Z129" s="433"/>
      <c r="AA129" s="433"/>
      <c r="AB129" s="433"/>
    </row>
    <row r="130" spans="1:28" x14ac:dyDescent="0.25">
      <c r="A130" s="304"/>
      <c r="B130" s="306"/>
      <c r="C130" s="306"/>
      <c r="D130" s="306"/>
      <c r="E130" s="306"/>
      <c r="F130" s="306"/>
      <c r="G130" s="306"/>
      <c r="H130" s="306"/>
      <c r="I130" s="306"/>
      <c r="J130" s="306"/>
      <c r="K130" s="306"/>
      <c r="L130" s="306"/>
      <c r="M130" s="306"/>
      <c r="N130" s="306"/>
    </row>
    <row r="132" spans="1:28" x14ac:dyDescent="0.25">
      <c r="A132" s="298" t="s">
        <v>206</v>
      </c>
    </row>
    <row r="133" spans="1:28" x14ac:dyDescent="0.25">
      <c r="A133" s="237" t="s">
        <v>193</v>
      </c>
      <c r="B133" s="237" t="s">
        <v>28</v>
      </c>
      <c r="C133" s="237" t="s">
        <v>29</v>
      </c>
      <c r="D133" s="237" t="s">
        <v>30</v>
      </c>
      <c r="E133" s="237" t="s">
        <v>31</v>
      </c>
      <c r="F133" s="237" t="s">
        <v>32</v>
      </c>
      <c r="G133" s="237" t="s">
        <v>33</v>
      </c>
      <c r="H133" s="237" t="s">
        <v>34</v>
      </c>
      <c r="I133" s="237" t="s">
        <v>35</v>
      </c>
      <c r="J133" s="237" t="s">
        <v>36</v>
      </c>
      <c r="K133" s="237" t="s">
        <v>37</v>
      </c>
      <c r="L133" s="237" t="s">
        <v>38</v>
      </c>
      <c r="M133" s="237" t="s">
        <v>39</v>
      </c>
      <c r="N133" s="237" t="s">
        <v>82</v>
      </c>
      <c r="P133" s="210" t="s">
        <v>28</v>
      </c>
      <c r="Q133" s="210" t="s">
        <v>29</v>
      </c>
      <c r="R133" s="210" t="s">
        <v>30</v>
      </c>
      <c r="S133" s="210" t="s">
        <v>31</v>
      </c>
      <c r="T133" s="210" t="s">
        <v>32</v>
      </c>
      <c r="U133" s="210" t="s">
        <v>33</v>
      </c>
      <c r="V133" s="210" t="s">
        <v>34</v>
      </c>
      <c r="W133" s="210" t="s">
        <v>35</v>
      </c>
      <c r="X133" s="210" t="s">
        <v>36</v>
      </c>
      <c r="Y133" s="210" t="s">
        <v>37</v>
      </c>
      <c r="Z133" s="210" t="s">
        <v>38</v>
      </c>
      <c r="AA133" s="210" t="s">
        <v>39</v>
      </c>
      <c r="AB133" s="210" t="s">
        <v>82</v>
      </c>
    </row>
    <row r="134" spans="1:28" x14ac:dyDescent="0.25">
      <c r="A134" s="237" t="s">
        <v>40</v>
      </c>
      <c r="B134" s="297">
        <v>0.75</v>
      </c>
      <c r="C134" s="297">
        <v>0.75</v>
      </c>
      <c r="D134" s="297">
        <v>0.75</v>
      </c>
      <c r="E134" s="297">
        <v>0.75</v>
      </c>
      <c r="F134" s="297">
        <v>0.75</v>
      </c>
      <c r="G134" s="297">
        <v>0.75</v>
      </c>
      <c r="H134" s="297">
        <v>0.75</v>
      </c>
      <c r="I134" s="297">
        <v>0.75</v>
      </c>
      <c r="J134" s="297">
        <v>0.75</v>
      </c>
      <c r="K134" s="297">
        <v>0.75</v>
      </c>
      <c r="L134" s="297">
        <v>0.75</v>
      </c>
      <c r="M134" s="297">
        <v>0.75</v>
      </c>
      <c r="N134" s="297">
        <f>AVERAGE(B134:M134)</f>
        <v>0.75</v>
      </c>
      <c r="P134" s="438" t="s">
        <v>329</v>
      </c>
      <c r="Q134" s="433"/>
      <c r="R134" s="433"/>
      <c r="S134" s="433"/>
      <c r="T134" s="433"/>
      <c r="U134" s="433"/>
      <c r="V134" s="433"/>
      <c r="W134" s="433"/>
      <c r="X134" s="433"/>
      <c r="Y134" s="433"/>
      <c r="Z134" s="433"/>
      <c r="AA134" s="433"/>
      <c r="AB134" s="433"/>
    </row>
    <row r="135" spans="1:28" x14ac:dyDescent="0.25">
      <c r="A135" s="237" t="s">
        <v>41</v>
      </c>
      <c r="B135" s="292">
        <v>0</v>
      </c>
      <c r="C135" s="292"/>
      <c r="D135" s="292"/>
      <c r="E135" s="292"/>
      <c r="F135" s="292"/>
      <c r="G135" s="292"/>
      <c r="H135" s="292"/>
      <c r="I135" s="292"/>
      <c r="J135" s="292"/>
      <c r="K135" s="292"/>
      <c r="L135" s="292"/>
      <c r="M135" s="292"/>
      <c r="N135" s="292">
        <f>AVERAGE(B135:M135)</f>
        <v>0</v>
      </c>
      <c r="P135" s="439"/>
      <c r="Q135" s="433"/>
      <c r="R135" s="433"/>
      <c r="S135" s="433"/>
      <c r="T135" s="433"/>
      <c r="U135" s="433"/>
      <c r="V135" s="433"/>
      <c r="W135" s="433"/>
      <c r="X135" s="433"/>
      <c r="Y135" s="433"/>
      <c r="Z135" s="433"/>
      <c r="AA135" s="433"/>
      <c r="AB135" s="433"/>
    </row>
    <row r="136" spans="1:28" x14ac:dyDescent="0.25">
      <c r="A136" s="237" t="s">
        <v>197</v>
      </c>
      <c r="B136" s="296">
        <f>B135/B134</f>
        <v>0</v>
      </c>
      <c r="C136" s="296">
        <f t="shared" ref="C136:M136" si="41">C135/C134</f>
        <v>0</v>
      </c>
      <c r="D136" s="296">
        <f t="shared" si="41"/>
        <v>0</v>
      </c>
      <c r="E136" s="296">
        <f t="shared" si="41"/>
        <v>0</v>
      </c>
      <c r="F136" s="296">
        <f t="shared" si="41"/>
        <v>0</v>
      </c>
      <c r="G136" s="296">
        <f t="shared" si="41"/>
        <v>0</v>
      </c>
      <c r="H136" s="296">
        <f t="shared" si="41"/>
        <v>0</v>
      </c>
      <c r="I136" s="296">
        <f t="shared" si="41"/>
        <v>0</v>
      </c>
      <c r="J136" s="296">
        <f t="shared" si="41"/>
        <v>0</v>
      </c>
      <c r="K136" s="296">
        <f t="shared" si="41"/>
        <v>0</v>
      </c>
      <c r="L136" s="296">
        <f t="shared" si="41"/>
        <v>0</v>
      </c>
      <c r="M136" s="296">
        <f t="shared" si="41"/>
        <v>0</v>
      </c>
      <c r="N136" s="296">
        <f t="shared" ref="N136" si="42">N135/N134</f>
        <v>0</v>
      </c>
      <c r="P136" s="439"/>
      <c r="Q136" s="433"/>
      <c r="R136" s="433"/>
      <c r="S136" s="433"/>
      <c r="T136" s="433"/>
      <c r="U136" s="433"/>
      <c r="V136" s="433"/>
      <c r="W136" s="433"/>
      <c r="X136" s="433"/>
      <c r="Y136" s="433"/>
      <c r="Z136" s="433"/>
      <c r="AA136" s="433"/>
      <c r="AB136" s="433"/>
    </row>
    <row r="137" spans="1:28" x14ac:dyDescent="0.25">
      <c r="A137" s="237" t="s">
        <v>199</v>
      </c>
      <c r="B137" s="296">
        <f>B136</f>
        <v>0</v>
      </c>
      <c r="C137" s="297">
        <f>SUM($B$136:C$136)/COUNT($B$136:C$136)</f>
        <v>0</v>
      </c>
      <c r="D137" s="297">
        <f>SUM($B$136:D$136)/COUNT($B$136:D$136)</f>
        <v>0</v>
      </c>
      <c r="E137" s="297">
        <f>SUM($B$136:E$136)/COUNT($B$136:E$136)</f>
        <v>0</v>
      </c>
      <c r="F137" s="297">
        <f>SUM($B$136:F$136)/COUNT($B$136:F$136)</f>
        <v>0</v>
      </c>
      <c r="G137" s="297">
        <f>SUM($B$136:G$136)/COUNT($B$136:G$136)</f>
        <v>0</v>
      </c>
      <c r="H137" s="297">
        <f>SUM($B$136:H$136)/COUNT($B$136:H$136)</f>
        <v>0</v>
      </c>
      <c r="I137" s="297">
        <f>SUM($B$136:I$136)/COUNT($B$136:I$136)</f>
        <v>0</v>
      </c>
      <c r="J137" s="297">
        <f>SUM($B$136:J$136)/COUNT($B$136:J$136)</f>
        <v>0</v>
      </c>
      <c r="K137" s="297">
        <f>SUM($B$136:K$136)/COUNT($B$136:K$136)</f>
        <v>0</v>
      </c>
      <c r="L137" s="297">
        <f>SUM($B$136:L$136)/COUNT($B$136:L$136)</f>
        <v>0</v>
      </c>
      <c r="M137" s="297">
        <f>SUM($B$136:M$136)/COUNT($B$136:M$136)</f>
        <v>0</v>
      </c>
      <c r="N137" s="297"/>
      <c r="P137" s="439"/>
      <c r="Q137" s="433"/>
      <c r="R137" s="433"/>
      <c r="S137" s="433"/>
      <c r="T137" s="433"/>
      <c r="U137" s="433"/>
      <c r="V137" s="433"/>
      <c r="W137" s="433"/>
      <c r="X137" s="433"/>
      <c r="Y137" s="433"/>
      <c r="Z137" s="433"/>
      <c r="AA137" s="433"/>
      <c r="AB137" s="433"/>
    </row>
    <row r="138" spans="1:28" x14ac:dyDescent="0.25">
      <c r="A138" s="304"/>
      <c r="B138" s="305"/>
      <c r="C138" s="306"/>
      <c r="D138" s="306"/>
      <c r="E138" s="306"/>
      <c r="F138" s="306"/>
      <c r="G138" s="306"/>
      <c r="H138" s="306"/>
      <c r="I138" s="306"/>
      <c r="J138" s="306"/>
      <c r="K138" s="306"/>
      <c r="L138" s="306"/>
      <c r="M138" s="306"/>
      <c r="N138" s="306"/>
    </row>
    <row r="139" spans="1:28" x14ac:dyDescent="0.25">
      <c r="A139" s="304"/>
      <c r="B139" s="324"/>
      <c r="C139" s="325"/>
      <c r="D139" s="306"/>
      <c r="E139" s="306"/>
      <c r="F139" s="306"/>
      <c r="G139" s="306"/>
      <c r="H139" s="306"/>
      <c r="I139" s="306"/>
      <c r="J139" s="306"/>
      <c r="K139" s="306"/>
      <c r="L139" s="306"/>
      <c r="M139" s="306"/>
      <c r="N139" s="306"/>
    </row>
    <row r="140" spans="1:28" x14ac:dyDescent="0.25">
      <c r="A140" s="237" t="s">
        <v>195</v>
      </c>
      <c r="B140" s="326" t="s">
        <v>194</v>
      </c>
      <c r="C140" s="326"/>
    </row>
    <row r="141" spans="1:28" x14ac:dyDescent="0.25">
      <c r="A141" s="236" t="s">
        <v>192</v>
      </c>
      <c r="B141" s="244" t="s">
        <v>28</v>
      </c>
      <c r="C141" s="210" t="s">
        <v>29</v>
      </c>
      <c r="D141" s="210" t="s">
        <v>30</v>
      </c>
      <c r="E141" s="210" t="s">
        <v>31</v>
      </c>
      <c r="F141" s="210" t="s">
        <v>32</v>
      </c>
      <c r="G141" s="210" t="s">
        <v>33</v>
      </c>
      <c r="H141" s="210" t="s">
        <v>34</v>
      </c>
      <c r="I141" s="210" t="s">
        <v>35</v>
      </c>
      <c r="J141" s="210" t="s">
        <v>36</v>
      </c>
      <c r="K141" s="210" t="s">
        <v>37</v>
      </c>
      <c r="L141" s="210" t="s">
        <v>38</v>
      </c>
      <c r="M141" s="210" t="s">
        <v>39</v>
      </c>
      <c r="N141" s="210" t="s">
        <v>82</v>
      </c>
      <c r="P141" s="210" t="s">
        <v>28</v>
      </c>
      <c r="Q141" s="210" t="s">
        <v>29</v>
      </c>
      <c r="R141" s="210" t="s">
        <v>30</v>
      </c>
      <c r="S141" s="210" t="s">
        <v>31</v>
      </c>
      <c r="T141" s="210" t="s">
        <v>32</v>
      </c>
      <c r="U141" s="210" t="s">
        <v>33</v>
      </c>
      <c r="V141" s="210" t="s">
        <v>34</v>
      </c>
      <c r="W141" s="210" t="s">
        <v>35</v>
      </c>
      <c r="X141" s="210" t="s">
        <v>36</v>
      </c>
      <c r="Y141" s="210" t="s">
        <v>37</v>
      </c>
      <c r="Z141" s="210" t="s">
        <v>38</v>
      </c>
      <c r="AA141" s="210" t="s">
        <v>39</v>
      </c>
      <c r="AB141" s="210" t="s">
        <v>82</v>
      </c>
    </row>
    <row r="142" spans="1:28" x14ac:dyDescent="0.25">
      <c r="A142" s="237" t="s">
        <v>40</v>
      </c>
      <c r="B142" s="317">
        <v>0</v>
      </c>
      <c r="C142" s="317">
        <v>0</v>
      </c>
      <c r="D142" s="317">
        <v>0</v>
      </c>
      <c r="E142" s="317">
        <v>0</v>
      </c>
      <c r="F142" s="317">
        <v>0</v>
      </c>
      <c r="G142" s="317">
        <v>0</v>
      </c>
      <c r="H142" s="317">
        <v>0</v>
      </c>
      <c r="I142" s="317">
        <v>0</v>
      </c>
      <c r="J142" s="317">
        <v>0</v>
      </c>
      <c r="K142" s="317">
        <v>0</v>
      </c>
      <c r="L142" s="317">
        <v>0</v>
      </c>
      <c r="M142" s="317">
        <v>0</v>
      </c>
      <c r="N142" s="317">
        <f>SUM(B142:M142)</f>
        <v>0</v>
      </c>
      <c r="P142" s="438" t="s">
        <v>325</v>
      </c>
      <c r="Q142" s="433"/>
      <c r="R142" s="433"/>
      <c r="S142" s="433"/>
      <c r="T142" s="433"/>
      <c r="U142" s="433"/>
      <c r="V142" s="433"/>
      <c r="W142" s="433"/>
      <c r="X142" s="433"/>
      <c r="Y142" s="433"/>
      <c r="Z142" s="433"/>
      <c r="AA142" s="433"/>
      <c r="AB142" s="433"/>
    </row>
    <row r="143" spans="1:28" x14ac:dyDescent="0.25">
      <c r="A143" s="237" t="s">
        <v>41</v>
      </c>
      <c r="B143" s="319">
        <v>0</v>
      </c>
      <c r="C143" s="319">
        <v>0</v>
      </c>
      <c r="D143" s="319"/>
      <c r="E143" s="319"/>
      <c r="F143" s="319"/>
      <c r="G143" s="319"/>
      <c r="H143" s="319"/>
      <c r="I143" s="319"/>
      <c r="J143" s="319"/>
      <c r="K143" s="319"/>
      <c r="L143" s="319"/>
      <c r="M143" s="319"/>
      <c r="N143" s="319">
        <f>SUM(B143:M143)</f>
        <v>0</v>
      </c>
      <c r="P143" s="439"/>
      <c r="Q143" s="433"/>
      <c r="R143" s="433"/>
      <c r="S143" s="433"/>
      <c r="T143" s="433"/>
      <c r="U143" s="433"/>
      <c r="V143" s="433"/>
      <c r="W143" s="433"/>
      <c r="X143" s="433"/>
      <c r="Y143" s="433"/>
      <c r="Z143" s="433"/>
      <c r="AA143" s="433"/>
      <c r="AB143" s="433"/>
    </row>
    <row r="144" spans="1:28" x14ac:dyDescent="0.25">
      <c r="A144" s="237" t="s">
        <v>83</v>
      </c>
      <c r="B144" s="317">
        <f>B143</f>
        <v>0</v>
      </c>
      <c r="C144" s="317">
        <f>SUM($B$143:C$143)</f>
        <v>0</v>
      </c>
      <c r="D144" s="317">
        <f>SUM($B$143:D$143)</f>
        <v>0</v>
      </c>
      <c r="E144" s="317">
        <f>SUM($B$143:E$143)</f>
        <v>0</v>
      </c>
      <c r="F144" s="317">
        <f>SUM($B$143:F$143)</f>
        <v>0</v>
      </c>
      <c r="G144" s="317">
        <f>SUM($B$143:G$143)</f>
        <v>0</v>
      </c>
      <c r="H144" s="317">
        <f>SUM($B$143:H$143)</f>
        <v>0</v>
      </c>
      <c r="I144" s="317">
        <f>SUM($B$143:I$143)</f>
        <v>0</v>
      </c>
      <c r="J144" s="317">
        <f>SUM($B$143:J$143)</f>
        <v>0</v>
      </c>
      <c r="K144" s="317">
        <f>SUM($B$143:K$143)</f>
        <v>0</v>
      </c>
      <c r="L144" s="317">
        <f>SUM($B$143:L$143)</f>
        <v>0</v>
      </c>
      <c r="M144" s="317">
        <f>SUM($B$143:M$143)</f>
        <v>0</v>
      </c>
      <c r="N144" s="317"/>
      <c r="P144" s="439"/>
      <c r="Q144" s="433"/>
      <c r="R144" s="433"/>
      <c r="S144" s="433"/>
      <c r="T144" s="433"/>
      <c r="U144" s="433"/>
      <c r="V144" s="433"/>
      <c r="W144" s="433"/>
      <c r="X144" s="433"/>
      <c r="Y144" s="433"/>
      <c r="Z144" s="433"/>
      <c r="AA144" s="433"/>
      <c r="AB144" s="433"/>
    </row>
    <row r="145" spans="1:28" x14ac:dyDescent="0.25">
      <c r="A145" s="237" t="s">
        <v>197</v>
      </c>
      <c r="B145" s="296">
        <f>IF(B143=0,1,B142/B143)</f>
        <v>1</v>
      </c>
      <c r="C145" s="296">
        <f t="shared" ref="C145:M145" si="43">IF(C143=0,1,C142/C143)</f>
        <v>1</v>
      </c>
      <c r="D145" s="296">
        <f t="shared" si="43"/>
        <v>1</v>
      </c>
      <c r="E145" s="296">
        <f t="shared" si="43"/>
        <v>1</v>
      </c>
      <c r="F145" s="296">
        <f t="shared" si="43"/>
        <v>1</v>
      </c>
      <c r="G145" s="296">
        <f t="shared" si="43"/>
        <v>1</v>
      </c>
      <c r="H145" s="296">
        <f t="shared" si="43"/>
        <v>1</v>
      </c>
      <c r="I145" s="296">
        <f t="shared" si="43"/>
        <v>1</v>
      </c>
      <c r="J145" s="296">
        <f t="shared" si="43"/>
        <v>1</v>
      </c>
      <c r="K145" s="296">
        <f t="shared" si="43"/>
        <v>1</v>
      </c>
      <c r="L145" s="296">
        <f t="shared" si="43"/>
        <v>1</v>
      </c>
      <c r="M145" s="296">
        <f t="shared" si="43"/>
        <v>1</v>
      </c>
      <c r="N145" s="296" t="str">
        <f t="shared" ref="N145" si="44">IF(N143=0,"100%",N143/N142)</f>
        <v>100%</v>
      </c>
      <c r="P145" s="439"/>
      <c r="Q145" s="433"/>
      <c r="R145" s="433"/>
      <c r="S145" s="433"/>
      <c r="T145" s="433"/>
      <c r="U145" s="433"/>
      <c r="V145" s="433"/>
      <c r="W145" s="433"/>
      <c r="X145" s="433"/>
      <c r="Y145" s="433"/>
      <c r="Z145" s="433"/>
      <c r="AA145" s="433"/>
      <c r="AB145" s="433"/>
    </row>
    <row r="146" spans="1:28" x14ac:dyDescent="0.25">
      <c r="A146" s="237" t="s">
        <v>198</v>
      </c>
      <c r="B146" s="297">
        <f>B145</f>
        <v>1</v>
      </c>
      <c r="C146" s="297">
        <f>SUM($B$145:C$145)/COUNT($B$145:C$145)</f>
        <v>1</v>
      </c>
      <c r="D146" s="297">
        <f>SUM($B$145:D$145)/COUNT($B$145:D$145)</f>
        <v>1</v>
      </c>
      <c r="E146" s="297">
        <f>SUM($B$145:E$145)/COUNT($B$145:E$145)</f>
        <v>1</v>
      </c>
      <c r="F146" s="297">
        <f>SUM($B$145:F$145)/COUNT($B$145:F$145)</f>
        <v>1</v>
      </c>
      <c r="G146" s="297">
        <f>SUM($B$145:G$145)/COUNT($B$145:G$145)</f>
        <v>1</v>
      </c>
      <c r="H146" s="297">
        <f>SUM($B$145:H$145)/COUNT($B$145:H$145)</f>
        <v>1</v>
      </c>
      <c r="I146" s="297">
        <f>SUM($B$145:I$145)/COUNT($B$145:I$145)</f>
        <v>1</v>
      </c>
      <c r="J146" s="297">
        <f>SUM($B$145:J$145)/COUNT($B$145:J$145)</f>
        <v>1</v>
      </c>
      <c r="K146" s="297">
        <f>SUM($B$145:K$145)/COUNT($B$145:K$145)</f>
        <v>1</v>
      </c>
      <c r="L146" s="297">
        <f>SUM($B$145:L$145)/COUNT($B$145:L$145)</f>
        <v>1</v>
      </c>
      <c r="M146" s="297">
        <f>SUM($B$145:M$145)/COUNT($B$145:M$145)</f>
        <v>1</v>
      </c>
      <c r="N146" s="297"/>
      <c r="P146" s="439"/>
      <c r="Q146" s="433"/>
      <c r="R146" s="433"/>
      <c r="S146" s="433"/>
      <c r="T146" s="433"/>
      <c r="U146" s="433"/>
      <c r="V146" s="433"/>
      <c r="W146" s="433"/>
      <c r="X146" s="433"/>
      <c r="Y146" s="433"/>
      <c r="Z146" s="433"/>
      <c r="AA146" s="433"/>
      <c r="AB146" s="433"/>
    </row>
    <row r="147" spans="1:28" x14ac:dyDescent="0.25">
      <c r="A147" s="304"/>
      <c r="B147" s="306"/>
      <c r="C147" s="306"/>
      <c r="D147" s="306"/>
      <c r="E147" s="306"/>
      <c r="F147" s="306"/>
      <c r="G147" s="306"/>
      <c r="H147" s="306"/>
      <c r="I147" s="306"/>
      <c r="J147" s="306"/>
      <c r="K147" s="306"/>
      <c r="L147" s="306"/>
      <c r="M147" s="306"/>
      <c r="N147" s="306"/>
    </row>
    <row r="148" spans="1:28" x14ac:dyDescent="0.25">
      <c r="A148" s="304"/>
      <c r="B148" s="306"/>
      <c r="C148" s="306"/>
      <c r="D148" s="306"/>
      <c r="E148" s="306"/>
      <c r="F148" s="306"/>
      <c r="G148" s="306"/>
      <c r="H148" s="306"/>
      <c r="I148" s="306"/>
      <c r="J148" s="306"/>
      <c r="K148" s="306"/>
      <c r="L148" s="306"/>
      <c r="M148" s="306"/>
      <c r="N148" s="306"/>
    </row>
    <row r="149" spans="1:28" x14ac:dyDescent="0.25">
      <c r="A149" s="209" t="s">
        <v>186</v>
      </c>
      <c r="B149" s="210" t="s">
        <v>28</v>
      </c>
      <c r="C149" s="210" t="s">
        <v>29</v>
      </c>
      <c r="D149" s="210" t="s">
        <v>30</v>
      </c>
      <c r="E149" s="210" t="s">
        <v>31</v>
      </c>
      <c r="F149" s="210" t="s">
        <v>32</v>
      </c>
      <c r="G149" s="210" t="s">
        <v>33</v>
      </c>
      <c r="H149" s="210" t="s">
        <v>34</v>
      </c>
      <c r="I149" s="210" t="s">
        <v>35</v>
      </c>
      <c r="J149" s="210" t="s">
        <v>36</v>
      </c>
      <c r="K149" s="210" t="s">
        <v>37</v>
      </c>
      <c r="L149" s="210" t="s">
        <v>38</v>
      </c>
      <c r="M149" s="210" t="s">
        <v>39</v>
      </c>
      <c r="N149" s="210" t="s">
        <v>82</v>
      </c>
      <c r="P149" s="210" t="s">
        <v>28</v>
      </c>
      <c r="Q149" s="210" t="s">
        <v>29</v>
      </c>
      <c r="R149" s="210" t="s">
        <v>30</v>
      </c>
      <c r="S149" s="210" t="s">
        <v>31</v>
      </c>
      <c r="T149" s="210" t="s">
        <v>32</v>
      </c>
      <c r="U149" s="210" t="s">
        <v>33</v>
      </c>
      <c r="V149" s="210" t="s">
        <v>34</v>
      </c>
      <c r="W149" s="210" t="s">
        <v>35</v>
      </c>
      <c r="X149" s="210" t="s">
        <v>36</v>
      </c>
      <c r="Y149" s="210" t="s">
        <v>37</v>
      </c>
      <c r="Z149" s="210" t="s">
        <v>38</v>
      </c>
      <c r="AA149" s="210" t="s">
        <v>39</v>
      </c>
      <c r="AB149" s="210" t="s">
        <v>82</v>
      </c>
    </row>
    <row r="150" spans="1:28" x14ac:dyDescent="0.25">
      <c r="A150" s="237" t="s">
        <v>234</v>
      </c>
      <c r="B150" s="320">
        <v>1</v>
      </c>
      <c r="C150" s="320">
        <v>1</v>
      </c>
      <c r="D150" s="320">
        <v>1</v>
      </c>
      <c r="E150" s="320">
        <v>1</v>
      </c>
      <c r="F150" s="320">
        <v>1</v>
      </c>
      <c r="G150" s="320">
        <v>1</v>
      </c>
      <c r="H150" s="320">
        <v>1</v>
      </c>
      <c r="I150" s="320">
        <v>1</v>
      </c>
      <c r="J150" s="320">
        <v>1</v>
      </c>
      <c r="K150" s="320">
        <v>1</v>
      </c>
      <c r="L150" s="320">
        <v>1</v>
      </c>
      <c r="M150" s="320">
        <v>1</v>
      </c>
      <c r="N150" s="320">
        <v>1</v>
      </c>
      <c r="P150" s="438" t="s">
        <v>333</v>
      </c>
      <c r="Q150" s="433"/>
      <c r="R150" s="433"/>
      <c r="S150" s="433"/>
      <c r="T150" s="433"/>
      <c r="U150" s="433"/>
      <c r="V150" s="433"/>
      <c r="W150" s="433"/>
      <c r="X150" s="433"/>
      <c r="Y150" s="433"/>
      <c r="Z150" s="433"/>
      <c r="AA150" s="433"/>
      <c r="AB150" s="433"/>
    </row>
    <row r="151" spans="1:28" x14ac:dyDescent="0.25">
      <c r="A151" s="327" t="s">
        <v>235</v>
      </c>
      <c r="B151" s="320">
        <v>0.75</v>
      </c>
      <c r="C151" s="320">
        <v>0.75</v>
      </c>
      <c r="D151" s="320">
        <v>0.75</v>
      </c>
      <c r="E151" s="320">
        <v>0.75</v>
      </c>
      <c r="F151" s="320">
        <v>0.75</v>
      </c>
      <c r="G151" s="320">
        <v>0.75</v>
      </c>
      <c r="H151" s="320">
        <v>0.75</v>
      </c>
      <c r="I151" s="320">
        <v>0.75</v>
      </c>
      <c r="J151" s="320">
        <v>0.75</v>
      </c>
      <c r="K151" s="320">
        <v>0.75</v>
      </c>
      <c r="L151" s="320">
        <v>0.75</v>
      </c>
      <c r="M151" s="320">
        <v>0.75</v>
      </c>
      <c r="N151" s="320">
        <v>0.75</v>
      </c>
      <c r="P151" s="439"/>
      <c r="Q151" s="433"/>
      <c r="R151" s="433"/>
      <c r="S151" s="433"/>
      <c r="T151" s="433"/>
      <c r="U151" s="433"/>
      <c r="V151" s="433"/>
      <c r="W151" s="433"/>
      <c r="X151" s="433"/>
      <c r="Y151" s="433"/>
      <c r="Z151" s="433"/>
      <c r="AA151" s="433"/>
      <c r="AB151" s="433"/>
    </row>
    <row r="152" spans="1:28" x14ac:dyDescent="0.25">
      <c r="A152" s="236" t="s">
        <v>302</v>
      </c>
      <c r="B152" s="262">
        <v>2</v>
      </c>
      <c r="C152" s="262"/>
      <c r="D152" s="262"/>
      <c r="E152" s="262"/>
      <c r="F152" s="262"/>
      <c r="G152" s="262"/>
      <c r="H152" s="262"/>
      <c r="I152" s="262"/>
      <c r="J152" s="262"/>
      <c r="K152" s="262"/>
      <c r="L152" s="262"/>
      <c r="M152" s="262"/>
      <c r="N152" s="302">
        <f>SUM(B152:M152)</f>
        <v>2</v>
      </c>
      <c r="P152" s="439"/>
      <c r="Q152" s="433"/>
      <c r="R152" s="433"/>
      <c r="S152" s="433"/>
      <c r="T152" s="433"/>
      <c r="U152" s="433"/>
      <c r="V152" s="433"/>
      <c r="W152" s="433"/>
      <c r="X152" s="433"/>
      <c r="Y152" s="433"/>
      <c r="Z152" s="433"/>
      <c r="AA152" s="433"/>
      <c r="AB152" s="433"/>
    </row>
    <row r="153" spans="1:28" x14ac:dyDescent="0.25">
      <c r="A153" s="236" t="s">
        <v>303</v>
      </c>
      <c r="B153" s="262">
        <v>2</v>
      </c>
      <c r="C153" s="262"/>
      <c r="D153" s="262"/>
      <c r="E153" s="262"/>
      <c r="F153" s="262"/>
      <c r="G153" s="262"/>
      <c r="H153" s="262"/>
      <c r="I153" s="262"/>
      <c r="J153" s="262"/>
      <c r="K153" s="262"/>
      <c r="L153" s="262"/>
      <c r="M153" s="262"/>
      <c r="N153" s="302">
        <f>SUM(B153:M153)</f>
        <v>2</v>
      </c>
      <c r="P153" s="439"/>
      <c r="Q153" s="433"/>
      <c r="R153" s="433"/>
      <c r="S153" s="433"/>
      <c r="T153" s="433"/>
      <c r="U153" s="433"/>
      <c r="V153" s="433"/>
      <c r="W153" s="433"/>
      <c r="X153" s="433"/>
      <c r="Y153" s="433"/>
      <c r="Z153" s="433"/>
      <c r="AA153" s="433"/>
      <c r="AB153" s="433"/>
    </row>
    <row r="154" spans="1:28" x14ac:dyDescent="0.25">
      <c r="A154" s="328" t="s">
        <v>304</v>
      </c>
      <c r="B154" s="329">
        <f t="shared" ref="B154:M154" si="45">IFERROR(B152/B153,0)</f>
        <v>1</v>
      </c>
      <c r="C154" s="329">
        <f t="shared" si="45"/>
        <v>0</v>
      </c>
      <c r="D154" s="329">
        <f t="shared" si="45"/>
        <v>0</v>
      </c>
      <c r="E154" s="329">
        <f t="shared" si="45"/>
        <v>0</v>
      </c>
      <c r="F154" s="329">
        <f t="shared" si="45"/>
        <v>0</v>
      </c>
      <c r="G154" s="329">
        <f t="shared" si="45"/>
        <v>0</v>
      </c>
      <c r="H154" s="329">
        <f t="shared" si="45"/>
        <v>0</v>
      </c>
      <c r="I154" s="329">
        <f t="shared" si="45"/>
        <v>0</v>
      </c>
      <c r="J154" s="329">
        <f t="shared" si="45"/>
        <v>0</v>
      </c>
      <c r="K154" s="329">
        <f t="shared" si="45"/>
        <v>0</v>
      </c>
      <c r="L154" s="329">
        <f t="shared" si="45"/>
        <v>0</v>
      </c>
      <c r="M154" s="329">
        <f t="shared" si="45"/>
        <v>0</v>
      </c>
      <c r="N154" s="330">
        <f>AVERAGE(B154:M154)</f>
        <v>8.3333333333333329E-2</v>
      </c>
      <c r="P154" s="439"/>
      <c r="Q154" s="433"/>
      <c r="R154" s="433"/>
      <c r="S154" s="433"/>
      <c r="T154" s="433"/>
      <c r="U154" s="433"/>
      <c r="V154" s="433"/>
      <c r="W154" s="433"/>
      <c r="X154" s="433"/>
      <c r="Y154" s="433"/>
      <c r="Z154" s="433"/>
      <c r="AA154" s="433"/>
      <c r="AB154" s="433"/>
    </row>
    <row r="155" spans="1:28" x14ac:dyDescent="0.25">
      <c r="A155" s="237" t="s">
        <v>305</v>
      </c>
      <c r="B155" s="331">
        <v>1</v>
      </c>
      <c r="C155" s="331"/>
      <c r="D155" s="331"/>
      <c r="E155" s="331"/>
      <c r="F155" s="331"/>
      <c r="G155" s="331"/>
      <c r="H155" s="331"/>
      <c r="I155" s="331"/>
      <c r="J155" s="331"/>
      <c r="K155" s="331"/>
      <c r="L155" s="331"/>
      <c r="M155" s="331"/>
      <c r="N155" s="292">
        <f>AVERAGE(B155:M155)</f>
        <v>1</v>
      </c>
      <c r="P155" s="439"/>
      <c r="Q155" s="433"/>
      <c r="R155" s="433"/>
      <c r="S155" s="433"/>
      <c r="T155" s="433"/>
      <c r="U155" s="433"/>
      <c r="V155" s="433"/>
      <c r="W155" s="433"/>
      <c r="X155" s="433"/>
      <c r="Y155" s="433"/>
      <c r="Z155" s="433"/>
      <c r="AA155" s="433"/>
      <c r="AB155" s="433"/>
    </row>
    <row r="156" spans="1:28" x14ac:dyDescent="0.25">
      <c r="A156" s="237" t="s">
        <v>197</v>
      </c>
      <c r="B156" s="296">
        <f t="shared" ref="B156:N156" si="46">IFERROR(AVERAGE(B155/B151,B154/B150),0)</f>
        <v>1.1666666666666665</v>
      </c>
      <c r="C156" s="296">
        <f t="shared" si="46"/>
        <v>0</v>
      </c>
      <c r="D156" s="296">
        <f t="shared" si="46"/>
        <v>0</v>
      </c>
      <c r="E156" s="296">
        <f t="shared" si="46"/>
        <v>0</v>
      </c>
      <c r="F156" s="296">
        <f t="shared" si="46"/>
        <v>0</v>
      </c>
      <c r="G156" s="296">
        <f t="shared" si="46"/>
        <v>0</v>
      </c>
      <c r="H156" s="296">
        <f t="shared" si="46"/>
        <v>0</v>
      </c>
      <c r="I156" s="296">
        <f t="shared" si="46"/>
        <v>0</v>
      </c>
      <c r="J156" s="296">
        <f t="shared" si="46"/>
        <v>0</v>
      </c>
      <c r="K156" s="296">
        <f t="shared" si="46"/>
        <v>0</v>
      </c>
      <c r="L156" s="296">
        <f t="shared" si="46"/>
        <v>0</v>
      </c>
      <c r="M156" s="296">
        <f t="shared" si="46"/>
        <v>0</v>
      </c>
      <c r="N156" s="296">
        <f t="shared" si="46"/>
        <v>0.70833333333333326</v>
      </c>
      <c r="P156" s="439"/>
      <c r="Q156" s="433"/>
      <c r="R156" s="433"/>
      <c r="S156" s="433"/>
      <c r="T156" s="433"/>
      <c r="U156" s="433"/>
      <c r="V156" s="433"/>
      <c r="W156" s="433"/>
      <c r="X156" s="433"/>
      <c r="Y156" s="433"/>
      <c r="Z156" s="433"/>
      <c r="AA156" s="433"/>
      <c r="AB156" s="433"/>
    </row>
    <row r="157" spans="1:28" x14ac:dyDescent="0.25">
      <c r="A157" s="237" t="s">
        <v>198</v>
      </c>
      <c r="B157" s="297">
        <f>B156</f>
        <v>1.1666666666666665</v>
      </c>
      <c r="C157" s="297">
        <f>SUM($B$156:C$156)/COUNT($B$156:C$156)</f>
        <v>0.58333333333333326</v>
      </c>
      <c r="D157" s="297">
        <f>SUM($B$156:D$156)/COUNT($B$156:D$156)</f>
        <v>0.38888888888888884</v>
      </c>
      <c r="E157" s="297">
        <f>SUM($B$156:E$156)/COUNT($B$156:E$156)</f>
        <v>0.29166666666666663</v>
      </c>
      <c r="F157" s="297">
        <f>SUM($B$156:F$156)/COUNT($B$156:F$156)</f>
        <v>0.23333333333333331</v>
      </c>
      <c r="G157" s="297">
        <f>SUM($B$156:G$156)/COUNT($B$156:G$156)</f>
        <v>0.19444444444444442</v>
      </c>
      <c r="H157" s="297">
        <f>SUM($B$156:H$156)/COUNT($B$156:H$156)</f>
        <v>0.16666666666666666</v>
      </c>
      <c r="I157" s="297">
        <f>SUM($B$156:I$156)/COUNT($B$156:I$156)</f>
        <v>0.14583333333333331</v>
      </c>
      <c r="J157" s="297">
        <f>SUM($B$156:J$156)/COUNT($B$156:J$156)</f>
        <v>0.12962962962962962</v>
      </c>
      <c r="K157" s="297">
        <f>SUM($B$156:K$156)/COUNT($B$156:K$156)</f>
        <v>0.11666666666666665</v>
      </c>
      <c r="L157" s="297">
        <f>SUM($B$156:L$156)/COUNT($B$156:L$156)</f>
        <v>0.10606060606060605</v>
      </c>
      <c r="M157" s="297">
        <f>SUM($B$156:M$156)/COUNT($B$156:M$156)</f>
        <v>9.722222222222221E-2</v>
      </c>
      <c r="N157" s="297"/>
      <c r="P157" s="439"/>
      <c r="Q157" s="433"/>
      <c r="R157" s="433"/>
      <c r="S157" s="433"/>
      <c r="T157" s="433"/>
      <c r="U157" s="433"/>
      <c r="V157" s="433"/>
      <c r="W157" s="433"/>
      <c r="X157" s="433"/>
      <c r="Y157" s="433"/>
      <c r="Z157" s="433"/>
      <c r="AA157" s="433"/>
      <c r="AB157" s="433"/>
    </row>
    <row r="158" spans="1:28" x14ac:dyDescent="0.25">
      <c r="A158" s="304"/>
      <c r="B158" s="306"/>
      <c r="C158" s="306"/>
      <c r="D158" s="306"/>
      <c r="E158" s="306"/>
      <c r="F158" s="306"/>
      <c r="G158" s="306"/>
      <c r="H158" s="306"/>
      <c r="I158" s="306"/>
      <c r="J158" s="306"/>
      <c r="K158" s="306"/>
      <c r="L158" s="306"/>
      <c r="M158" s="306"/>
      <c r="N158" s="306"/>
    </row>
    <row r="159" spans="1:28" x14ac:dyDescent="0.25">
      <c r="A159" s="304"/>
      <c r="B159" s="306"/>
      <c r="C159" s="306"/>
      <c r="D159" s="306"/>
      <c r="E159" s="306"/>
      <c r="F159" s="306"/>
      <c r="G159" s="306"/>
      <c r="H159" s="306"/>
      <c r="I159" s="306"/>
      <c r="J159" s="306"/>
      <c r="K159" s="306"/>
      <c r="L159" s="306"/>
      <c r="M159" s="306"/>
      <c r="N159" s="306"/>
    </row>
    <row r="160" spans="1:28" x14ac:dyDescent="0.25">
      <c r="A160" s="237" t="s">
        <v>181</v>
      </c>
      <c r="B160" s="326" t="s">
        <v>189</v>
      </c>
      <c r="C160" s="326"/>
    </row>
    <row r="161" spans="1:28" x14ac:dyDescent="0.25">
      <c r="A161" s="236" t="s">
        <v>187</v>
      </c>
      <c r="B161" s="244" t="s">
        <v>28</v>
      </c>
      <c r="C161" s="210" t="s">
        <v>29</v>
      </c>
      <c r="D161" s="210" t="s">
        <v>30</v>
      </c>
      <c r="E161" s="210" t="s">
        <v>31</v>
      </c>
      <c r="F161" s="210" t="s">
        <v>32</v>
      </c>
      <c r="G161" s="210" t="s">
        <v>33</v>
      </c>
      <c r="H161" s="210" t="s">
        <v>34</v>
      </c>
      <c r="I161" s="210" t="s">
        <v>35</v>
      </c>
      <c r="J161" s="210" t="s">
        <v>36</v>
      </c>
      <c r="K161" s="210" t="s">
        <v>37</v>
      </c>
      <c r="L161" s="210" t="s">
        <v>38</v>
      </c>
      <c r="M161" s="210" t="s">
        <v>39</v>
      </c>
      <c r="N161" s="210" t="s">
        <v>82</v>
      </c>
      <c r="P161" s="210" t="s">
        <v>28</v>
      </c>
      <c r="Q161" s="210" t="s">
        <v>29</v>
      </c>
      <c r="R161" s="210" t="s">
        <v>30</v>
      </c>
      <c r="S161" s="210" t="s">
        <v>31</v>
      </c>
      <c r="T161" s="210" t="s">
        <v>32</v>
      </c>
      <c r="U161" s="210" t="s">
        <v>33</v>
      </c>
      <c r="V161" s="210" t="s">
        <v>34</v>
      </c>
      <c r="W161" s="210" t="s">
        <v>35</v>
      </c>
      <c r="X161" s="210" t="s">
        <v>36</v>
      </c>
      <c r="Y161" s="210" t="s">
        <v>37</v>
      </c>
      <c r="Z161" s="210" t="s">
        <v>38</v>
      </c>
      <c r="AA161" s="210" t="s">
        <v>39</v>
      </c>
      <c r="AB161" s="210" t="s">
        <v>82</v>
      </c>
    </row>
    <row r="162" spans="1:28" x14ac:dyDescent="0.25">
      <c r="A162" s="237" t="s">
        <v>40</v>
      </c>
      <c r="B162" s="317">
        <v>0</v>
      </c>
      <c r="C162" s="317">
        <v>0</v>
      </c>
      <c r="D162" s="317">
        <v>0</v>
      </c>
      <c r="E162" s="317">
        <v>0</v>
      </c>
      <c r="F162" s="317">
        <v>0</v>
      </c>
      <c r="G162" s="317">
        <v>0</v>
      </c>
      <c r="H162" s="317">
        <v>0</v>
      </c>
      <c r="I162" s="317">
        <v>0</v>
      </c>
      <c r="J162" s="317">
        <v>0</v>
      </c>
      <c r="K162" s="317">
        <v>0</v>
      </c>
      <c r="L162" s="317">
        <v>0</v>
      </c>
      <c r="M162" s="317">
        <v>0</v>
      </c>
      <c r="N162" s="317">
        <f>SUM(B162:M162)</f>
        <v>0</v>
      </c>
      <c r="P162" s="438" t="s">
        <v>330</v>
      </c>
      <c r="Q162" s="433"/>
      <c r="R162" s="433"/>
      <c r="S162" s="433"/>
      <c r="T162" s="433"/>
      <c r="U162" s="433"/>
      <c r="V162" s="433"/>
      <c r="W162" s="433"/>
      <c r="X162" s="433"/>
      <c r="Y162" s="433"/>
      <c r="Z162" s="433"/>
      <c r="AA162" s="433"/>
      <c r="AB162" s="433"/>
    </row>
    <row r="163" spans="1:28" x14ac:dyDescent="0.25">
      <c r="A163" s="237" t="s">
        <v>41</v>
      </c>
      <c r="B163" s="319">
        <v>0</v>
      </c>
      <c r="C163" s="319">
        <v>0</v>
      </c>
      <c r="D163" s="319"/>
      <c r="E163" s="319"/>
      <c r="F163" s="319"/>
      <c r="G163" s="319"/>
      <c r="H163" s="319"/>
      <c r="I163" s="319"/>
      <c r="J163" s="319"/>
      <c r="K163" s="319"/>
      <c r="L163" s="319"/>
      <c r="M163" s="319"/>
      <c r="N163" s="319">
        <f>SUM(B163:M163)</f>
        <v>0</v>
      </c>
      <c r="P163" s="439"/>
      <c r="Q163" s="433"/>
      <c r="R163" s="433"/>
      <c r="S163" s="433"/>
      <c r="T163" s="433"/>
      <c r="U163" s="433"/>
      <c r="V163" s="433"/>
      <c r="W163" s="433"/>
      <c r="X163" s="433"/>
      <c r="Y163" s="433"/>
      <c r="Z163" s="433"/>
      <c r="AA163" s="433"/>
      <c r="AB163" s="433"/>
    </row>
    <row r="164" spans="1:28" x14ac:dyDescent="0.25">
      <c r="A164" s="237" t="s">
        <v>83</v>
      </c>
      <c r="B164" s="317">
        <f>B163</f>
        <v>0</v>
      </c>
      <c r="C164" s="317">
        <f>SUM($B$186:M$186)</f>
        <v>0</v>
      </c>
      <c r="D164" s="317">
        <f>SUM($B$186:M$186)</f>
        <v>0</v>
      </c>
      <c r="E164" s="317">
        <f>SUM($B$186:M$186)</f>
        <v>0</v>
      </c>
      <c r="F164" s="317">
        <f>SUM($B$186:M$186)</f>
        <v>0</v>
      </c>
      <c r="G164" s="317">
        <f>SUM($B$186:M$186)</f>
        <v>0</v>
      </c>
      <c r="H164" s="317">
        <f>SUM($B$186:M$186)</f>
        <v>0</v>
      </c>
      <c r="I164" s="317">
        <f>SUM($B$186:M$186)</f>
        <v>0</v>
      </c>
      <c r="J164" s="317">
        <f>SUM($B$186:M$186)</f>
        <v>0</v>
      </c>
      <c r="K164" s="317">
        <f>SUM($B$186:M$186)</f>
        <v>0</v>
      </c>
      <c r="L164" s="317">
        <f>SUM($B$186:M$186)</f>
        <v>0</v>
      </c>
      <c r="M164" s="317">
        <f>SUM($B$186:M$186)</f>
        <v>0</v>
      </c>
      <c r="N164" s="317"/>
      <c r="P164" s="439"/>
      <c r="Q164" s="433"/>
      <c r="R164" s="433"/>
      <c r="S164" s="433"/>
      <c r="T164" s="433"/>
      <c r="U164" s="433"/>
      <c r="V164" s="433"/>
      <c r="W164" s="433"/>
      <c r="X164" s="433"/>
      <c r="Y164" s="433"/>
      <c r="Z164" s="433"/>
      <c r="AA164" s="433"/>
      <c r="AB164" s="433"/>
    </row>
    <row r="165" spans="1:28" x14ac:dyDescent="0.25">
      <c r="A165" s="237" t="s">
        <v>197</v>
      </c>
      <c r="B165" s="296">
        <f>IF(B163=0,1,B162/B163)</f>
        <v>1</v>
      </c>
      <c r="C165" s="296">
        <f t="shared" ref="C165:N165" si="47">IF(C163=0,1,C162/C163)</f>
        <v>1</v>
      </c>
      <c r="D165" s="296">
        <f t="shared" si="47"/>
        <v>1</v>
      </c>
      <c r="E165" s="296">
        <f t="shared" si="47"/>
        <v>1</v>
      </c>
      <c r="F165" s="296">
        <f t="shared" si="47"/>
        <v>1</v>
      </c>
      <c r="G165" s="296">
        <f t="shared" si="47"/>
        <v>1</v>
      </c>
      <c r="H165" s="296">
        <f t="shared" si="47"/>
        <v>1</v>
      </c>
      <c r="I165" s="296">
        <f t="shared" si="47"/>
        <v>1</v>
      </c>
      <c r="J165" s="296">
        <f t="shared" si="47"/>
        <v>1</v>
      </c>
      <c r="K165" s="296">
        <f t="shared" si="47"/>
        <v>1</v>
      </c>
      <c r="L165" s="296">
        <f t="shared" si="47"/>
        <v>1</v>
      </c>
      <c r="M165" s="296">
        <f t="shared" si="47"/>
        <v>1</v>
      </c>
      <c r="N165" s="296">
        <f t="shared" si="47"/>
        <v>1</v>
      </c>
      <c r="P165" s="439"/>
      <c r="Q165" s="433"/>
      <c r="R165" s="433"/>
      <c r="S165" s="433"/>
      <c r="T165" s="433"/>
      <c r="U165" s="433"/>
      <c r="V165" s="433"/>
      <c r="W165" s="433"/>
      <c r="X165" s="433"/>
      <c r="Y165" s="433"/>
      <c r="Z165" s="433"/>
      <c r="AA165" s="433"/>
      <c r="AB165" s="433"/>
    </row>
    <row r="166" spans="1:28" x14ac:dyDescent="0.25">
      <c r="A166" s="237" t="s">
        <v>198</v>
      </c>
      <c r="B166" s="297">
        <f>SUM($B$188:B$188)/COUNT($B$39:B$39)</f>
        <v>1</v>
      </c>
      <c r="C166" s="297">
        <f>SUM($B$165:C$165)/COUNT($B$165:C$165)</f>
        <v>1</v>
      </c>
      <c r="D166" s="297">
        <f>SUM($B$165:D$165)/COUNT($B$165:D$165)</f>
        <v>1</v>
      </c>
      <c r="E166" s="297">
        <f>SUM($B$165:E$165)/COUNT($B$165:E$165)</f>
        <v>1</v>
      </c>
      <c r="F166" s="297">
        <f>SUM($B$165:F$165)/COUNT($B$165:F$165)</f>
        <v>1</v>
      </c>
      <c r="G166" s="297">
        <f>SUM($B$165:G$165)/COUNT($B$165:G$165)</f>
        <v>1</v>
      </c>
      <c r="H166" s="297">
        <f>SUM($B$165:H$165)/COUNT($B$165:H$165)</f>
        <v>1</v>
      </c>
      <c r="I166" s="297">
        <f>SUM($B$165:I$165)/COUNT($B$165:I$165)</f>
        <v>1</v>
      </c>
      <c r="J166" s="297">
        <f>SUM($B$165:J$165)/COUNT($B$165:J$165)</f>
        <v>1</v>
      </c>
      <c r="K166" s="297">
        <f>SUM($B$165:K$165)/COUNT($B$165:K$165)</f>
        <v>1</v>
      </c>
      <c r="L166" s="297">
        <f>SUM($B$165:L$165)/COUNT($B$165:L$165)</f>
        <v>1</v>
      </c>
      <c r="M166" s="297">
        <f>SUM($B$165:M$165)/COUNT($B$165:M$165)</f>
        <v>1</v>
      </c>
      <c r="N166" s="297"/>
      <c r="P166" s="439"/>
      <c r="Q166" s="433"/>
      <c r="R166" s="433"/>
      <c r="S166" s="433"/>
      <c r="T166" s="433"/>
      <c r="U166" s="433"/>
      <c r="V166" s="433"/>
      <c r="W166" s="433"/>
      <c r="X166" s="433"/>
      <c r="Y166" s="433"/>
      <c r="Z166" s="433"/>
      <c r="AA166" s="433"/>
      <c r="AB166" s="433"/>
    </row>
    <row r="167" spans="1:28" x14ac:dyDescent="0.25">
      <c r="A167" s="304"/>
      <c r="B167" s="306"/>
      <c r="C167" s="306"/>
      <c r="D167" s="306"/>
      <c r="E167" s="306"/>
      <c r="F167" s="306"/>
      <c r="G167" s="306"/>
      <c r="H167" s="306"/>
      <c r="I167" s="306"/>
      <c r="J167" s="306"/>
      <c r="K167" s="306"/>
      <c r="L167" s="306"/>
      <c r="M167" s="306"/>
      <c r="N167" s="306"/>
    </row>
    <row r="169" spans="1:28" ht="30" x14ac:dyDescent="0.25">
      <c r="A169" s="236" t="s">
        <v>188</v>
      </c>
      <c r="B169" s="237" t="s">
        <v>28</v>
      </c>
      <c r="C169" s="237" t="s">
        <v>29</v>
      </c>
      <c r="D169" s="237" t="s">
        <v>30</v>
      </c>
      <c r="E169" s="237" t="s">
        <v>31</v>
      </c>
      <c r="F169" s="237" t="s">
        <v>32</v>
      </c>
      <c r="G169" s="237" t="s">
        <v>33</v>
      </c>
      <c r="H169" s="237" t="s">
        <v>34</v>
      </c>
      <c r="I169" s="237" t="s">
        <v>35</v>
      </c>
      <c r="J169" s="237" t="s">
        <v>36</v>
      </c>
      <c r="K169" s="237" t="s">
        <v>37</v>
      </c>
      <c r="L169" s="237" t="s">
        <v>38</v>
      </c>
      <c r="M169" s="237" t="s">
        <v>39</v>
      </c>
      <c r="N169" s="237" t="s">
        <v>82</v>
      </c>
      <c r="P169" s="210" t="s">
        <v>28</v>
      </c>
      <c r="Q169" s="210" t="s">
        <v>29</v>
      </c>
      <c r="R169" s="210" t="s">
        <v>30</v>
      </c>
      <c r="S169" s="210" t="s">
        <v>31</v>
      </c>
      <c r="T169" s="210" t="s">
        <v>32</v>
      </c>
      <c r="U169" s="210" t="s">
        <v>33</v>
      </c>
      <c r="V169" s="210" t="s">
        <v>34</v>
      </c>
      <c r="W169" s="210" t="s">
        <v>35</v>
      </c>
      <c r="X169" s="210" t="s">
        <v>36</v>
      </c>
      <c r="Y169" s="210" t="s">
        <v>37</v>
      </c>
      <c r="Z169" s="210" t="s">
        <v>38</v>
      </c>
      <c r="AA169" s="210" t="s">
        <v>39</v>
      </c>
      <c r="AB169" s="210" t="s">
        <v>82</v>
      </c>
    </row>
    <row r="170" spans="1:28" x14ac:dyDescent="0.25">
      <c r="A170" s="237" t="s">
        <v>270</v>
      </c>
      <c r="B170" s="332">
        <f>IF(OR(B173=FALSE,B176&gt;0),1,0)</f>
        <v>0</v>
      </c>
      <c r="C170" s="332">
        <f t="shared" ref="C170:N170" si="48">IF(OR(C173=FALSE,C176&gt;0),1,0)</f>
        <v>0</v>
      </c>
      <c r="D170" s="332">
        <f t="shared" si="48"/>
        <v>0</v>
      </c>
      <c r="E170" s="332">
        <f t="shared" si="48"/>
        <v>0</v>
      </c>
      <c r="F170" s="332">
        <f t="shared" si="48"/>
        <v>0</v>
      </c>
      <c r="G170" s="332">
        <f t="shared" si="48"/>
        <v>0</v>
      </c>
      <c r="H170" s="332">
        <f t="shared" si="48"/>
        <v>0</v>
      </c>
      <c r="I170" s="332">
        <f t="shared" si="48"/>
        <v>0</v>
      </c>
      <c r="J170" s="332">
        <f t="shared" si="48"/>
        <v>0</v>
      </c>
      <c r="K170" s="332">
        <f t="shared" si="48"/>
        <v>0</v>
      </c>
      <c r="L170" s="332">
        <f t="shared" si="48"/>
        <v>0</v>
      </c>
      <c r="M170" s="332">
        <f t="shared" si="48"/>
        <v>0</v>
      </c>
      <c r="N170" s="332">
        <f t="shared" si="48"/>
        <v>1</v>
      </c>
      <c r="P170" s="438" t="s">
        <v>331</v>
      </c>
      <c r="Q170" s="433"/>
      <c r="R170" s="433"/>
      <c r="S170" s="433"/>
      <c r="T170" s="433"/>
      <c r="U170" s="433"/>
      <c r="V170" s="433"/>
      <c r="W170" s="433"/>
      <c r="X170" s="433"/>
      <c r="Y170" s="433"/>
      <c r="Z170" s="433"/>
      <c r="AA170" s="433"/>
      <c r="AB170" s="433"/>
    </row>
    <row r="171" spans="1:28" x14ac:dyDescent="0.25">
      <c r="A171" s="237" t="s">
        <v>201</v>
      </c>
      <c r="B171" s="301">
        <v>0</v>
      </c>
      <c r="C171" s="301">
        <v>0</v>
      </c>
      <c r="D171" s="301">
        <v>0</v>
      </c>
      <c r="E171" s="301">
        <v>0</v>
      </c>
      <c r="F171" s="301">
        <v>0</v>
      </c>
      <c r="G171" s="301">
        <v>0</v>
      </c>
      <c r="H171" s="301">
        <v>0</v>
      </c>
      <c r="I171" s="301">
        <v>0</v>
      </c>
      <c r="J171" s="301">
        <v>0</v>
      </c>
      <c r="K171" s="301">
        <v>0</v>
      </c>
      <c r="L171" s="301">
        <v>0</v>
      </c>
      <c r="M171" s="301">
        <v>0</v>
      </c>
      <c r="N171" s="301">
        <v>0</v>
      </c>
      <c r="P171" s="439"/>
      <c r="Q171" s="433"/>
      <c r="R171" s="433"/>
      <c r="S171" s="433"/>
      <c r="T171" s="433"/>
      <c r="U171" s="433"/>
      <c r="V171" s="433"/>
      <c r="W171" s="433"/>
      <c r="X171" s="433"/>
      <c r="Y171" s="433"/>
      <c r="Z171" s="433"/>
      <c r="AA171" s="433"/>
      <c r="AB171" s="433"/>
    </row>
    <row r="172" spans="1:28" x14ac:dyDescent="0.25">
      <c r="A172" s="237" t="s">
        <v>202</v>
      </c>
      <c r="B172" s="333">
        <v>10</v>
      </c>
      <c r="C172" s="333">
        <v>10</v>
      </c>
      <c r="D172" s="333">
        <v>10</v>
      </c>
      <c r="E172" s="333">
        <v>10</v>
      </c>
      <c r="F172" s="333">
        <v>10</v>
      </c>
      <c r="G172" s="333">
        <v>10</v>
      </c>
      <c r="H172" s="333">
        <v>10</v>
      </c>
      <c r="I172" s="333">
        <v>10</v>
      </c>
      <c r="J172" s="333">
        <v>10</v>
      </c>
      <c r="K172" s="333">
        <v>10</v>
      </c>
      <c r="L172" s="333">
        <v>10</v>
      </c>
      <c r="M172" s="333">
        <v>10</v>
      </c>
      <c r="N172" s="333">
        <v>10</v>
      </c>
      <c r="P172" s="439"/>
      <c r="Q172" s="433"/>
      <c r="R172" s="433"/>
      <c r="S172" s="433"/>
      <c r="T172" s="433"/>
      <c r="U172" s="433"/>
      <c r="V172" s="433"/>
      <c r="W172" s="433"/>
      <c r="X172" s="433"/>
      <c r="Y172" s="433"/>
      <c r="Z172" s="433"/>
      <c r="AA172" s="433"/>
      <c r="AB172" s="433"/>
    </row>
    <row r="173" spans="1:28" ht="14.45" hidden="1" customHeight="1" x14ac:dyDescent="0.25">
      <c r="A173" s="237" t="s">
        <v>307</v>
      </c>
      <c r="B173" s="333" t="b">
        <f>ISBLANK(B174)</f>
        <v>1</v>
      </c>
      <c r="C173" s="333" t="b">
        <f t="shared" ref="C173:N173" si="49">ISBLANK(C174)</f>
        <v>1</v>
      </c>
      <c r="D173" s="333" t="b">
        <f t="shared" si="49"/>
        <v>1</v>
      </c>
      <c r="E173" s="333" t="b">
        <f t="shared" si="49"/>
        <v>1</v>
      </c>
      <c r="F173" s="333" t="b">
        <f t="shared" si="49"/>
        <v>1</v>
      </c>
      <c r="G173" s="333" t="b">
        <f t="shared" si="49"/>
        <v>1</v>
      </c>
      <c r="H173" s="333" t="b">
        <f t="shared" si="49"/>
        <v>1</v>
      </c>
      <c r="I173" s="333" t="b">
        <f t="shared" si="49"/>
        <v>1</v>
      </c>
      <c r="J173" s="333" t="b">
        <f t="shared" si="49"/>
        <v>1</v>
      </c>
      <c r="K173" s="333" t="b">
        <f t="shared" si="49"/>
        <v>1</v>
      </c>
      <c r="L173" s="333" t="b">
        <f t="shared" si="49"/>
        <v>1</v>
      </c>
      <c r="M173" s="333" t="b">
        <f t="shared" si="49"/>
        <v>1</v>
      </c>
      <c r="N173" s="333" t="b">
        <f t="shared" si="49"/>
        <v>0</v>
      </c>
      <c r="P173" s="439"/>
      <c r="Q173" s="433"/>
      <c r="R173" s="433"/>
      <c r="S173" s="433"/>
      <c r="T173" s="433"/>
      <c r="U173" s="433"/>
      <c r="V173" s="433"/>
      <c r="W173" s="433"/>
      <c r="X173" s="433"/>
      <c r="Y173" s="433"/>
      <c r="Z173" s="433"/>
      <c r="AA173" s="433"/>
      <c r="AB173" s="433"/>
    </row>
    <row r="174" spans="1:28" x14ac:dyDescent="0.25">
      <c r="A174" s="237" t="s">
        <v>300</v>
      </c>
      <c r="B174" s="302"/>
      <c r="C174" s="302"/>
      <c r="D174" s="302"/>
      <c r="E174" s="302"/>
      <c r="F174" s="302"/>
      <c r="G174" s="302"/>
      <c r="H174" s="302"/>
      <c r="I174" s="302"/>
      <c r="J174" s="302"/>
      <c r="K174" s="302"/>
      <c r="L174" s="302"/>
      <c r="M174" s="302"/>
      <c r="N174" s="310">
        <f>SUM(B174:M174)</f>
        <v>0</v>
      </c>
      <c r="P174" s="439"/>
      <c r="Q174" s="433"/>
      <c r="R174" s="433"/>
      <c r="S174" s="433"/>
      <c r="T174" s="433"/>
      <c r="U174" s="433"/>
      <c r="V174" s="433"/>
      <c r="W174" s="433"/>
      <c r="X174" s="433"/>
      <c r="Y174" s="433"/>
      <c r="Z174" s="433"/>
      <c r="AA174" s="433"/>
      <c r="AB174" s="433"/>
    </row>
    <row r="175" spans="1:28" x14ac:dyDescent="0.25">
      <c r="A175" s="237" t="s">
        <v>308</v>
      </c>
      <c r="B175" s="330">
        <f>IF(B173=TRUE,0,(IF(B174=0,1,0)))</f>
        <v>0</v>
      </c>
      <c r="C175" s="330">
        <f t="shared" ref="C175:N175" si="50">IF(C173=TRUE,0,(IF(C174=0,1,0)))</f>
        <v>0</v>
      </c>
      <c r="D175" s="330">
        <f t="shared" si="50"/>
        <v>0</v>
      </c>
      <c r="E175" s="330">
        <f t="shared" si="50"/>
        <v>0</v>
      </c>
      <c r="F175" s="330">
        <f t="shared" si="50"/>
        <v>0</v>
      </c>
      <c r="G175" s="330">
        <f t="shared" si="50"/>
        <v>0</v>
      </c>
      <c r="H175" s="330">
        <f t="shared" si="50"/>
        <v>0</v>
      </c>
      <c r="I175" s="330">
        <f t="shared" si="50"/>
        <v>0</v>
      </c>
      <c r="J175" s="330">
        <f t="shared" si="50"/>
        <v>0</v>
      </c>
      <c r="K175" s="330">
        <f t="shared" si="50"/>
        <v>0</v>
      </c>
      <c r="L175" s="330">
        <f t="shared" si="50"/>
        <v>0</v>
      </c>
      <c r="M175" s="330">
        <f t="shared" si="50"/>
        <v>0</v>
      </c>
      <c r="N175" s="330">
        <f t="shared" si="50"/>
        <v>1</v>
      </c>
      <c r="P175" s="439"/>
      <c r="Q175" s="433"/>
      <c r="R175" s="433"/>
      <c r="S175" s="433"/>
      <c r="T175" s="433"/>
      <c r="U175" s="433"/>
      <c r="V175" s="433"/>
      <c r="W175" s="433"/>
      <c r="X175" s="433"/>
      <c r="Y175" s="433"/>
      <c r="Z175" s="433"/>
      <c r="AA175" s="433"/>
      <c r="AB175" s="433"/>
    </row>
    <row r="176" spans="1:28" x14ac:dyDescent="0.25">
      <c r="A176" s="237" t="s">
        <v>301</v>
      </c>
      <c r="B176" s="302"/>
      <c r="C176" s="302"/>
      <c r="D176" s="302"/>
      <c r="E176" s="302"/>
      <c r="F176" s="302"/>
      <c r="G176" s="302"/>
      <c r="H176" s="302"/>
      <c r="I176" s="302"/>
      <c r="J176" s="302"/>
      <c r="K176" s="302"/>
      <c r="L176" s="302"/>
      <c r="M176" s="302"/>
      <c r="N176" s="310">
        <f>SUM(B176:M176)</f>
        <v>0</v>
      </c>
      <c r="P176" s="439"/>
      <c r="Q176" s="433"/>
      <c r="R176" s="433"/>
      <c r="S176" s="433"/>
      <c r="T176" s="433"/>
      <c r="U176" s="433"/>
      <c r="V176" s="433"/>
      <c r="W176" s="433"/>
      <c r="X176" s="433"/>
      <c r="Y176" s="433"/>
      <c r="Z176" s="433"/>
      <c r="AA176" s="433"/>
      <c r="AB176" s="433"/>
    </row>
    <row r="177" spans="1:28" ht="14.45" hidden="1" customHeight="1" x14ac:dyDescent="0.25">
      <c r="A177" s="237" t="s">
        <v>307</v>
      </c>
      <c r="B177" s="334" t="b">
        <f>ISBLANK(B176)</f>
        <v>1</v>
      </c>
      <c r="C177" s="334" t="b">
        <f t="shared" ref="C177:N177" si="51">ISBLANK(C176)</f>
        <v>1</v>
      </c>
      <c r="D177" s="334" t="b">
        <f t="shared" si="51"/>
        <v>1</v>
      </c>
      <c r="E177" s="334" t="b">
        <f t="shared" si="51"/>
        <v>1</v>
      </c>
      <c r="F177" s="334" t="b">
        <f t="shared" si="51"/>
        <v>1</v>
      </c>
      <c r="G177" s="334" t="b">
        <f t="shared" si="51"/>
        <v>1</v>
      </c>
      <c r="H177" s="334" t="b">
        <f t="shared" si="51"/>
        <v>1</v>
      </c>
      <c r="I177" s="334" t="b">
        <f t="shared" si="51"/>
        <v>1</v>
      </c>
      <c r="J177" s="334" t="b">
        <f t="shared" si="51"/>
        <v>1</v>
      </c>
      <c r="K177" s="334" t="b">
        <f t="shared" si="51"/>
        <v>1</v>
      </c>
      <c r="L177" s="334" t="b">
        <f t="shared" si="51"/>
        <v>1</v>
      </c>
      <c r="M177" s="334" t="b">
        <f t="shared" si="51"/>
        <v>1</v>
      </c>
      <c r="N177" s="334" t="b">
        <f t="shared" si="51"/>
        <v>0</v>
      </c>
      <c r="P177" s="439"/>
      <c r="Q177" s="433"/>
      <c r="R177" s="433"/>
      <c r="S177" s="433"/>
      <c r="T177" s="433"/>
      <c r="U177" s="433"/>
      <c r="V177" s="433"/>
      <c r="W177" s="433"/>
      <c r="X177" s="433"/>
      <c r="Y177" s="433"/>
      <c r="Z177" s="433"/>
      <c r="AA177" s="433"/>
      <c r="AB177" s="433"/>
    </row>
    <row r="178" spans="1:28" x14ac:dyDescent="0.25">
      <c r="A178" s="237" t="s">
        <v>309</v>
      </c>
      <c r="B178" s="330">
        <f>IF(B177=TRUE,0,B172/B176)</f>
        <v>0</v>
      </c>
      <c r="C178" s="330">
        <f t="shared" ref="C178:N178" si="52">IF(C177=TRUE,0,C172/C176)</f>
        <v>0</v>
      </c>
      <c r="D178" s="330">
        <f t="shared" si="52"/>
        <v>0</v>
      </c>
      <c r="E178" s="330">
        <f t="shared" si="52"/>
        <v>0</v>
      </c>
      <c r="F178" s="330">
        <f t="shared" si="52"/>
        <v>0</v>
      </c>
      <c r="G178" s="330">
        <f t="shared" si="52"/>
        <v>0</v>
      </c>
      <c r="H178" s="330">
        <f t="shared" si="52"/>
        <v>0</v>
      </c>
      <c r="I178" s="330">
        <f t="shared" si="52"/>
        <v>0</v>
      </c>
      <c r="J178" s="330">
        <f t="shared" si="52"/>
        <v>0</v>
      </c>
      <c r="K178" s="330">
        <f t="shared" si="52"/>
        <v>0</v>
      </c>
      <c r="L178" s="330">
        <f t="shared" si="52"/>
        <v>0</v>
      </c>
      <c r="M178" s="330">
        <f t="shared" si="52"/>
        <v>0</v>
      </c>
      <c r="N178" s="330" t="e">
        <f t="shared" si="52"/>
        <v>#DIV/0!</v>
      </c>
      <c r="P178" s="439"/>
      <c r="Q178" s="433"/>
      <c r="R178" s="433"/>
      <c r="S178" s="433"/>
      <c r="T178" s="433"/>
      <c r="U178" s="433"/>
      <c r="V178" s="433"/>
      <c r="W178" s="433"/>
      <c r="X178" s="433"/>
      <c r="Y178" s="433"/>
      <c r="Z178" s="433"/>
      <c r="AA178" s="433"/>
      <c r="AB178" s="433"/>
    </row>
    <row r="179" spans="1:28" x14ac:dyDescent="0.25">
      <c r="A179" s="237" t="s">
        <v>197</v>
      </c>
      <c r="B179" s="296">
        <f>IF(AND(B173=FALSE,B174=0,B178=0),B175,IF(AND(B173=TRUE,B178&gt;0),B178,IF(AND(B173=FALSE,B178&gt;0),AVERAGE(B175,B178),0)))</f>
        <v>0</v>
      </c>
      <c r="C179" s="296">
        <f>IF(AND(C173=FALSE,C174=0,C178=0),C175,IF(AND(C173=TRUE,C178&gt;0),C178,IF(AND(C173=FALSE,C178&gt;0),AVERAGE(C175,C178),0)))</f>
        <v>0</v>
      </c>
      <c r="D179" s="296">
        <f t="shared" ref="D179:N179" si="53">IF(AND(D173=FALSE,D174=0,D178=0),D175,IF(AND(D173=TRUE,D178&gt;0),D178,IF(AND(D173=FALSE,D178&gt;0),AVERAGE(D175,D178),0)))</f>
        <v>0</v>
      </c>
      <c r="E179" s="296">
        <f t="shared" si="53"/>
        <v>0</v>
      </c>
      <c r="F179" s="296">
        <f t="shared" si="53"/>
        <v>0</v>
      </c>
      <c r="G179" s="296">
        <f t="shared" si="53"/>
        <v>0</v>
      </c>
      <c r="H179" s="296">
        <f t="shared" si="53"/>
        <v>0</v>
      </c>
      <c r="I179" s="296">
        <f t="shared" si="53"/>
        <v>0</v>
      </c>
      <c r="J179" s="296">
        <f t="shared" si="53"/>
        <v>0</v>
      </c>
      <c r="K179" s="296">
        <f t="shared" si="53"/>
        <v>0</v>
      </c>
      <c r="L179" s="296">
        <f t="shared" si="53"/>
        <v>0</v>
      </c>
      <c r="M179" s="296">
        <f t="shared" si="53"/>
        <v>0</v>
      </c>
      <c r="N179" s="296" t="e">
        <f t="shared" si="53"/>
        <v>#DIV/0!</v>
      </c>
      <c r="P179" s="439"/>
      <c r="Q179" s="433"/>
      <c r="R179" s="433"/>
      <c r="S179" s="433"/>
      <c r="T179" s="433"/>
      <c r="U179" s="433"/>
      <c r="V179" s="433"/>
      <c r="W179" s="433"/>
      <c r="X179" s="433"/>
      <c r="Y179" s="433"/>
      <c r="Z179" s="433"/>
      <c r="AA179" s="433"/>
      <c r="AB179" s="433"/>
    </row>
    <row r="180" spans="1:28" x14ac:dyDescent="0.25">
      <c r="A180" s="237" t="s">
        <v>198</v>
      </c>
      <c r="B180" s="296">
        <f>B179</f>
        <v>0</v>
      </c>
      <c r="C180" s="297">
        <f>AVERAGE($B$179:C$179)</f>
        <v>0</v>
      </c>
      <c r="D180" s="297">
        <f>AVERAGE($B$179:D$179)</f>
        <v>0</v>
      </c>
      <c r="E180" s="297">
        <f>AVERAGE($B$179:E$179)</f>
        <v>0</v>
      </c>
      <c r="F180" s="297">
        <f>AVERAGE($B$179:F$179)</f>
        <v>0</v>
      </c>
      <c r="G180" s="297">
        <f>AVERAGE($B$179:G$179)</f>
        <v>0</v>
      </c>
      <c r="H180" s="297">
        <f>AVERAGE($B$179:H$179)</f>
        <v>0</v>
      </c>
      <c r="I180" s="297">
        <f>AVERAGE($B$179:I$179)</f>
        <v>0</v>
      </c>
      <c r="J180" s="297">
        <f>AVERAGE($B$179:J$179)</f>
        <v>0</v>
      </c>
      <c r="K180" s="297">
        <f>AVERAGE($B$179:K$179)</f>
        <v>0</v>
      </c>
      <c r="L180" s="297">
        <f>AVERAGE($B$179:L$179)</f>
        <v>0</v>
      </c>
      <c r="M180" s="297">
        <f>AVERAGE($B$179:M$179)</f>
        <v>0</v>
      </c>
      <c r="N180" s="297"/>
      <c r="P180" s="439"/>
      <c r="Q180" s="433"/>
      <c r="R180" s="433"/>
      <c r="S180" s="433"/>
      <c r="T180" s="433"/>
      <c r="U180" s="433"/>
      <c r="V180" s="433"/>
      <c r="W180" s="433"/>
      <c r="X180" s="433"/>
      <c r="Y180" s="433"/>
      <c r="Z180" s="433"/>
      <c r="AA180" s="433"/>
      <c r="AB180" s="433"/>
    </row>
    <row r="183" spans="1:28" x14ac:dyDescent="0.25">
      <c r="A183" s="237" t="s">
        <v>181</v>
      </c>
      <c r="B183" s="326" t="s">
        <v>189</v>
      </c>
      <c r="C183" s="326"/>
    </row>
    <row r="184" spans="1:28" ht="30" x14ac:dyDescent="0.25">
      <c r="A184" s="236" t="s">
        <v>180</v>
      </c>
      <c r="B184" s="244" t="s">
        <v>28</v>
      </c>
      <c r="C184" s="210" t="s">
        <v>29</v>
      </c>
      <c r="D184" s="210" t="s">
        <v>30</v>
      </c>
      <c r="E184" s="210" t="s">
        <v>31</v>
      </c>
      <c r="F184" s="210" t="s">
        <v>32</v>
      </c>
      <c r="G184" s="210" t="s">
        <v>33</v>
      </c>
      <c r="H184" s="210" t="s">
        <v>34</v>
      </c>
      <c r="I184" s="210" t="s">
        <v>35</v>
      </c>
      <c r="J184" s="210" t="s">
        <v>36</v>
      </c>
      <c r="K184" s="210" t="s">
        <v>37</v>
      </c>
      <c r="L184" s="210" t="s">
        <v>38</v>
      </c>
      <c r="M184" s="210" t="s">
        <v>39</v>
      </c>
      <c r="N184" s="210" t="s">
        <v>82</v>
      </c>
      <c r="P184" s="210" t="s">
        <v>28</v>
      </c>
      <c r="Q184" s="210" t="s">
        <v>29</v>
      </c>
      <c r="R184" s="210" t="s">
        <v>30</v>
      </c>
      <c r="S184" s="210" t="s">
        <v>31</v>
      </c>
      <c r="T184" s="210" t="s">
        <v>32</v>
      </c>
      <c r="U184" s="210" t="s">
        <v>33</v>
      </c>
      <c r="V184" s="210" t="s">
        <v>34</v>
      </c>
      <c r="W184" s="210" t="s">
        <v>35</v>
      </c>
      <c r="X184" s="210" t="s">
        <v>36</v>
      </c>
      <c r="Y184" s="210" t="s">
        <v>37</v>
      </c>
      <c r="Z184" s="210" t="s">
        <v>38</v>
      </c>
      <c r="AA184" s="210" t="s">
        <v>39</v>
      </c>
      <c r="AB184" s="210" t="s">
        <v>82</v>
      </c>
    </row>
    <row r="185" spans="1:28" x14ac:dyDescent="0.25">
      <c r="A185" s="237" t="s">
        <v>40</v>
      </c>
      <c r="B185" s="317">
        <v>0</v>
      </c>
      <c r="C185" s="317">
        <v>0</v>
      </c>
      <c r="D185" s="317">
        <v>0</v>
      </c>
      <c r="E185" s="317">
        <v>0</v>
      </c>
      <c r="F185" s="317">
        <v>0</v>
      </c>
      <c r="G185" s="317">
        <v>0</v>
      </c>
      <c r="H185" s="317">
        <v>0</v>
      </c>
      <c r="I185" s="317">
        <v>0</v>
      </c>
      <c r="J185" s="317">
        <v>0</v>
      </c>
      <c r="K185" s="317">
        <v>0</v>
      </c>
      <c r="L185" s="317">
        <v>0</v>
      </c>
      <c r="M185" s="317">
        <v>0</v>
      </c>
      <c r="N185" s="317">
        <f>SUM(B185:M185)</f>
        <v>0</v>
      </c>
      <c r="P185" s="438" t="s">
        <v>332</v>
      </c>
      <c r="Q185" s="433"/>
      <c r="R185" s="433"/>
      <c r="S185" s="433"/>
      <c r="T185" s="433"/>
      <c r="U185" s="433"/>
      <c r="V185" s="433"/>
      <c r="W185" s="433"/>
      <c r="X185" s="433"/>
      <c r="Y185" s="433"/>
      <c r="Z185" s="433"/>
      <c r="AA185" s="433"/>
      <c r="AB185" s="433"/>
    </row>
    <row r="186" spans="1:28" x14ac:dyDescent="0.25">
      <c r="A186" s="237" t="s">
        <v>41</v>
      </c>
      <c r="B186" s="319">
        <v>0</v>
      </c>
      <c r="C186" s="319">
        <v>0</v>
      </c>
      <c r="D186" s="319"/>
      <c r="E186" s="319"/>
      <c r="F186" s="319"/>
      <c r="G186" s="319"/>
      <c r="H186" s="319"/>
      <c r="I186" s="319"/>
      <c r="J186" s="319"/>
      <c r="K186" s="319"/>
      <c r="L186" s="319"/>
      <c r="M186" s="319"/>
      <c r="N186" s="319">
        <f>SUM(B186:M186)</f>
        <v>0</v>
      </c>
      <c r="P186" s="439"/>
      <c r="Q186" s="433"/>
      <c r="R186" s="433"/>
      <c r="S186" s="433"/>
      <c r="T186" s="433"/>
      <c r="U186" s="433"/>
      <c r="V186" s="433"/>
      <c r="W186" s="433"/>
      <c r="X186" s="433"/>
      <c r="Y186" s="433"/>
      <c r="Z186" s="433"/>
      <c r="AA186" s="433"/>
      <c r="AB186" s="433"/>
    </row>
    <row r="187" spans="1:28" x14ac:dyDescent="0.25">
      <c r="A187" s="237" t="s">
        <v>83</v>
      </c>
      <c r="B187" s="317">
        <f>B186</f>
        <v>0</v>
      </c>
      <c r="C187" s="317">
        <f>SUM($B$186:M$186)</f>
        <v>0</v>
      </c>
      <c r="D187" s="317">
        <f>SUM($B$186:M$186)</f>
        <v>0</v>
      </c>
      <c r="E187" s="317">
        <f>SUM($B$186:M$186)</f>
        <v>0</v>
      </c>
      <c r="F187" s="317">
        <f>SUM($B$186:M$186)</f>
        <v>0</v>
      </c>
      <c r="G187" s="317">
        <f>SUM($B$186:M$186)</f>
        <v>0</v>
      </c>
      <c r="H187" s="317">
        <f>SUM($B$186:M$186)</f>
        <v>0</v>
      </c>
      <c r="I187" s="317">
        <f>SUM($B$186:M$186)</f>
        <v>0</v>
      </c>
      <c r="J187" s="317">
        <f>SUM($B$186:M$186)</f>
        <v>0</v>
      </c>
      <c r="K187" s="317">
        <f>SUM($B$186:M$186)</f>
        <v>0</v>
      </c>
      <c r="L187" s="317">
        <f>SUM($B$186:M$186)</f>
        <v>0</v>
      </c>
      <c r="M187" s="317">
        <f>SUM($B$186:M$186)</f>
        <v>0</v>
      </c>
      <c r="N187" s="317"/>
      <c r="P187" s="439"/>
      <c r="Q187" s="433"/>
      <c r="R187" s="433"/>
      <c r="S187" s="433"/>
      <c r="T187" s="433"/>
      <c r="U187" s="433"/>
      <c r="V187" s="433"/>
      <c r="W187" s="433"/>
      <c r="X187" s="433"/>
      <c r="Y187" s="433"/>
      <c r="Z187" s="433"/>
      <c r="AA187" s="433"/>
      <c r="AB187" s="433"/>
    </row>
    <row r="188" spans="1:28" x14ac:dyDescent="0.25">
      <c r="A188" s="237" t="s">
        <v>197</v>
      </c>
      <c r="B188" s="296">
        <f>IF(B186=0,1,B185/B186)</f>
        <v>1</v>
      </c>
      <c r="C188" s="296">
        <f t="shared" ref="C188:N188" si="54">IF(C186=0,1,C185/C186)</f>
        <v>1</v>
      </c>
      <c r="D188" s="296">
        <f t="shared" si="54"/>
        <v>1</v>
      </c>
      <c r="E188" s="296">
        <f t="shared" si="54"/>
        <v>1</v>
      </c>
      <c r="F188" s="296">
        <f t="shared" si="54"/>
        <v>1</v>
      </c>
      <c r="G188" s="296">
        <f t="shared" si="54"/>
        <v>1</v>
      </c>
      <c r="H188" s="296">
        <f t="shared" si="54"/>
        <v>1</v>
      </c>
      <c r="I188" s="296">
        <f t="shared" si="54"/>
        <v>1</v>
      </c>
      <c r="J188" s="296">
        <f t="shared" si="54"/>
        <v>1</v>
      </c>
      <c r="K188" s="296">
        <f t="shared" si="54"/>
        <v>1</v>
      </c>
      <c r="L188" s="296">
        <f t="shared" si="54"/>
        <v>1</v>
      </c>
      <c r="M188" s="296">
        <f t="shared" si="54"/>
        <v>1</v>
      </c>
      <c r="N188" s="296">
        <f t="shared" si="54"/>
        <v>1</v>
      </c>
      <c r="P188" s="439"/>
      <c r="Q188" s="433"/>
      <c r="R188" s="433"/>
      <c r="S188" s="433"/>
      <c r="T188" s="433"/>
      <c r="U188" s="433"/>
      <c r="V188" s="433"/>
      <c r="W188" s="433"/>
      <c r="X188" s="433"/>
      <c r="Y188" s="433"/>
      <c r="Z188" s="433"/>
      <c r="AA188" s="433"/>
      <c r="AB188" s="433"/>
    </row>
    <row r="189" spans="1:28" x14ac:dyDescent="0.25">
      <c r="A189" s="237" t="s">
        <v>198</v>
      </c>
      <c r="B189" s="297">
        <f>SUM($B$188:B$188)/COUNT($B$39:B$39)</f>
        <v>1</v>
      </c>
      <c r="C189" s="297">
        <f>SUM($B$188:C$188)/COUNT($B$188:C$188)</f>
        <v>1</v>
      </c>
      <c r="D189" s="297">
        <f>SUM($B$188:D$188)/COUNT($B$188:D$188)</f>
        <v>1</v>
      </c>
      <c r="E189" s="297">
        <f>SUM($B$188:E$188)/COUNT($B$188:E$188)</f>
        <v>1</v>
      </c>
      <c r="F189" s="297">
        <f>SUM($B$188:F$188)/COUNT($B$188:F$188)</f>
        <v>1</v>
      </c>
      <c r="G189" s="297">
        <f>SUM($B$188:G$188)/COUNT($B$188:G$188)</f>
        <v>1</v>
      </c>
      <c r="H189" s="297">
        <f>SUM($B$188:H$188)/COUNT($B$188:H$188)</f>
        <v>1</v>
      </c>
      <c r="I189" s="297">
        <f>SUM($B$188:I$188)/COUNT($B$188:I$188)</f>
        <v>1</v>
      </c>
      <c r="J189" s="297">
        <f>SUM($B$188:J$188)/COUNT($B$188:J$188)</f>
        <v>1</v>
      </c>
      <c r="K189" s="297">
        <f>SUM($B$188:K$188)/COUNT($B$188:K$188)</f>
        <v>1</v>
      </c>
      <c r="L189" s="297">
        <f>SUM($B$188:L$188)/COUNT($B$188:L$188)</f>
        <v>1</v>
      </c>
      <c r="M189" s="297">
        <f>SUM($B$188:M$188)/COUNT($B$188:M$188)</f>
        <v>1</v>
      </c>
      <c r="N189" s="297"/>
      <c r="P189" s="439"/>
      <c r="Q189" s="433"/>
      <c r="R189" s="433"/>
      <c r="S189" s="433"/>
      <c r="T189" s="433"/>
      <c r="U189" s="433"/>
      <c r="V189" s="433"/>
      <c r="W189" s="433"/>
      <c r="X189" s="433"/>
      <c r="Y189" s="433"/>
      <c r="Z189" s="433"/>
      <c r="AA189" s="433"/>
      <c r="AB189" s="433"/>
    </row>
    <row r="191" spans="1:28" x14ac:dyDescent="0.25">
      <c r="B191" s="335">
        <v>1</v>
      </c>
    </row>
    <row r="192" spans="1:28" ht="30" x14ac:dyDescent="0.25">
      <c r="A192" s="236" t="s">
        <v>266</v>
      </c>
      <c r="B192" s="244" t="s">
        <v>28</v>
      </c>
      <c r="C192" s="210" t="s">
        <v>29</v>
      </c>
      <c r="D192" s="210" t="s">
        <v>30</v>
      </c>
      <c r="E192" s="210" t="s">
        <v>31</v>
      </c>
      <c r="F192" s="210" t="s">
        <v>32</v>
      </c>
      <c r="G192" s="210" t="s">
        <v>33</v>
      </c>
      <c r="H192" s="210" t="s">
        <v>34</v>
      </c>
      <c r="I192" s="210" t="s">
        <v>35</v>
      </c>
      <c r="J192" s="210" t="s">
        <v>36</v>
      </c>
      <c r="K192" s="210" t="s">
        <v>37</v>
      </c>
      <c r="L192" s="210" t="s">
        <v>38</v>
      </c>
      <c r="M192" s="210" t="s">
        <v>39</v>
      </c>
      <c r="N192" s="210" t="s">
        <v>82</v>
      </c>
      <c r="P192" s="210" t="s">
        <v>28</v>
      </c>
      <c r="Q192" s="210" t="s">
        <v>29</v>
      </c>
      <c r="R192" s="210" t="s">
        <v>30</v>
      </c>
      <c r="S192" s="210" t="s">
        <v>31</v>
      </c>
      <c r="T192" s="210" t="s">
        <v>32</v>
      </c>
      <c r="U192" s="210" t="s">
        <v>33</v>
      </c>
      <c r="V192" s="210" t="s">
        <v>34</v>
      </c>
      <c r="W192" s="210" t="s">
        <v>35</v>
      </c>
      <c r="X192" s="210" t="s">
        <v>36</v>
      </c>
      <c r="Y192" s="210" t="s">
        <v>37</v>
      </c>
      <c r="Z192" s="210" t="s">
        <v>38</v>
      </c>
      <c r="AA192" s="210" t="s">
        <v>39</v>
      </c>
      <c r="AB192" s="210" t="s">
        <v>82</v>
      </c>
    </row>
    <row r="193" spans="1:28" ht="90" x14ac:dyDescent="0.25">
      <c r="A193" s="237" t="s">
        <v>41</v>
      </c>
      <c r="B193" s="292"/>
      <c r="C193" s="292"/>
      <c r="D193" s="292"/>
      <c r="E193" s="292"/>
      <c r="F193" s="292"/>
      <c r="G193" s="292"/>
      <c r="H193" s="292"/>
      <c r="I193" s="292"/>
      <c r="J193" s="292"/>
      <c r="K193" s="292"/>
      <c r="L193" s="292"/>
      <c r="M193" s="292"/>
      <c r="N193" s="292">
        <f>IF(C194=TRUE,B193,IF(D194=TRUE,C193,IF(E194=TRUE,D193,IF(F194=TRUE,E193,IF(G194=TRUE,F193,IF(H194=TRUE,G193,IF(I194=TRUE,H193,IF(J194=TRUE,I193,IF(K194=TRUE,J193,IF(L194=TRUE,K193,IF(M194=TRUE,L193,M193)))))))))))</f>
        <v>0</v>
      </c>
      <c r="P193" s="336" t="s">
        <v>338</v>
      </c>
      <c r="Q193" s="294"/>
      <c r="R193" s="294"/>
      <c r="S193" s="294"/>
      <c r="T193" s="294"/>
      <c r="U193" s="294"/>
      <c r="V193" s="294"/>
      <c r="W193" s="294"/>
      <c r="X193" s="294"/>
      <c r="Y193" s="294"/>
      <c r="Z193" s="294"/>
      <c r="AA193" s="294"/>
      <c r="AB193" s="294"/>
    </row>
    <row r="194" spans="1:28" hidden="1" x14ac:dyDescent="0.25">
      <c r="B194" s="214" t="b">
        <f>ISBLANK(B193)</f>
        <v>1</v>
      </c>
      <c r="C194" s="214" t="b">
        <f t="shared" ref="C194:M194" si="55">ISBLANK(C193)</f>
        <v>1</v>
      </c>
      <c r="D194" s="214" t="b">
        <f t="shared" si="55"/>
        <v>1</v>
      </c>
      <c r="E194" s="214" t="b">
        <f t="shared" si="55"/>
        <v>1</v>
      </c>
      <c r="F194" s="214" t="b">
        <f t="shared" si="55"/>
        <v>1</v>
      </c>
      <c r="G194" s="214" t="b">
        <f t="shared" si="55"/>
        <v>1</v>
      </c>
      <c r="H194" s="214" t="b">
        <f t="shared" si="55"/>
        <v>1</v>
      </c>
      <c r="I194" s="214" t="b">
        <f t="shared" si="55"/>
        <v>1</v>
      </c>
      <c r="J194" s="214" t="b">
        <f t="shared" si="55"/>
        <v>1</v>
      </c>
      <c r="K194" s="214" t="b">
        <f t="shared" si="55"/>
        <v>1</v>
      </c>
      <c r="L194" s="214" t="b">
        <f t="shared" si="55"/>
        <v>1</v>
      </c>
      <c r="M194" s="214" t="b">
        <f t="shared" si="55"/>
        <v>1</v>
      </c>
    </row>
  </sheetData>
  <mergeCells count="273">
    <mergeCell ref="T150:T157"/>
    <mergeCell ref="U150:U157"/>
    <mergeCell ref="AB150:AB157"/>
    <mergeCell ref="Z185:Z189"/>
    <mergeCell ref="AA185:AA189"/>
    <mergeCell ref="AB185:AB189"/>
    <mergeCell ref="V150:V157"/>
    <mergeCell ref="W150:W157"/>
    <mergeCell ref="X150:X157"/>
    <mergeCell ref="Y150:Y157"/>
    <mergeCell ref="Z150:Z157"/>
    <mergeCell ref="AA150:AA157"/>
    <mergeCell ref="Y170:Y180"/>
    <mergeCell ref="Z170:Z180"/>
    <mergeCell ref="AA170:AA180"/>
    <mergeCell ref="AB170:AB180"/>
    <mergeCell ref="P185:P189"/>
    <mergeCell ref="Q185:Q189"/>
    <mergeCell ref="R185:R189"/>
    <mergeCell ref="S185:S189"/>
    <mergeCell ref="T185:T189"/>
    <mergeCell ref="U185:U189"/>
    <mergeCell ref="V185:V189"/>
    <mergeCell ref="W185:W189"/>
    <mergeCell ref="X185:X189"/>
    <mergeCell ref="Y185:Y189"/>
    <mergeCell ref="P170:P180"/>
    <mergeCell ref="Q170:Q180"/>
    <mergeCell ref="R170:R180"/>
    <mergeCell ref="S170:S180"/>
    <mergeCell ref="T170:T180"/>
    <mergeCell ref="U170:U180"/>
    <mergeCell ref="V170:V180"/>
    <mergeCell ref="W170:W180"/>
    <mergeCell ref="X170:X180"/>
    <mergeCell ref="AB142:AB146"/>
    <mergeCell ref="P162:P166"/>
    <mergeCell ref="Q162:Q166"/>
    <mergeCell ref="R162:R166"/>
    <mergeCell ref="S162:S166"/>
    <mergeCell ref="T162:T166"/>
    <mergeCell ref="U162:U166"/>
    <mergeCell ref="V162:V166"/>
    <mergeCell ref="W162:W166"/>
    <mergeCell ref="X162:X166"/>
    <mergeCell ref="V142:V146"/>
    <mergeCell ref="W142:W146"/>
    <mergeCell ref="X142:X146"/>
    <mergeCell ref="Y142:Y146"/>
    <mergeCell ref="Z142:Z146"/>
    <mergeCell ref="AA142:AA146"/>
    <mergeCell ref="Y162:Y166"/>
    <mergeCell ref="Z162:Z166"/>
    <mergeCell ref="AA162:AA166"/>
    <mergeCell ref="AB162:AB166"/>
    <mergeCell ref="P150:P157"/>
    <mergeCell ref="Q150:Q157"/>
    <mergeCell ref="R150:R157"/>
    <mergeCell ref="S150:S157"/>
    <mergeCell ref="Y81:Y87"/>
    <mergeCell ref="Z81:Z87"/>
    <mergeCell ref="AA81:AA87"/>
    <mergeCell ref="AB81:AB87"/>
    <mergeCell ref="P142:P146"/>
    <mergeCell ref="Q142:Q146"/>
    <mergeCell ref="R142:R146"/>
    <mergeCell ref="S142:S146"/>
    <mergeCell ref="T142:T146"/>
    <mergeCell ref="U142:U146"/>
    <mergeCell ref="AB134:AB137"/>
    <mergeCell ref="V134:V137"/>
    <mergeCell ref="W134:W137"/>
    <mergeCell ref="X134:X137"/>
    <mergeCell ref="Y134:Y137"/>
    <mergeCell ref="Z134:Z137"/>
    <mergeCell ref="AA134:AA137"/>
    <mergeCell ref="Y119:Y122"/>
    <mergeCell ref="Z119:Z122"/>
    <mergeCell ref="AA119:AA122"/>
    <mergeCell ref="AB119:AB122"/>
    <mergeCell ref="P134:P137"/>
    <mergeCell ref="Q134:Q137"/>
    <mergeCell ref="R134:R137"/>
    <mergeCell ref="AB36:AB40"/>
    <mergeCell ref="Z26:Z31"/>
    <mergeCell ref="AA26:AA31"/>
    <mergeCell ref="AB26:AB31"/>
    <mergeCell ref="W26:W31"/>
    <mergeCell ref="X26:X31"/>
    <mergeCell ref="Y26:Y31"/>
    <mergeCell ref="AB51:AB57"/>
    <mergeCell ref="P81:P87"/>
    <mergeCell ref="Q81:Q87"/>
    <mergeCell ref="R81:R87"/>
    <mergeCell ref="S81:S87"/>
    <mergeCell ref="T81:T87"/>
    <mergeCell ref="U81:U87"/>
    <mergeCell ref="V81:V87"/>
    <mergeCell ref="W81:W87"/>
    <mergeCell ref="X81:X87"/>
    <mergeCell ref="V51:V57"/>
    <mergeCell ref="W51:W57"/>
    <mergeCell ref="X51:X57"/>
    <mergeCell ref="Y51:Y57"/>
    <mergeCell ref="Z51:Z57"/>
    <mergeCell ref="AA51:AA57"/>
    <mergeCell ref="P51:P57"/>
    <mergeCell ref="Y112:Y115"/>
    <mergeCell ref="Z112:Z115"/>
    <mergeCell ref="AA112:AA115"/>
    <mergeCell ref="P36:P40"/>
    <mergeCell ref="Q36:Q40"/>
    <mergeCell ref="R36:R40"/>
    <mergeCell ref="S36:S40"/>
    <mergeCell ref="T36:T40"/>
    <mergeCell ref="U36:U40"/>
    <mergeCell ref="V36:V40"/>
    <mergeCell ref="Y36:Y40"/>
    <mergeCell ref="Z36:Z40"/>
    <mergeCell ref="AA36:AA40"/>
    <mergeCell ref="Q51:Q57"/>
    <mergeCell ref="R51:R57"/>
    <mergeCell ref="S51:S57"/>
    <mergeCell ref="T51:T57"/>
    <mergeCell ref="U51:U57"/>
    <mergeCell ref="AA105:AA108"/>
    <mergeCell ref="W72:W77"/>
    <mergeCell ref="X72:X77"/>
    <mergeCell ref="Y72:Y77"/>
    <mergeCell ref="Z72:Z77"/>
    <mergeCell ref="AA72:AA77"/>
    <mergeCell ref="Z105:Z108"/>
    <mergeCell ref="AB105:AB108"/>
    <mergeCell ref="P112:P115"/>
    <mergeCell ref="Q112:Q115"/>
    <mergeCell ref="R112:R115"/>
    <mergeCell ref="S112:S115"/>
    <mergeCell ref="T112:T115"/>
    <mergeCell ref="U112:U115"/>
    <mergeCell ref="S134:S137"/>
    <mergeCell ref="T134:T137"/>
    <mergeCell ref="U134:U137"/>
    <mergeCell ref="AB112:AB115"/>
    <mergeCell ref="P119:P122"/>
    <mergeCell ref="Q119:Q122"/>
    <mergeCell ref="R119:R122"/>
    <mergeCell ref="S119:S122"/>
    <mergeCell ref="T119:T122"/>
    <mergeCell ref="U119:U122"/>
    <mergeCell ref="V119:V122"/>
    <mergeCell ref="W119:W122"/>
    <mergeCell ref="X119:X122"/>
    <mergeCell ref="V112:V115"/>
    <mergeCell ref="W112:W115"/>
    <mergeCell ref="X112:X115"/>
    <mergeCell ref="AB72:AB77"/>
    <mergeCell ref="AB98:AB101"/>
    <mergeCell ref="P105:P108"/>
    <mergeCell ref="Q105:Q108"/>
    <mergeCell ref="R105:R108"/>
    <mergeCell ref="S105:S108"/>
    <mergeCell ref="T105:T108"/>
    <mergeCell ref="U105:U108"/>
    <mergeCell ref="V105:V108"/>
    <mergeCell ref="W105:W108"/>
    <mergeCell ref="X105:X108"/>
    <mergeCell ref="V98:V101"/>
    <mergeCell ref="W98:W101"/>
    <mergeCell ref="X98:X101"/>
    <mergeCell ref="Y98:Y101"/>
    <mergeCell ref="Z98:Z101"/>
    <mergeCell ref="AA98:AA101"/>
    <mergeCell ref="P98:P101"/>
    <mergeCell ref="Q98:Q101"/>
    <mergeCell ref="R98:R101"/>
    <mergeCell ref="S98:S101"/>
    <mergeCell ref="T98:T101"/>
    <mergeCell ref="U98:U101"/>
    <mergeCell ref="Y105:Y108"/>
    <mergeCell ref="AB44:AB47"/>
    <mergeCell ref="V44:V47"/>
    <mergeCell ref="W44:W47"/>
    <mergeCell ref="X44:X47"/>
    <mergeCell ref="Y44:Y47"/>
    <mergeCell ref="Z44:Z47"/>
    <mergeCell ref="AA44:AA47"/>
    <mergeCell ref="P44:P47"/>
    <mergeCell ref="Q44:Q47"/>
    <mergeCell ref="R44:R47"/>
    <mergeCell ref="S44:S47"/>
    <mergeCell ref="T44:T47"/>
    <mergeCell ref="U44:U47"/>
    <mergeCell ref="P10:P13"/>
    <mergeCell ref="Q10:Q13"/>
    <mergeCell ref="R10:R13"/>
    <mergeCell ref="S10:S13"/>
    <mergeCell ref="P72:P77"/>
    <mergeCell ref="Q72:Q77"/>
    <mergeCell ref="R72:R77"/>
    <mergeCell ref="S72:S77"/>
    <mergeCell ref="T72:T77"/>
    <mergeCell ref="P26:P31"/>
    <mergeCell ref="Q26:Q31"/>
    <mergeCell ref="R26:R31"/>
    <mergeCell ref="S26:S31"/>
    <mergeCell ref="T26:T31"/>
    <mergeCell ref="P18:P21"/>
    <mergeCell ref="Q18:Q21"/>
    <mergeCell ref="R18:R21"/>
    <mergeCell ref="S18:S21"/>
    <mergeCell ref="T18:T21"/>
    <mergeCell ref="AB3:AB5"/>
    <mergeCell ref="V3:V5"/>
    <mergeCell ref="W3:W5"/>
    <mergeCell ref="X3:X5"/>
    <mergeCell ref="Y3:Y5"/>
    <mergeCell ref="Z3:Z5"/>
    <mergeCell ref="AA3:AA5"/>
    <mergeCell ref="Y18:Y21"/>
    <mergeCell ref="Z18:Z21"/>
    <mergeCell ref="AA18:AA21"/>
    <mergeCell ref="AB18:AB21"/>
    <mergeCell ref="AB10:AB13"/>
    <mergeCell ref="V10:V13"/>
    <mergeCell ref="W10:W13"/>
    <mergeCell ref="X10:X13"/>
    <mergeCell ref="Y10:Y13"/>
    <mergeCell ref="Z10:Z13"/>
    <mergeCell ref="AA10:AA13"/>
    <mergeCell ref="V91:V93"/>
    <mergeCell ref="W91:W93"/>
    <mergeCell ref="X91:X93"/>
    <mergeCell ref="Q3:Q5"/>
    <mergeCell ref="R3:R5"/>
    <mergeCell ref="S3:S5"/>
    <mergeCell ref="T3:T5"/>
    <mergeCell ref="U3:U5"/>
    <mergeCell ref="T10:T13"/>
    <mergeCell ref="U10:U13"/>
    <mergeCell ref="U72:U77"/>
    <mergeCell ref="V72:V77"/>
    <mergeCell ref="U26:U31"/>
    <mergeCell ref="V26:V31"/>
    <mergeCell ref="W36:W40"/>
    <mergeCell ref="X36:X40"/>
    <mergeCell ref="U18:U21"/>
    <mergeCell ref="V18:V21"/>
    <mergeCell ref="W18:W21"/>
    <mergeCell ref="X18:X21"/>
    <mergeCell ref="P3:P5"/>
    <mergeCell ref="Y126:Y129"/>
    <mergeCell ref="Z126:Z129"/>
    <mergeCell ref="AA126:AA129"/>
    <mergeCell ref="AB126:AB129"/>
    <mergeCell ref="P126:P129"/>
    <mergeCell ref="Q126:Q129"/>
    <mergeCell ref="R126:R129"/>
    <mergeCell ref="S126:S129"/>
    <mergeCell ref="T126:T129"/>
    <mergeCell ref="U126:U129"/>
    <mergeCell ref="V126:V129"/>
    <mergeCell ref="W126:W129"/>
    <mergeCell ref="X126:X129"/>
    <mergeCell ref="Y91:Y93"/>
    <mergeCell ref="Z91:Z93"/>
    <mergeCell ref="AA91:AA93"/>
    <mergeCell ref="AB91:AB93"/>
    <mergeCell ref="P91:P93"/>
    <mergeCell ref="Q91:Q93"/>
    <mergeCell ref="R91:R93"/>
    <mergeCell ref="S91:S93"/>
    <mergeCell ref="T91:T93"/>
    <mergeCell ref="U91:U93"/>
  </mergeCells>
  <conditionalFormatting sqref="B5:N5">
    <cfRule type="cellIs" dxfId="65" priority="50" operator="greaterThan">
      <formula>1</formula>
    </cfRule>
    <cfRule type="cellIs" dxfId="64" priority="51" operator="lessThan">
      <formula>1</formula>
    </cfRule>
    <cfRule type="cellIs" dxfId="63" priority="91" operator="equal">
      <formula>1</formula>
    </cfRule>
  </conditionalFormatting>
  <conditionalFormatting sqref="B12:N13">
    <cfRule type="cellIs" dxfId="62" priority="45" operator="greaterThan">
      <formula>1</formula>
    </cfRule>
    <cfRule type="cellIs" dxfId="61" priority="46" operator="lessThan">
      <formula>1</formula>
    </cfRule>
    <cfRule type="cellIs" dxfId="60" priority="47" operator="equal">
      <formula>1</formula>
    </cfRule>
  </conditionalFormatting>
  <conditionalFormatting sqref="B20:N21">
    <cfRule type="cellIs" dxfId="59" priority="40" operator="greaterThan">
      <formula>1</formula>
    </cfRule>
    <cfRule type="cellIs" dxfId="58" priority="41" operator="lessThan">
      <formula>1</formula>
    </cfRule>
    <cfRule type="cellIs" dxfId="57" priority="42" operator="equal">
      <formula>1</formula>
    </cfRule>
  </conditionalFormatting>
  <conditionalFormatting sqref="B30:N31">
    <cfRule type="cellIs" dxfId="56" priority="85" operator="equal">
      <formula>1</formula>
    </cfRule>
    <cfRule type="cellIs" dxfId="55" priority="86" operator="lessThan">
      <formula>1</formula>
    </cfRule>
    <cfRule type="cellIs" dxfId="54" priority="87" operator="greaterThan">
      <formula>1</formula>
    </cfRule>
  </conditionalFormatting>
  <conditionalFormatting sqref="B39:N40">
    <cfRule type="cellIs" dxfId="53" priority="103" operator="equal">
      <formula>1</formula>
    </cfRule>
    <cfRule type="cellIs" dxfId="52" priority="104" operator="lessThan">
      <formula>1</formula>
    </cfRule>
    <cfRule type="cellIs" dxfId="51" priority="105" operator="greaterThan">
      <formula>1</formula>
    </cfRule>
  </conditionalFormatting>
  <conditionalFormatting sqref="B47:N47">
    <cfRule type="cellIs" dxfId="50" priority="82" operator="equal">
      <formula>1</formula>
    </cfRule>
    <cfRule type="cellIs" dxfId="49" priority="83" operator="lessThan">
      <formula>1</formula>
    </cfRule>
    <cfRule type="cellIs" dxfId="48" priority="84" operator="greaterThan">
      <formula>1</formula>
    </cfRule>
  </conditionalFormatting>
  <conditionalFormatting sqref="B76:N77">
    <cfRule type="cellIs" dxfId="47" priority="73" operator="equal">
      <formula>1</formula>
    </cfRule>
    <cfRule type="cellIs" dxfId="46" priority="74" operator="lessThan">
      <formula>1</formula>
    </cfRule>
    <cfRule type="cellIs" dxfId="45" priority="75" operator="greaterThan">
      <formula>1</formula>
    </cfRule>
  </conditionalFormatting>
  <conditionalFormatting sqref="B85:N85">
    <cfRule type="cellIs" dxfId="44" priority="34" operator="equal">
      <formula>0.85</formula>
    </cfRule>
    <cfRule type="cellIs" dxfId="43" priority="35" operator="lessThan">
      <formula>0.85</formula>
    </cfRule>
    <cfRule type="cellIs" dxfId="42" priority="36" operator="greaterThan">
      <formula>0.85</formula>
    </cfRule>
  </conditionalFormatting>
  <conditionalFormatting sqref="B86:N87">
    <cfRule type="cellIs" dxfId="41" priority="67" operator="equal">
      <formula>1</formula>
    </cfRule>
    <cfRule type="cellIs" dxfId="40" priority="68" operator="lessThan">
      <formula>1</formula>
    </cfRule>
    <cfRule type="cellIs" dxfId="39" priority="69" operator="greaterThan">
      <formula>1</formula>
    </cfRule>
  </conditionalFormatting>
  <conditionalFormatting sqref="B93:N93">
    <cfRule type="cellIs" dxfId="38" priority="10" operator="equal">
      <formula>1</formula>
    </cfRule>
    <cfRule type="cellIs" dxfId="37" priority="11" operator="lessThan">
      <formula>1</formula>
    </cfRule>
    <cfRule type="cellIs" dxfId="36" priority="12" operator="greaterThan">
      <formula>1</formula>
    </cfRule>
  </conditionalFormatting>
  <conditionalFormatting sqref="B100:N101">
    <cfRule type="cellIs" dxfId="35" priority="28" operator="equal">
      <formula>1</formula>
    </cfRule>
    <cfRule type="cellIs" dxfId="34" priority="29" operator="lessThan">
      <formula>1</formula>
    </cfRule>
    <cfRule type="cellIs" dxfId="33" priority="30" operator="greaterThan">
      <formula>1</formula>
    </cfRule>
  </conditionalFormatting>
  <conditionalFormatting sqref="B114:N115">
    <cfRule type="cellIs" dxfId="32" priority="58" operator="equal">
      <formula>1</formula>
    </cfRule>
    <cfRule type="cellIs" dxfId="31" priority="59" operator="lessThan">
      <formula>1</formula>
    </cfRule>
    <cfRule type="cellIs" dxfId="30" priority="60" operator="greaterThan">
      <formula>1</formula>
    </cfRule>
  </conditionalFormatting>
  <conditionalFormatting sqref="B121:N122">
    <cfRule type="cellIs" dxfId="29" priority="100" operator="equal">
      <formula>1</formula>
    </cfRule>
    <cfRule type="cellIs" dxfId="28" priority="101" operator="lessThan">
      <formula>1</formula>
    </cfRule>
    <cfRule type="cellIs" dxfId="27" priority="102" operator="greaterThan">
      <formula>1</formula>
    </cfRule>
  </conditionalFormatting>
  <conditionalFormatting sqref="B136:N137">
    <cfRule type="cellIs" dxfId="26" priority="130" operator="equal">
      <formula>1</formula>
    </cfRule>
    <cfRule type="cellIs" dxfId="25" priority="131" operator="lessThan">
      <formula>1</formula>
    </cfRule>
    <cfRule type="cellIs" dxfId="24" priority="132" operator="greaterThan">
      <formula>1</formula>
    </cfRule>
  </conditionalFormatting>
  <conditionalFormatting sqref="B145:N146">
    <cfRule type="cellIs" dxfId="23" priority="121" operator="equal">
      <formula>1</formula>
    </cfRule>
    <cfRule type="cellIs" dxfId="22" priority="122" operator="lessThan">
      <formula>1</formula>
    </cfRule>
    <cfRule type="cellIs" dxfId="21" priority="123" operator="greaterThan">
      <formula>1</formula>
    </cfRule>
  </conditionalFormatting>
  <conditionalFormatting sqref="B165:N166">
    <cfRule type="cellIs" dxfId="20" priority="106" operator="equal">
      <formula>1</formula>
    </cfRule>
    <cfRule type="cellIs" dxfId="19" priority="107" operator="lessThan">
      <formula>1</formula>
    </cfRule>
    <cfRule type="cellIs" dxfId="18" priority="108" operator="greaterThan">
      <formula>1</formula>
    </cfRule>
  </conditionalFormatting>
  <conditionalFormatting sqref="B179:N180">
    <cfRule type="cellIs" dxfId="17" priority="13" operator="equal">
      <formula>1</formula>
    </cfRule>
    <cfRule type="cellIs" dxfId="16" priority="14" operator="lessThan">
      <formula>1</formula>
    </cfRule>
    <cfRule type="cellIs" dxfId="15" priority="15" operator="greaterThan">
      <formula>1</formula>
    </cfRule>
  </conditionalFormatting>
  <conditionalFormatting sqref="B188:N189">
    <cfRule type="cellIs" dxfId="14" priority="139" operator="equal">
      <formula>1</formula>
    </cfRule>
    <cfRule type="cellIs" dxfId="13" priority="140" operator="lessThan">
      <formula>1</formula>
    </cfRule>
    <cfRule type="cellIs" dxfId="12" priority="141" operator="greaterThan">
      <formula>1</formula>
    </cfRule>
  </conditionalFormatting>
  <conditionalFormatting sqref="B156:N157">
    <cfRule type="cellIs" dxfId="11" priority="22" operator="equal">
      <formula>1</formula>
    </cfRule>
    <cfRule type="cellIs" dxfId="10" priority="23" operator="lessThan">
      <formula>1</formula>
    </cfRule>
    <cfRule type="cellIs" dxfId="9" priority="24" operator="greaterThan">
      <formula>1</formula>
    </cfRule>
  </conditionalFormatting>
  <conditionalFormatting sqref="E128:E129 I128:I129 M128:N129">
    <cfRule type="cellIs" dxfId="8" priority="4" operator="equal">
      <formula>1</formula>
    </cfRule>
    <cfRule type="cellIs" dxfId="7" priority="5" operator="lessThan">
      <formula>1</formula>
    </cfRule>
    <cfRule type="cellIs" dxfId="6" priority="6" operator="greaterThan">
      <formula>1</formula>
    </cfRule>
  </conditionalFormatting>
  <conditionalFormatting sqref="N56 B57:N57">
    <cfRule type="cellIs" dxfId="5" priority="79" operator="equal">
      <formula>1</formula>
    </cfRule>
    <cfRule type="cellIs" dxfId="4" priority="80" operator="lessThan">
      <formula>1</formula>
    </cfRule>
    <cfRule type="cellIs" dxfId="3" priority="81" operator="greaterThan">
      <formula>1</formula>
    </cfRule>
  </conditionalFormatting>
  <conditionalFormatting sqref="N107 B108:N108">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5"/>
  <sheetViews>
    <sheetView showGridLines="0" zoomScale="85" zoomScaleNormal="85" workbookViewId="0">
      <selection activeCell="N8" sqref="N8:N19"/>
    </sheetView>
  </sheetViews>
  <sheetFormatPr defaultColWidth="9.140625" defaultRowHeight="14.25" x14ac:dyDescent="0.2"/>
  <cols>
    <col min="1" max="1" width="20.28515625" style="21" customWidth="1"/>
    <col min="2" max="2" width="25.5703125" style="21" customWidth="1"/>
    <col min="3" max="3" width="37.5703125" style="21" customWidth="1"/>
    <col min="4" max="4" width="19.85546875" style="20" customWidth="1"/>
    <col min="5" max="5" width="14.85546875" style="20" customWidth="1"/>
    <col min="6" max="6" width="17.5703125" style="20" bestFit="1" customWidth="1"/>
    <col min="7" max="7" width="12.85546875" style="20" customWidth="1"/>
    <col min="8" max="8" width="12.42578125" style="20" customWidth="1"/>
    <col min="9" max="9" width="17.5703125" style="20" bestFit="1" customWidth="1"/>
    <col min="10" max="10" width="9.140625" style="20"/>
    <col min="11" max="12" width="9.140625" style="21"/>
    <col min="13" max="13" width="9" style="21" customWidth="1"/>
    <col min="14" max="18" width="9.140625" style="21" customWidth="1"/>
    <col min="19" max="16384" width="9.140625" style="21"/>
  </cols>
  <sheetData>
    <row r="1" spans="1:15" ht="20.25" x14ac:dyDescent="0.3">
      <c r="A1" s="446" t="s">
        <v>87</v>
      </c>
      <c r="B1" s="446"/>
      <c r="C1" s="446"/>
      <c r="D1" s="446"/>
      <c r="E1" s="446"/>
      <c r="F1" s="446"/>
      <c r="G1" s="446"/>
      <c r="H1" s="446"/>
      <c r="I1" s="446"/>
      <c r="J1" s="446"/>
    </row>
    <row r="2" spans="1:15" ht="20.25" x14ac:dyDescent="0.3">
      <c r="A2" s="446" t="s">
        <v>85</v>
      </c>
      <c r="B2" s="446"/>
      <c r="C2" s="446"/>
      <c r="D2" s="446"/>
      <c r="E2" s="446"/>
      <c r="F2" s="446"/>
      <c r="G2" s="446"/>
      <c r="H2" s="446"/>
      <c r="I2" s="446"/>
      <c r="J2" s="446"/>
    </row>
    <row r="3" spans="1:15" ht="15" customHeight="1" x14ac:dyDescent="0.2">
      <c r="A3" s="18"/>
      <c r="B3" s="36"/>
      <c r="C3" s="18"/>
      <c r="D3" s="19"/>
      <c r="E3" s="19"/>
    </row>
    <row r="4" spans="1:15" x14ac:dyDescent="0.2">
      <c r="A4" s="35" t="s">
        <v>86</v>
      </c>
      <c r="B4" s="82" t="s">
        <v>28</v>
      </c>
      <c r="C4" s="18"/>
      <c r="D4" s="19"/>
      <c r="E4" s="19"/>
    </row>
    <row r="5" spans="1:15" x14ac:dyDescent="0.2">
      <c r="A5" s="35" t="s">
        <v>89</v>
      </c>
      <c r="B5" s="82" t="s">
        <v>90</v>
      </c>
      <c r="C5" s="18"/>
      <c r="D5" s="19"/>
      <c r="E5" s="19"/>
    </row>
    <row r="6" spans="1:15" x14ac:dyDescent="0.2">
      <c r="A6" s="35" t="s">
        <v>88</v>
      </c>
      <c r="B6" s="82" t="s">
        <v>91</v>
      </c>
      <c r="C6" s="18"/>
      <c r="D6" s="19"/>
      <c r="E6" s="19"/>
    </row>
    <row r="7" spans="1:15" x14ac:dyDescent="0.2">
      <c r="A7" s="18"/>
      <c r="B7" s="18"/>
      <c r="C7" s="18"/>
      <c r="D7" s="19"/>
      <c r="E7" s="19"/>
    </row>
    <row r="8" spans="1:15" s="22" customFormat="1" x14ac:dyDescent="0.2">
      <c r="A8" s="78" t="s">
        <v>44</v>
      </c>
      <c r="B8" s="84" t="s">
        <v>45</v>
      </c>
      <c r="C8" s="78" t="s">
        <v>0</v>
      </c>
      <c r="D8" s="79" t="s">
        <v>40</v>
      </c>
      <c r="E8" s="79" t="s">
        <v>79</v>
      </c>
      <c r="F8" s="80" t="s">
        <v>80</v>
      </c>
      <c r="G8" s="80" t="s">
        <v>78</v>
      </c>
      <c r="H8" s="79" t="s">
        <v>81</v>
      </c>
      <c r="I8" s="80" t="s">
        <v>82</v>
      </c>
      <c r="J8" s="81" t="s">
        <v>42</v>
      </c>
      <c r="N8" s="22" t="s">
        <v>28</v>
      </c>
      <c r="O8" s="83" t="s">
        <v>103</v>
      </c>
    </row>
    <row r="9" spans="1:15" x14ac:dyDescent="0.2">
      <c r="A9" s="448" t="s">
        <v>46</v>
      </c>
      <c r="B9" s="76" t="s">
        <v>47</v>
      </c>
      <c r="C9" s="25" t="s">
        <v>1</v>
      </c>
      <c r="D9" s="1" t="s">
        <v>48</v>
      </c>
      <c r="E9" s="9" t="e">
        <f>HLOOKUP(B4,#REF!,2,0)</f>
        <v>#REF!</v>
      </c>
      <c r="F9" s="15" t="e">
        <f>HLOOKUP(B4,#REF!,3,0)</f>
        <v>#REF!</v>
      </c>
      <c r="G9" s="13" t="e">
        <f>HLOOKUP(B4,#REF!,5,0)</f>
        <v>#REF!</v>
      </c>
      <c r="H9" s="14" t="e">
        <f>#REF!</f>
        <v>#REF!</v>
      </c>
      <c r="I9" s="15" t="e">
        <f>HLOOKUP(B4,#REF!,4,0)</f>
        <v>#REF!</v>
      </c>
      <c r="J9" s="43" t="e">
        <f>HLOOKUP(B4,#REF!,5,0)</f>
        <v>#REF!</v>
      </c>
      <c r="N9" s="22" t="s">
        <v>29</v>
      </c>
      <c r="O9" s="21" t="s">
        <v>104</v>
      </c>
    </row>
    <row r="10" spans="1:15" x14ac:dyDescent="0.2">
      <c r="A10" s="448"/>
      <c r="B10" s="444" t="s">
        <v>49</v>
      </c>
      <c r="C10" s="27" t="s">
        <v>2</v>
      </c>
      <c r="D10" s="23" t="s">
        <v>50</v>
      </c>
      <c r="E10" s="37" t="e">
        <f>HLOOKUP(B4,#REF!,2,0)</f>
        <v>#REF!</v>
      </c>
      <c r="F10" s="38" t="e">
        <f>HLOOKUP(B4,#REF!,3,0)</f>
        <v>#REF!</v>
      </c>
      <c r="G10" s="39" t="e">
        <f>HLOOKUP(B4,#REF!,5,0)</f>
        <v>#REF!</v>
      </c>
      <c r="H10" s="38" t="e">
        <f>#REF!</f>
        <v>#REF!</v>
      </c>
      <c r="I10" s="38" t="e">
        <f>HLOOKUP(B4,#REF!,4,0)</f>
        <v>#REF!</v>
      </c>
      <c r="J10" s="44" t="e">
        <f>I10/H10</f>
        <v>#REF!</v>
      </c>
      <c r="N10" s="22" t="s">
        <v>30</v>
      </c>
      <c r="O10" s="21" t="s">
        <v>105</v>
      </c>
    </row>
    <row r="11" spans="1:15" x14ac:dyDescent="0.2">
      <c r="A11" s="448"/>
      <c r="B11" s="444"/>
      <c r="C11" s="25" t="s">
        <v>3</v>
      </c>
      <c r="D11" s="2" t="s">
        <v>51</v>
      </c>
      <c r="E11" s="10" t="e">
        <f>HLOOKUP(B4,#REF!,2,0)</f>
        <v>#REF!</v>
      </c>
      <c r="F11" s="14" t="e">
        <f>HLOOKUP(B4,#REF!,3,0)</f>
        <v>#REF!</v>
      </c>
      <c r="G11" s="13" t="e">
        <f>HLOOKUP(B4,#REF!,5,0)</f>
        <v>#REF!</v>
      </c>
      <c r="H11" s="14" t="e">
        <f>#REF!</f>
        <v>#REF!</v>
      </c>
      <c r="I11" s="14" t="e">
        <f>HLOOKUP(B4,#REF!,4,0)</f>
        <v>#REF!</v>
      </c>
      <c r="J11" s="43" t="e">
        <f>HLOOKUP(B4,#REF!,6,0)</f>
        <v>#REF!</v>
      </c>
      <c r="N11" s="22" t="s">
        <v>31</v>
      </c>
      <c r="O11" s="21" t="s">
        <v>106</v>
      </c>
    </row>
    <row r="12" spans="1:15" x14ac:dyDescent="0.2">
      <c r="A12" s="448"/>
      <c r="B12" s="444" t="s">
        <v>52</v>
      </c>
      <c r="C12" s="27" t="s">
        <v>4</v>
      </c>
      <c r="D12" s="24" t="s">
        <v>53</v>
      </c>
      <c r="E12" s="37" t="e">
        <f>HLOOKUP(B4,#REF!,2,0)</f>
        <v>#REF!</v>
      </c>
      <c r="F12" s="38" t="e">
        <f>HLOOKUP(B4,#REF!,3,0)</f>
        <v>#REF!</v>
      </c>
      <c r="G12" s="39" t="e">
        <f>HLOOKUP(B4,#REF!,5,0)</f>
        <v>#REF!</v>
      </c>
      <c r="H12" s="38" t="e">
        <f>#REF!</f>
        <v>#REF!</v>
      </c>
      <c r="I12" s="38" t="e">
        <f>HLOOKUP(B4,#REF!,4,0)</f>
        <v>#REF!</v>
      </c>
      <c r="J12" s="44" t="e">
        <f t="shared" ref="J12:J14" si="0">I12/H12</f>
        <v>#REF!</v>
      </c>
      <c r="N12" s="22" t="s">
        <v>32</v>
      </c>
    </row>
    <row r="13" spans="1:15" x14ac:dyDescent="0.2">
      <c r="A13" s="448"/>
      <c r="B13" s="444"/>
      <c r="C13" s="25" t="s">
        <v>5</v>
      </c>
      <c r="D13" s="1" t="s">
        <v>54</v>
      </c>
      <c r="E13" s="12" t="e">
        <f>HLOOKUP(B4,#REF!,2,0)</f>
        <v>#REF!</v>
      </c>
      <c r="F13" s="13" t="e">
        <f>HLOOKUP(B4,#REF!,3,0)</f>
        <v>#REF!</v>
      </c>
      <c r="G13" s="13" t="e">
        <f>HLOOKUP(B4,#REF!,4,0)</f>
        <v>#REF!</v>
      </c>
      <c r="H13" s="13" t="e">
        <f>#REF!</f>
        <v>#REF!</v>
      </c>
      <c r="I13" s="13" t="e">
        <f>HLOOKUP(B4,#REF!,5,0)</f>
        <v>#REF!</v>
      </c>
      <c r="J13" s="43" t="e">
        <f>HLOOKUP(B4,#REF!,5,0)</f>
        <v>#REF!</v>
      </c>
      <c r="N13" s="22" t="s">
        <v>33</v>
      </c>
      <c r="O13" s="21" t="s">
        <v>91</v>
      </c>
    </row>
    <row r="14" spans="1:15" x14ac:dyDescent="0.2">
      <c r="A14" s="449"/>
      <c r="B14" s="445"/>
      <c r="C14" s="45" t="s">
        <v>6</v>
      </c>
      <c r="D14" s="46" t="s">
        <v>55</v>
      </c>
      <c r="E14" s="47" t="e">
        <f>HLOOKUP(B4,#REF!,2,0)</f>
        <v>#REF!</v>
      </c>
      <c r="F14" s="48" t="e">
        <f>HLOOKUP(B4,#REF!,3,0)</f>
        <v>#REF!</v>
      </c>
      <c r="G14" s="49" t="e">
        <f>HLOOKUP(B4,#REF!,5,0)</f>
        <v>#REF!</v>
      </c>
      <c r="H14" s="48" t="e">
        <f>#REF!</f>
        <v>#REF!</v>
      </c>
      <c r="I14" s="48" t="e">
        <f>HLOOKUP(B4,#REF!,4,0)</f>
        <v>#REF!</v>
      </c>
      <c r="J14" s="50" t="e">
        <f t="shared" si="0"/>
        <v>#REF!</v>
      </c>
      <c r="N14" s="22" t="s">
        <v>34</v>
      </c>
      <c r="O14" s="21" t="s">
        <v>92</v>
      </c>
    </row>
    <row r="15" spans="1:15" x14ac:dyDescent="0.2">
      <c r="A15" s="447" t="s">
        <v>56</v>
      </c>
      <c r="B15" s="443" t="s">
        <v>57</v>
      </c>
      <c r="C15" s="51" t="s">
        <v>7</v>
      </c>
      <c r="D15" s="52">
        <v>1</v>
      </c>
      <c r="E15" s="53" t="s">
        <v>84</v>
      </c>
      <c r="F15" s="54" t="s">
        <v>84</v>
      </c>
      <c r="G15" s="55" t="str">
        <f>IFERROR(F15/E15&lt;=0,"WIP")</f>
        <v>WIP</v>
      </c>
      <c r="H15" s="54" t="s">
        <v>84</v>
      </c>
      <c r="I15" s="54" t="s">
        <v>84</v>
      </c>
      <c r="J15" s="56" t="str">
        <f t="shared" ref="J15:J18" si="1">IFERROR(I15/H15&lt;=0,"WIP")</f>
        <v>WIP</v>
      </c>
      <c r="N15" s="22" t="s">
        <v>35</v>
      </c>
      <c r="O15" s="21" t="s">
        <v>93</v>
      </c>
    </row>
    <row r="16" spans="1:15" x14ac:dyDescent="0.2">
      <c r="A16" s="448"/>
      <c r="B16" s="444"/>
      <c r="C16" s="28" t="s">
        <v>8</v>
      </c>
      <c r="D16" s="85">
        <v>0</v>
      </c>
      <c r="E16" s="85" t="e">
        <f>HLOOKUP(B4,#REF!,2,0)</f>
        <v>#REF!</v>
      </c>
      <c r="F16" s="86" t="e">
        <f>HLOOKUP(B4,#REF!,3,0)</f>
        <v>#REF!</v>
      </c>
      <c r="G16" s="39">
        <f>IFERROR(F16/E16=0,1)</f>
        <v>1</v>
      </c>
      <c r="H16" s="86" t="e">
        <f>#REF!</f>
        <v>#REF!</v>
      </c>
      <c r="I16" s="86" t="e">
        <f>HLOOKUP(B4,#REF!,3,0)</f>
        <v>#REF!</v>
      </c>
      <c r="J16" s="44" t="e">
        <f>HLOOKUP(B4,#REF!,6,0)</f>
        <v>#REF!</v>
      </c>
      <c r="N16" s="22" t="s">
        <v>36</v>
      </c>
      <c r="O16" s="21" t="s">
        <v>94</v>
      </c>
    </row>
    <row r="17" spans="1:15" ht="25.5" x14ac:dyDescent="0.2">
      <c r="A17" s="448"/>
      <c r="B17" s="76" t="s">
        <v>58</v>
      </c>
      <c r="C17" s="26" t="s">
        <v>9</v>
      </c>
      <c r="D17" s="3" t="s">
        <v>59</v>
      </c>
      <c r="E17" s="11" t="s">
        <v>84</v>
      </c>
      <c r="F17" s="14" t="s">
        <v>84</v>
      </c>
      <c r="G17" s="13" t="str">
        <f t="shared" ref="G17:G18" si="2">IFERROR(F17/E17&lt;=0,"WIP")</f>
        <v>WIP</v>
      </c>
      <c r="H17" s="11" t="s">
        <v>84</v>
      </c>
      <c r="I17" s="14" t="s">
        <v>84</v>
      </c>
      <c r="J17" s="43" t="str">
        <f t="shared" si="1"/>
        <v>WIP</v>
      </c>
      <c r="N17" s="22" t="s">
        <v>37</v>
      </c>
      <c r="O17" s="21" t="s">
        <v>95</v>
      </c>
    </row>
    <row r="18" spans="1:15" ht="25.5" x14ac:dyDescent="0.2">
      <c r="A18" s="449"/>
      <c r="B18" s="77" t="s">
        <v>60</v>
      </c>
      <c r="C18" s="45" t="s">
        <v>10</v>
      </c>
      <c r="D18" s="57">
        <v>1</v>
      </c>
      <c r="E18" s="58" t="s">
        <v>84</v>
      </c>
      <c r="F18" s="48" t="s">
        <v>84</v>
      </c>
      <c r="G18" s="49" t="str">
        <f t="shared" si="2"/>
        <v>WIP</v>
      </c>
      <c r="H18" s="58" t="s">
        <v>84</v>
      </c>
      <c r="I18" s="48" t="s">
        <v>84</v>
      </c>
      <c r="J18" s="50" t="str">
        <f t="shared" si="1"/>
        <v>WIP</v>
      </c>
      <c r="N18" s="22" t="s">
        <v>38</v>
      </c>
      <c r="O18" s="21" t="s">
        <v>96</v>
      </c>
    </row>
    <row r="19" spans="1:15" x14ac:dyDescent="0.2">
      <c r="A19" s="440" t="s">
        <v>61</v>
      </c>
      <c r="B19" s="443" t="s">
        <v>62</v>
      </c>
      <c r="C19" s="51" t="s">
        <v>11</v>
      </c>
      <c r="D19" s="59">
        <v>4.0000000000000001E-3</v>
      </c>
      <c r="E19" s="60" t="e">
        <f>HLOOKUP(B4,#REF!,2,0)</f>
        <v>#REF!</v>
      </c>
      <c r="F19" s="61" t="e">
        <f>HLOOKUP(B4,#REF!,3,0)</f>
        <v>#REF!</v>
      </c>
      <c r="G19" s="55" t="e">
        <f>HLOOKUP(B4,#REF!,5,0)</f>
        <v>#REF!</v>
      </c>
      <c r="H19" s="61" t="e">
        <f>#REF!</f>
        <v>#REF!</v>
      </c>
      <c r="I19" s="61" t="e">
        <f>HLOOKUP(B4,#REF!,4,0)</f>
        <v>#REF!</v>
      </c>
      <c r="J19" s="56" t="e">
        <f>HLOOKUP(B4,#REF!,6,0)</f>
        <v>#REF!</v>
      </c>
      <c r="N19" s="22" t="s">
        <v>39</v>
      </c>
      <c r="O19" s="21" t="s">
        <v>97</v>
      </c>
    </row>
    <row r="20" spans="1:15" x14ac:dyDescent="0.2">
      <c r="A20" s="441"/>
      <c r="B20" s="444"/>
      <c r="C20" s="27" t="s">
        <v>12</v>
      </c>
      <c r="D20" s="29">
        <v>0</v>
      </c>
      <c r="E20" s="41" t="e">
        <f>HLOOKUP(B4,#REF!,2,0)</f>
        <v>#REF!</v>
      </c>
      <c r="F20" s="38" t="e">
        <f>HLOOKUP(B4,#REF!,3,0)</f>
        <v>#REF!</v>
      </c>
      <c r="G20" s="42" t="e">
        <f>HLOOKUP(B4,#REF!,4,0)</f>
        <v>#REF!</v>
      </c>
      <c r="H20" s="38" t="e">
        <f>#REF!</f>
        <v>#REF!</v>
      </c>
      <c r="I20" s="38" t="e">
        <f>HLOOKUP(B4,#REF!,4,0)</f>
        <v>#REF!</v>
      </c>
      <c r="J20" s="44" t="e">
        <f>HLOOKUP(B4,#REF!,6,0)</f>
        <v>#REF!</v>
      </c>
      <c r="O20" s="21" t="s">
        <v>98</v>
      </c>
    </row>
    <row r="21" spans="1:15" x14ac:dyDescent="0.2">
      <c r="A21" s="441"/>
      <c r="B21" s="444" t="s">
        <v>63</v>
      </c>
      <c r="C21" s="25" t="s">
        <v>13</v>
      </c>
      <c r="D21" s="4" t="s">
        <v>64</v>
      </c>
      <c r="E21" s="16" t="e">
        <f>HLOOKUP(B4,#REF!,2,0)</f>
        <v>#REF!</v>
      </c>
      <c r="F21" s="17" t="e">
        <f>HLOOKUP(B4,#REF!,3,0)</f>
        <v>#REF!</v>
      </c>
      <c r="G21" s="13" t="e">
        <f>HLOOKUP(B4,#REF!,5,0)</f>
        <v>#REF!</v>
      </c>
      <c r="H21" s="17">
        <v>3000</v>
      </c>
      <c r="I21" s="17" t="e">
        <f>HLOOKUP(B4,#REF!,4,0)</f>
        <v>#REF!</v>
      </c>
      <c r="J21" s="43" t="e">
        <f>HLOOKUP(B4,#REF!,6,0)</f>
        <v>#REF!</v>
      </c>
      <c r="O21" s="21" t="s">
        <v>99</v>
      </c>
    </row>
    <row r="22" spans="1:15" x14ac:dyDescent="0.2">
      <c r="A22" s="441"/>
      <c r="B22" s="444"/>
      <c r="C22" s="27" t="s">
        <v>14</v>
      </c>
      <c r="D22" s="30">
        <v>0.85</v>
      </c>
      <c r="E22" s="40" t="s">
        <v>84</v>
      </c>
      <c r="F22" s="38" t="s">
        <v>84</v>
      </c>
      <c r="G22" s="39" t="str">
        <f t="shared" ref="G22:G35" si="3">IFERROR(F22/E22&lt;=0,"WIP")</f>
        <v>WIP</v>
      </c>
      <c r="H22" s="40" t="s">
        <v>84</v>
      </c>
      <c r="I22" s="38" t="s">
        <v>84</v>
      </c>
      <c r="J22" s="44" t="str">
        <f t="shared" ref="J22:J35" si="4">IFERROR(I22/H22&lt;=0,"WIP")</f>
        <v>WIP</v>
      </c>
      <c r="O22" s="21" t="s">
        <v>100</v>
      </c>
    </row>
    <row r="23" spans="1:15" ht="25.5" x14ac:dyDescent="0.2">
      <c r="A23" s="441"/>
      <c r="B23" s="444" t="s">
        <v>65</v>
      </c>
      <c r="C23" s="25" t="s">
        <v>15</v>
      </c>
      <c r="D23" s="5">
        <v>1.2E-2</v>
      </c>
      <c r="E23" s="11" t="s">
        <v>84</v>
      </c>
      <c r="F23" s="14" t="s">
        <v>84</v>
      </c>
      <c r="G23" s="13" t="str">
        <f t="shared" si="3"/>
        <v>WIP</v>
      </c>
      <c r="H23" s="11" t="s">
        <v>84</v>
      </c>
      <c r="I23" s="14" t="s">
        <v>84</v>
      </c>
      <c r="J23" s="43" t="str">
        <f t="shared" si="4"/>
        <v>WIP</v>
      </c>
      <c r="O23" s="21" t="s">
        <v>101</v>
      </c>
    </row>
    <row r="24" spans="1:15" ht="25.5" x14ac:dyDescent="0.2">
      <c r="A24" s="441"/>
      <c r="B24" s="444"/>
      <c r="C24" s="27" t="s">
        <v>16</v>
      </c>
      <c r="D24" s="31">
        <v>3.3000000000000002E-2</v>
      </c>
      <c r="E24" s="40" t="s">
        <v>84</v>
      </c>
      <c r="F24" s="38" t="s">
        <v>84</v>
      </c>
      <c r="G24" s="39" t="str">
        <f t="shared" si="3"/>
        <v>WIP</v>
      </c>
      <c r="H24" s="40" t="s">
        <v>84</v>
      </c>
      <c r="I24" s="38" t="s">
        <v>84</v>
      </c>
      <c r="J24" s="44" t="str">
        <f t="shared" si="4"/>
        <v>WIP</v>
      </c>
      <c r="O24" s="21" t="s">
        <v>102</v>
      </c>
    </row>
    <row r="25" spans="1:15" ht="25.5" x14ac:dyDescent="0.2">
      <c r="A25" s="441"/>
      <c r="B25" s="444"/>
      <c r="C25" s="25" t="s">
        <v>17</v>
      </c>
      <c r="D25" s="6">
        <v>0.06</v>
      </c>
      <c r="E25" s="11" t="s">
        <v>84</v>
      </c>
      <c r="F25" s="14" t="s">
        <v>84</v>
      </c>
      <c r="G25" s="13" t="str">
        <f t="shared" si="3"/>
        <v>WIP</v>
      </c>
      <c r="H25" s="11" t="s">
        <v>84</v>
      </c>
      <c r="I25" s="14" t="s">
        <v>84</v>
      </c>
      <c r="J25" s="43" t="str">
        <f t="shared" si="4"/>
        <v>WIP</v>
      </c>
    </row>
    <row r="26" spans="1:15" ht="25.5" x14ac:dyDescent="0.2">
      <c r="A26" s="441"/>
      <c r="B26" s="444"/>
      <c r="C26" s="27" t="s">
        <v>18</v>
      </c>
      <c r="D26" s="31">
        <v>5.0000000000000001E-4</v>
      </c>
      <c r="E26" s="40" t="s">
        <v>84</v>
      </c>
      <c r="F26" s="38" t="s">
        <v>84</v>
      </c>
      <c r="G26" s="39" t="str">
        <f t="shared" si="3"/>
        <v>WIP</v>
      </c>
      <c r="H26" s="40" t="s">
        <v>84</v>
      </c>
      <c r="I26" s="38" t="s">
        <v>84</v>
      </c>
      <c r="J26" s="44" t="str">
        <f t="shared" si="4"/>
        <v>WIP</v>
      </c>
    </row>
    <row r="27" spans="1:15" x14ac:dyDescent="0.2">
      <c r="A27" s="442"/>
      <c r="B27" s="77" t="s">
        <v>66</v>
      </c>
      <c r="C27" s="62" t="s">
        <v>19</v>
      </c>
      <c r="D27" s="63" t="s">
        <v>67</v>
      </c>
      <c r="E27" s="64" t="s">
        <v>84</v>
      </c>
      <c r="F27" s="65" t="s">
        <v>84</v>
      </c>
      <c r="G27" s="66" t="str">
        <f t="shared" si="3"/>
        <v>WIP</v>
      </c>
      <c r="H27" s="64" t="s">
        <v>84</v>
      </c>
      <c r="I27" s="65" t="s">
        <v>84</v>
      </c>
      <c r="J27" s="67" t="str">
        <f t="shared" si="4"/>
        <v>WIP</v>
      </c>
    </row>
    <row r="28" spans="1:15" x14ac:dyDescent="0.2">
      <c r="A28" s="440" t="s">
        <v>68</v>
      </c>
      <c r="B28" s="443" t="s">
        <v>69</v>
      </c>
      <c r="C28" s="68" t="s">
        <v>20</v>
      </c>
      <c r="D28" s="69" t="s">
        <v>70</v>
      </c>
      <c r="E28" s="70" t="s">
        <v>84</v>
      </c>
      <c r="F28" s="71" t="s">
        <v>84</v>
      </c>
      <c r="G28" s="72" t="str">
        <f t="shared" si="3"/>
        <v>WIP</v>
      </c>
      <c r="H28" s="70" t="s">
        <v>84</v>
      </c>
      <c r="I28" s="71" t="s">
        <v>84</v>
      </c>
      <c r="J28" s="73" t="str">
        <f t="shared" si="4"/>
        <v>WIP</v>
      </c>
    </row>
    <row r="29" spans="1:15" x14ac:dyDescent="0.2">
      <c r="A29" s="441"/>
      <c r="B29" s="444"/>
      <c r="C29" s="25" t="s">
        <v>21</v>
      </c>
      <c r="D29" s="7">
        <v>0.75</v>
      </c>
      <c r="E29" s="11" t="s">
        <v>84</v>
      </c>
      <c r="F29" s="14" t="s">
        <v>84</v>
      </c>
      <c r="G29" s="13" t="str">
        <f t="shared" si="3"/>
        <v>WIP</v>
      </c>
      <c r="H29" s="11" t="s">
        <v>84</v>
      </c>
      <c r="I29" s="14" t="s">
        <v>84</v>
      </c>
      <c r="J29" s="43" t="str">
        <f t="shared" si="4"/>
        <v>WIP</v>
      </c>
    </row>
    <row r="30" spans="1:15" ht="25.5" x14ac:dyDescent="0.2">
      <c r="A30" s="441"/>
      <c r="B30" s="444"/>
      <c r="C30" s="27" t="s">
        <v>22</v>
      </c>
      <c r="D30" s="32" t="s">
        <v>71</v>
      </c>
      <c r="E30" s="40" t="s">
        <v>84</v>
      </c>
      <c r="F30" s="38" t="s">
        <v>84</v>
      </c>
      <c r="G30" s="39" t="str">
        <f t="shared" si="3"/>
        <v>WIP</v>
      </c>
      <c r="H30" s="40" t="s">
        <v>84</v>
      </c>
      <c r="I30" s="38" t="s">
        <v>84</v>
      </c>
      <c r="J30" s="44" t="str">
        <f t="shared" si="4"/>
        <v>WIP</v>
      </c>
    </row>
    <row r="31" spans="1:15" x14ac:dyDescent="0.2">
      <c r="A31" s="441"/>
      <c r="B31" s="444"/>
      <c r="C31" s="25" t="s">
        <v>23</v>
      </c>
      <c r="D31" s="7">
        <v>1</v>
      </c>
      <c r="E31" s="11" t="s">
        <v>84</v>
      </c>
      <c r="F31" s="14" t="s">
        <v>84</v>
      </c>
      <c r="G31" s="13" t="str">
        <f t="shared" si="3"/>
        <v>WIP</v>
      </c>
      <c r="H31" s="11" t="s">
        <v>84</v>
      </c>
      <c r="I31" s="14" t="s">
        <v>84</v>
      </c>
      <c r="J31" s="43" t="str">
        <f t="shared" si="4"/>
        <v>WIP</v>
      </c>
    </row>
    <row r="32" spans="1:15" x14ac:dyDescent="0.2">
      <c r="A32" s="441"/>
      <c r="B32" s="444" t="s">
        <v>72</v>
      </c>
      <c r="C32" s="27" t="s">
        <v>24</v>
      </c>
      <c r="D32" s="33" t="s">
        <v>73</v>
      </c>
      <c r="E32" s="40" t="s">
        <v>84</v>
      </c>
      <c r="F32" s="38" t="s">
        <v>84</v>
      </c>
      <c r="G32" s="39" t="str">
        <f t="shared" si="3"/>
        <v>WIP</v>
      </c>
      <c r="H32" s="40" t="s">
        <v>84</v>
      </c>
      <c r="I32" s="38" t="s">
        <v>84</v>
      </c>
      <c r="J32" s="44" t="str">
        <f t="shared" si="4"/>
        <v>WIP</v>
      </c>
    </row>
    <row r="33" spans="1:10" ht="25.5" x14ac:dyDescent="0.2">
      <c r="A33" s="441"/>
      <c r="B33" s="444"/>
      <c r="C33" s="25" t="s">
        <v>25</v>
      </c>
      <c r="D33" s="8" t="s">
        <v>74</v>
      </c>
      <c r="E33" s="11" t="s">
        <v>84</v>
      </c>
      <c r="F33" s="14" t="s">
        <v>84</v>
      </c>
      <c r="G33" s="13" t="str">
        <f t="shared" si="3"/>
        <v>WIP</v>
      </c>
      <c r="H33" s="11" t="s">
        <v>84</v>
      </c>
      <c r="I33" s="14" t="s">
        <v>84</v>
      </c>
      <c r="J33" s="43" t="str">
        <f t="shared" si="4"/>
        <v>WIP</v>
      </c>
    </row>
    <row r="34" spans="1:10" ht="25.5" x14ac:dyDescent="0.2">
      <c r="A34" s="441"/>
      <c r="B34" s="444" t="s">
        <v>75</v>
      </c>
      <c r="C34" s="27" t="s">
        <v>26</v>
      </c>
      <c r="D34" s="34" t="s">
        <v>76</v>
      </c>
      <c r="E34" s="87">
        <v>1</v>
      </c>
      <c r="F34" s="87">
        <v>1</v>
      </c>
      <c r="G34" s="39">
        <f>F34/E34</f>
        <v>1</v>
      </c>
      <c r="H34" s="87">
        <v>1</v>
      </c>
      <c r="I34" s="87">
        <v>1</v>
      </c>
      <c r="J34" s="44">
        <f>I34/H34</f>
        <v>1</v>
      </c>
    </row>
    <row r="35" spans="1:10" x14ac:dyDescent="0.2">
      <c r="A35" s="442"/>
      <c r="B35" s="445"/>
      <c r="C35" s="74" t="s">
        <v>27</v>
      </c>
      <c r="D35" s="75" t="s">
        <v>77</v>
      </c>
      <c r="E35" s="64" t="s">
        <v>84</v>
      </c>
      <c r="F35" s="65" t="s">
        <v>84</v>
      </c>
      <c r="G35" s="66" t="str">
        <f t="shared" si="3"/>
        <v>WIP</v>
      </c>
      <c r="H35" s="64" t="s">
        <v>84</v>
      </c>
      <c r="I35" s="65" t="s">
        <v>84</v>
      </c>
      <c r="J35" s="67" t="str">
        <f t="shared" si="4"/>
        <v>WIP</v>
      </c>
    </row>
  </sheetData>
  <autoFilter ref="A8:J35" xr:uid="{00000000-0009-0000-0000-000003000000}"/>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00000000-0002-0000-0300-000000000000}">
      <formula1>$N$8:$N$19</formula1>
    </dataValidation>
    <dataValidation type="list" allowBlank="1" showInputMessage="1" showErrorMessage="1" sqref="B5" xr:uid="{00000000-0002-0000-0300-000001000000}">
      <formula1>$O$8:$O$11</formula1>
    </dataValidation>
    <dataValidation type="list" allowBlank="1" showInputMessage="1" showErrorMessage="1" sqref="B6" xr:uid="{00000000-0002-0000-0300-000002000000}">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2024-03-12T06:51:35Z</dcterms:modified>
</cp:coreProperties>
</file>