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User Data\2. WORK\2. MANAGEMENT TRAINEE\1. EVALUASI 1\2. Format BSC All Dept\"/>
    </mc:Choice>
  </mc:AlternateContent>
  <xr:revisionPtr revIDLastSave="0" documentId="13_ncr:1_{EA94AF10-1F8E-4103-8D17-6CC1CAEB38E3}" xr6:coauthVersionLast="47" xr6:coauthVersionMax="47" xr10:uidLastSave="{00000000-0000-0000-0000-000000000000}"/>
  <bookViews>
    <workbookView xWindow="-120" yWindow="-120" windowWidth="20730" windowHeight="11160" tabRatio="879" activeTab="2" xr2:uid="{3A35D98D-79C5-438A-ADCC-FF7A66313F3D}"/>
  </bookViews>
  <sheets>
    <sheet name="Tutorial Pengisian" sheetId="11" r:id="rId1"/>
    <sheet name="Achievement BSC" sheetId="10" r:id="rId2"/>
    <sheet name="Update KPI" sheetId="8" r:id="rId3"/>
    <sheet name="BSC Corporate1" sheetId="1" state="hidden" r:id="rId4"/>
  </sheets>
  <definedNames>
    <definedName name="_xlnm._FilterDatabase" localSheetId="1" hidden="1">'Achievement BSC'!$B$14:$N$43</definedName>
    <definedName name="_xlnm._FilterDatabase" localSheetId="3" hidden="1">'BSC Corporate1'!$A$8:$J$35</definedName>
    <definedName name="_xlnm.Print_Area" localSheetId="1">'Achievement BSC'!$A$1:$O$78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 i="8" l="1"/>
  <c r="D5" i="8" s="1"/>
  <c r="E4" i="8"/>
  <c r="E5" i="8" s="1"/>
  <c r="F4" i="8"/>
  <c r="F5" i="8" s="1"/>
  <c r="G4" i="8"/>
  <c r="G5" i="8" s="1"/>
  <c r="H4" i="8"/>
  <c r="H5" i="8" s="1"/>
  <c r="I4" i="8"/>
  <c r="I5" i="8" s="1"/>
  <c r="J4" i="8"/>
  <c r="J5" i="8" s="1"/>
  <c r="K4" i="8"/>
  <c r="K5" i="8" s="1"/>
  <c r="L4" i="8"/>
  <c r="L5" i="8" s="1"/>
  <c r="M4" i="8"/>
  <c r="N4" i="8" s="1"/>
  <c r="C4" i="8"/>
  <c r="C5" i="8" s="1"/>
  <c r="B4" i="8"/>
  <c r="B5" i="8" s="1"/>
  <c r="N3" i="8"/>
  <c r="K24" i="10"/>
  <c r="K40" i="10"/>
  <c r="M142" i="8"/>
  <c r="L142" i="8"/>
  <c r="K142" i="8"/>
  <c r="J142" i="8"/>
  <c r="I142" i="8"/>
  <c r="H142" i="8"/>
  <c r="G142" i="8"/>
  <c r="F142" i="8"/>
  <c r="E142" i="8"/>
  <c r="D142" i="8"/>
  <c r="C142" i="8"/>
  <c r="B142" i="8"/>
  <c r="M5" i="8" l="1"/>
  <c r="N5" i="8" s="1"/>
  <c r="N141" i="8"/>
  <c r="K16" i="10"/>
  <c r="M113" i="8"/>
  <c r="G113" i="8"/>
  <c r="J24" i="10"/>
  <c r="C59" i="8"/>
  <c r="D59" i="8"/>
  <c r="E59" i="8"/>
  <c r="F59" i="8"/>
  <c r="G59" i="8"/>
  <c r="H59" i="8"/>
  <c r="I59" i="8"/>
  <c r="J59" i="8"/>
  <c r="K59" i="8"/>
  <c r="L59" i="8"/>
  <c r="M59" i="8"/>
  <c r="B59" i="8"/>
  <c r="K37" i="10" l="1"/>
  <c r="K23" i="10"/>
  <c r="M125" i="8" l="1"/>
  <c r="M126" i="8" s="1"/>
  <c r="L125" i="8"/>
  <c r="L126" i="8" s="1"/>
  <c r="K125" i="8"/>
  <c r="K126" i="8" s="1"/>
  <c r="J125" i="8"/>
  <c r="J126" i="8" s="1"/>
  <c r="I125" i="8"/>
  <c r="I126" i="8" s="1"/>
  <c r="H125" i="8"/>
  <c r="H126" i="8" s="1"/>
  <c r="G125" i="8"/>
  <c r="G126" i="8" s="1"/>
  <c r="F125" i="8"/>
  <c r="F126" i="8" s="1"/>
  <c r="E125" i="8"/>
  <c r="E126" i="8" s="1"/>
  <c r="D125" i="8"/>
  <c r="D126" i="8" s="1"/>
  <c r="C125" i="8"/>
  <c r="C126" i="8" s="1"/>
  <c r="B125" i="8"/>
  <c r="B126" i="8" s="1"/>
  <c r="N124" i="8"/>
  <c r="N125" i="8" s="1"/>
  <c r="N126" i="8" s="1"/>
  <c r="N122" i="8"/>
  <c r="N121" i="8" s="1"/>
  <c r="M121" i="8"/>
  <c r="M118" i="8" s="1"/>
  <c r="L121" i="8"/>
  <c r="L123" i="8" s="1"/>
  <c r="K121" i="8"/>
  <c r="K118" i="8" s="1"/>
  <c r="J121" i="8"/>
  <c r="J123" i="8" s="1"/>
  <c r="I121" i="8"/>
  <c r="I118" i="8" s="1"/>
  <c r="H121" i="8"/>
  <c r="H123" i="8" s="1"/>
  <c r="G121" i="8"/>
  <c r="G118" i="8" s="1"/>
  <c r="F121" i="8"/>
  <c r="F123" i="8" s="1"/>
  <c r="E121" i="8"/>
  <c r="E118" i="8" s="1"/>
  <c r="D121" i="8"/>
  <c r="D123" i="8" s="1"/>
  <c r="C121" i="8"/>
  <c r="C118" i="8" s="1"/>
  <c r="B121" i="8"/>
  <c r="B123" i="8" s="1"/>
  <c r="N151" i="8"/>
  <c r="M150" i="8"/>
  <c r="M152" i="8" s="1"/>
  <c r="L150" i="8"/>
  <c r="L152" i="8" s="1"/>
  <c r="K150" i="8"/>
  <c r="K152" i="8" s="1"/>
  <c r="J150" i="8"/>
  <c r="J152" i="8" s="1"/>
  <c r="I150" i="8"/>
  <c r="I152" i="8" s="1"/>
  <c r="H150" i="8"/>
  <c r="H152" i="8" s="1"/>
  <c r="G150" i="8"/>
  <c r="G152" i="8" s="1"/>
  <c r="F150" i="8"/>
  <c r="F152" i="8" s="1"/>
  <c r="E150" i="8"/>
  <c r="E152" i="8" s="1"/>
  <c r="D150" i="8"/>
  <c r="D152" i="8" s="1"/>
  <c r="C150" i="8"/>
  <c r="C152" i="8" s="1"/>
  <c r="B150" i="8"/>
  <c r="B152" i="8" s="1"/>
  <c r="N149" i="8"/>
  <c r="N148" i="8"/>
  <c r="B118" i="8" l="1"/>
  <c r="G123" i="8"/>
  <c r="C127" i="8"/>
  <c r="G127" i="8"/>
  <c r="K127" i="8"/>
  <c r="F118" i="8"/>
  <c r="K123" i="8"/>
  <c r="D127" i="8"/>
  <c r="H127" i="8"/>
  <c r="L127" i="8"/>
  <c r="J118" i="8"/>
  <c r="E127" i="8"/>
  <c r="I127" i="8"/>
  <c r="M127" i="8"/>
  <c r="H118" i="8"/>
  <c r="C123" i="8"/>
  <c r="F127" i="8"/>
  <c r="J127" i="8"/>
  <c r="D118" i="8"/>
  <c r="L118" i="8"/>
  <c r="B127" i="8"/>
  <c r="N123" i="8"/>
  <c r="N127" i="8" s="1"/>
  <c r="N118" i="8"/>
  <c r="E123" i="8"/>
  <c r="I123" i="8"/>
  <c r="M123" i="8"/>
  <c r="N150" i="8"/>
  <c r="N152" i="8" s="1"/>
  <c r="K38" i="10" l="1"/>
  <c r="D128" i="8"/>
  <c r="C128" i="8"/>
  <c r="L128" i="8"/>
  <c r="G128" i="8"/>
  <c r="I128" i="8"/>
  <c r="K128" i="8"/>
  <c r="E128" i="8"/>
  <c r="J128" i="8"/>
  <c r="H128" i="8"/>
  <c r="M128" i="8"/>
  <c r="B128" i="8"/>
  <c r="F128" i="8"/>
  <c r="K36" i="10"/>
  <c r="B153" i="8"/>
  <c r="K28" i="10"/>
  <c r="J28" i="10"/>
  <c r="M74" i="8"/>
  <c r="L74" i="8"/>
  <c r="K74" i="8"/>
  <c r="J74" i="8"/>
  <c r="I74" i="8"/>
  <c r="H74" i="8"/>
  <c r="G74" i="8"/>
  <c r="F74" i="8"/>
  <c r="E74" i="8"/>
  <c r="D74" i="8"/>
  <c r="C74" i="8"/>
  <c r="B74" i="8"/>
  <c r="N73" i="8"/>
  <c r="N74" i="8" s="1"/>
  <c r="C136" i="8"/>
  <c r="D136" i="8"/>
  <c r="E136" i="8"/>
  <c r="F136" i="8"/>
  <c r="G136" i="8"/>
  <c r="H136" i="8"/>
  <c r="I136" i="8"/>
  <c r="J136" i="8"/>
  <c r="K136" i="8"/>
  <c r="L136" i="8"/>
  <c r="M136" i="8"/>
  <c r="B136" i="8"/>
  <c r="C105" i="8"/>
  <c r="D105" i="8"/>
  <c r="E105" i="8"/>
  <c r="F105" i="8"/>
  <c r="G105" i="8"/>
  <c r="H105" i="8"/>
  <c r="I105" i="8"/>
  <c r="J105" i="8"/>
  <c r="K105" i="8"/>
  <c r="L105" i="8"/>
  <c r="M105" i="8"/>
  <c r="B105" i="8"/>
  <c r="C88" i="8"/>
  <c r="D88" i="8"/>
  <c r="E88" i="8"/>
  <c r="F88" i="8"/>
  <c r="G88" i="8"/>
  <c r="H88" i="8"/>
  <c r="I88" i="8"/>
  <c r="J88" i="8"/>
  <c r="K88" i="8"/>
  <c r="L88" i="8"/>
  <c r="M88" i="8"/>
  <c r="B88" i="8"/>
  <c r="N27" i="8"/>
  <c r="N26" i="8"/>
  <c r="J38" i="10"/>
  <c r="N65" i="8"/>
  <c r="N64" i="8"/>
  <c r="C52" i="8"/>
  <c r="D52" i="8"/>
  <c r="E52" i="8"/>
  <c r="F52" i="8"/>
  <c r="G52" i="8"/>
  <c r="H52" i="8"/>
  <c r="I52" i="8"/>
  <c r="J52" i="8"/>
  <c r="K52" i="8"/>
  <c r="L52" i="8"/>
  <c r="M52" i="8"/>
  <c r="B52" i="8"/>
  <c r="F75" i="8" l="1"/>
  <c r="M75" i="8"/>
  <c r="I75" i="8"/>
  <c r="E75" i="8"/>
  <c r="L75" i="8"/>
  <c r="H75" i="8"/>
  <c r="D75" i="8"/>
  <c r="B75" i="8"/>
  <c r="K75" i="8"/>
  <c r="G75" i="8"/>
  <c r="C75" i="8"/>
  <c r="J75" i="8"/>
  <c r="G153" i="8"/>
  <c r="J153" i="8"/>
  <c r="M153" i="8"/>
  <c r="I153" i="8"/>
  <c r="E153" i="8"/>
  <c r="K153" i="8"/>
  <c r="C153" i="8"/>
  <c r="F153" i="8"/>
  <c r="L153" i="8"/>
  <c r="H153" i="8"/>
  <c r="D153" i="8"/>
  <c r="H32" i="10" l="1"/>
  <c r="H20" i="10"/>
  <c r="H25" i="10"/>
  <c r="L29" i="10"/>
  <c r="K26" i="10"/>
  <c r="J26" i="10"/>
  <c r="C66" i="8"/>
  <c r="D66" i="8"/>
  <c r="E66" i="8"/>
  <c r="F66" i="8"/>
  <c r="G66" i="8"/>
  <c r="H66" i="8"/>
  <c r="I66" i="8"/>
  <c r="J66" i="8"/>
  <c r="K66" i="8"/>
  <c r="L66" i="8"/>
  <c r="M66" i="8"/>
  <c r="B66" i="8"/>
  <c r="N66" i="8"/>
  <c r="B60" i="8"/>
  <c r="N58" i="8"/>
  <c r="N59" i="8" s="1"/>
  <c r="J23" i="10"/>
  <c r="M23" i="10" s="1"/>
  <c r="N51" i="8"/>
  <c r="N52" i="8" s="1"/>
  <c r="N80" i="8"/>
  <c r="D44" i="8"/>
  <c r="E44" i="8"/>
  <c r="E45" i="8" s="1"/>
  <c r="F44" i="8"/>
  <c r="F45" i="8" s="1"/>
  <c r="G44" i="8"/>
  <c r="G45" i="8" s="1"/>
  <c r="H44" i="8"/>
  <c r="H45" i="8" s="1"/>
  <c r="I44" i="8"/>
  <c r="I45" i="8" s="1"/>
  <c r="J44" i="8"/>
  <c r="J45" i="8" s="1"/>
  <c r="K44" i="8"/>
  <c r="K45" i="8" s="1"/>
  <c r="L44" i="8"/>
  <c r="L45" i="8" s="1"/>
  <c r="M44" i="8"/>
  <c r="C44" i="8"/>
  <c r="C45" i="8" s="1"/>
  <c r="B44" i="8"/>
  <c r="B45" i="8" s="1"/>
  <c r="N43" i="8"/>
  <c r="K19" i="10"/>
  <c r="J19" i="10"/>
  <c r="C28" i="8"/>
  <c r="D28" i="8"/>
  <c r="E28" i="8"/>
  <c r="F28" i="8"/>
  <c r="G28" i="8"/>
  <c r="H28" i="8"/>
  <c r="I28" i="8"/>
  <c r="J28" i="8"/>
  <c r="K28" i="8"/>
  <c r="L28" i="8"/>
  <c r="M28" i="8"/>
  <c r="B28" i="8"/>
  <c r="K18" i="10"/>
  <c r="J18" i="10"/>
  <c r="D11" i="8"/>
  <c r="E11" i="8"/>
  <c r="E13" i="8" s="1"/>
  <c r="F11" i="8"/>
  <c r="F13" i="8" s="1"/>
  <c r="G11" i="8"/>
  <c r="G13" i="8" s="1"/>
  <c r="H11" i="8"/>
  <c r="H13" i="8" s="1"/>
  <c r="I11" i="8"/>
  <c r="I13" i="8" s="1"/>
  <c r="J11" i="8"/>
  <c r="J13" i="8" s="1"/>
  <c r="K11" i="8"/>
  <c r="K13" i="8" s="1"/>
  <c r="L11" i="8"/>
  <c r="L13" i="8" s="1"/>
  <c r="M11" i="8"/>
  <c r="C11" i="8"/>
  <c r="C13" i="8" s="1"/>
  <c r="M12" i="8"/>
  <c r="L12" i="8"/>
  <c r="K12" i="8"/>
  <c r="J12" i="8"/>
  <c r="I12" i="8"/>
  <c r="H12" i="8"/>
  <c r="G12" i="8"/>
  <c r="F12" i="8"/>
  <c r="E12" i="8"/>
  <c r="D12" i="8"/>
  <c r="C12" i="8"/>
  <c r="B12" i="8"/>
  <c r="B11" i="8"/>
  <c r="B13" i="8" s="1"/>
  <c r="N10" i="8"/>
  <c r="N12" i="8" s="1"/>
  <c r="M45" i="8" l="1"/>
  <c r="N44" i="8"/>
  <c r="D45" i="8"/>
  <c r="K22" i="10"/>
  <c r="M22" i="10" s="1"/>
  <c r="N22" i="10" s="1"/>
  <c r="M13" i="8"/>
  <c r="N11" i="8"/>
  <c r="D13" i="8"/>
  <c r="K17" i="10"/>
  <c r="M17" i="10" s="1"/>
  <c r="N17" i="10" s="1"/>
  <c r="G67" i="8"/>
  <c r="K67" i="8"/>
  <c r="B67" i="8"/>
  <c r="I67" i="8"/>
  <c r="F67" i="8"/>
  <c r="J67" i="8"/>
  <c r="D67" i="8"/>
  <c r="H67" i="8"/>
  <c r="L67" i="8"/>
  <c r="E67" i="8"/>
  <c r="M67" i="8"/>
  <c r="C67" i="8"/>
  <c r="G60" i="8"/>
  <c r="F60" i="8"/>
  <c r="E60" i="8"/>
  <c r="C60" i="8"/>
  <c r="J60" i="8"/>
  <c r="M60" i="8"/>
  <c r="I60" i="8"/>
  <c r="L60" i="8"/>
  <c r="H60" i="8"/>
  <c r="D60" i="8"/>
  <c r="K60" i="8"/>
  <c r="M29" i="10"/>
  <c r="N29" i="10" s="1"/>
  <c r="L26" i="10"/>
  <c r="M26" i="10"/>
  <c r="N26" i="10" s="1"/>
  <c r="M53" i="8"/>
  <c r="E53" i="8"/>
  <c r="F53" i="8"/>
  <c r="I53" i="8"/>
  <c r="L53" i="8"/>
  <c r="D53" i="8"/>
  <c r="B53" i="8"/>
  <c r="K53" i="8"/>
  <c r="G53" i="8"/>
  <c r="H53" i="8"/>
  <c r="C53" i="8"/>
  <c r="J53" i="8"/>
  <c r="N28" i="8"/>
  <c r="F29" i="8"/>
  <c r="L23" i="10"/>
  <c r="N23" i="10"/>
  <c r="J29" i="8"/>
  <c r="M29" i="8"/>
  <c r="I29" i="8"/>
  <c r="E29" i="8"/>
  <c r="L29" i="8"/>
  <c r="H29" i="8"/>
  <c r="D29" i="8"/>
  <c r="B29" i="8"/>
  <c r="K29" i="8"/>
  <c r="G29" i="8"/>
  <c r="C29" i="8"/>
  <c r="M18" i="10"/>
  <c r="N18" i="10" s="1"/>
  <c r="L22" i="10" l="1"/>
  <c r="L17" i="10"/>
  <c r="L18" i="10"/>
  <c r="C20" i="8"/>
  <c r="D20" i="8"/>
  <c r="E20" i="8"/>
  <c r="F20" i="8"/>
  <c r="G20" i="8"/>
  <c r="H20" i="8"/>
  <c r="I20" i="8"/>
  <c r="J20" i="8"/>
  <c r="K20" i="8"/>
  <c r="L20" i="8"/>
  <c r="M20" i="8"/>
  <c r="B20" i="8"/>
  <c r="K39" i="10"/>
  <c r="J39" i="10"/>
  <c r="J37" i="10"/>
  <c r="K34" i="10"/>
  <c r="J34" i="10"/>
  <c r="K31" i="10"/>
  <c r="J31" i="10"/>
  <c r="K30" i="10"/>
  <c r="J30" i="10"/>
  <c r="K21" i="10"/>
  <c r="J21" i="10"/>
  <c r="B69" i="10"/>
  <c r="C70" i="10"/>
  <c r="C37" i="8"/>
  <c r="D37" i="8"/>
  <c r="E37" i="8"/>
  <c r="F37" i="8"/>
  <c r="G37" i="8"/>
  <c r="H37" i="8"/>
  <c r="I37" i="8"/>
  <c r="J37" i="8"/>
  <c r="K37" i="8"/>
  <c r="L37" i="8"/>
  <c r="M37" i="8"/>
  <c r="B37" i="8"/>
  <c r="B89" i="8"/>
  <c r="B81" i="8"/>
  <c r="B82" i="8" s="1"/>
  <c r="N112" i="8"/>
  <c r="N111" i="8"/>
  <c r="N95" i="8"/>
  <c r="C96" i="8"/>
  <c r="D96" i="8"/>
  <c r="E96" i="8"/>
  <c r="F96" i="8"/>
  <c r="G96" i="8"/>
  <c r="H96" i="8"/>
  <c r="I96" i="8"/>
  <c r="J96" i="8"/>
  <c r="K96" i="8"/>
  <c r="L96" i="8"/>
  <c r="M96" i="8"/>
  <c r="B96" i="8"/>
  <c r="N87" i="8"/>
  <c r="N88" i="8" s="1"/>
  <c r="N86" i="8"/>
  <c r="D82" i="8"/>
  <c r="E82" i="8"/>
  <c r="F82" i="8"/>
  <c r="G82" i="8"/>
  <c r="H82" i="8"/>
  <c r="I82" i="8"/>
  <c r="J82" i="8"/>
  <c r="K82" i="8"/>
  <c r="L82" i="8"/>
  <c r="M82" i="8"/>
  <c r="C82" i="8"/>
  <c r="C81" i="8"/>
  <c r="D81" i="8"/>
  <c r="E81" i="8"/>
  <c r="F81" i="8"/>
  <c r="G81" i="8"/>
  <c r="H81" i="8"/>
  <c r="I81" i="8"/>
  <c r="J81" i="8"/>
  <c r="K81" i="8"/>
  <c r="L81" i="8"/>
  <c r="M81" i="8"/>
  <c r="N79" i="8"/>
  <c r="L8" i="10"/>
  <c r="N113" i="8" l="1"/>
  <c r="H21" i="8"/>
  <c r="E21" i="8"/>
  <c r="L21" i="8"/>
  <c r="D21" i="8"/>
  <c r="B21" i="8"/>
  <c r="K21" i="8"/>
  <c r="G21" i="8"/>
  <c r="C21" i="8"/>
  <c r="J21" i="8"/>
  <c r="F21" i="8"/>
  <c r="M21" i="8"/>
  <c r="I21" i="8"/>
  <c r="D89" i="8"/>
  <c r="M16" i="10"/>
  <c r="N16" i="10" s="1"/>
  <c r="I89" i="8"/>
  <c r="M89" i="8"/>
  <c r="E89" i="8"/>
  <c r="L89" i="8"/>
  <c r="H89" i="8"/>
  <c r="K89" i="8"/>
  <c r="G89" i="8"/>
  <c r="C89" i="8"/>
  <c r="J89" i="8"/>
  <c r="F89" i="8"/>
  <c r="N81" i="8"/>
  <c r="L16" i="10"/>
  <c r="M37" i="10" l="1"/>
  <c r="N37" i="10" s="1"/>
  <c r="L37" i="10"/>
  <c r="M19" i="10" l="1"/>
  <c r="N19" i="10" s="1"/>
  <c r="L19" i="10"/>
  <c r="N20" i="10" l="1"/>
  <c r="L135" i="8"/>
  <c r="K135" i="8"/>
  <c r="J135" i="8"/>
  <c r="I135" i="8"/>
  <c r="H135" i="8"/>
  <c r="G135" i="8"/>
  <c r="F135" i="8"/>
  <c r="E135" i="8"/>
  <c r="D135" i="8"/>
  <c r="C135" i="8"/>
  <c r="B70" i="10"/>
  <c r="N102" i="8"/>
  <c r="J35" i="10" s="1"/>
  <c r="N94" i="8"/>
  <c r="M135" i="8"/>
  <c r="B135" i="8"/>
  <c r="N18" i="8"/>
  <c r="M36" i="10"/>
  <c r="N36" i="10" s="1"/>
  <c r="L36" i="10"/>
  <c r="M30" i="10"/>
  <c r="N30" i="10" s="1"/>
  <c r="L30" i="10"/>
  <c r="M31" i="10"/>
  <c r="N31" i="10" s="1"/>
  <c r="L31" i="10"/>
  <c r="N134" i="8"/>
  <c r="N136" i="8" s="1"/>
  <c r="N133" i="8"/>
  <c r="N63" i="10"/>
  <c r="C55" i="10"/>
  <c r="M50" i="10"/>
  <c r="N50" i="10" s="1"/>
  <c r="M49" i="10"/>
  <c r="N49" i="10" s="1"/>
  <c r="M48" i="10"/>
  <c r="N48" i="10" s="1"/>
  <c r="H41" i="10"/>
  <c r="M40" i="10"/>
  <c r="N40" i="10" s="1"/>
  <c r="L40" i="10"/>
  <c r="M39" i="10"/>
  <c r="N39" i="10" s="1"/>
  <c r="L39" i="10"/>
  <c r="M38" i="10"/>
  <c r="N38" i="10" s="1"/>
  <c r="L38" i="10"/>
  <c r="M33" i="10"/>
  <c r="N33" i="10" s="1"/>
  <c r="L33" i="10"/>
  <c r="M28" i="10"/>
  <c r="N28" i="10" s="1"/>
  <c r="L28" i="10"/>
  <c r="M27" i="10"/>
  <c r="N27" i="10" s="1"/>
  <c r="L27" i="10"/>
  <c r="N32" i="10" l="1"/>
  <c r="H42" i="10"/>
  <c r="M104" i="8"/>
  <c r="J104" i="8" l="1"/>
  <c r="K104" i="8"/>
  <c r="F13" i="1"/>
  <c r="G104" i="8"/>
  <c r="C104" i="8"/>
  <c r="N103" i="8"/>
  <c r="N105" i="8" s="1"/>
  <c r="H104" i="8"/>
  <c r="E104" i="8"/>
  <c r="B104" i="8"/>
  <c r="L104" i="8"/>
  <c r="D104" i="8"/>
  <c r="F104" i="8"/>
  <c r="I104" i="8"/>
  <c r="N96" i="8"/>
  <c r="B97" i="8"/>
  <c r="D97" i="8"/>
  <c r="H97" i="8"/>
  <c r="L97" i="8"/>
  <c r="E97" i="8"/>
  <c r="I97" i="8"/>
  <c r="M97" i="8"/>
  <c r="F97" i="8"/>
  <c r="J97" i="8"/>
  <c r="C97" i="8"/>
  <c r="G97" i="8"/>
  <c r="K97" i="8"/>
  <c r="N19" i="8"/>
  <c r="N20" i="8" s="1"/>
  <c r="M36" i="8"/>
  <c r="L36" i="8"/>
  <c r="K36" i="8"/>
  <c r="J36" i="8"/>
  <c r="I36" i="8"/>
  <c r="H36" i="8"/>
  <c r="G36" i="8"/>
  <c r="F36" i="8"/>
  <c r="E36" i="8"/>
  <c r="D36" i="8"/>
  <c r="C36" i="8"/>
  <c r="B36" i="8"/>
  <c r="N35" i="8"/>
  <c r="N36" i="8" s="1"/>
  <c r="N34" i="8"/>
  <c r="J34" i="1"/>
  <c r="G34" i="1"/>
  <c r="G15" i="1"/>
  <c r="G17" i="1"/>
  <c r="G18" i="1"/>
  <c r="G22" i="1"/>
  <c r="G23" i="1"/>
  <c r="G24" i="1"/>
  <c r="G25" i="1"/>
  <c r="G26" i="1"/>
  <c r="G27" i="1"/>
  <c r="G28" i="1"/>
  <c r="G29" i="1"/>
  <c r="G30" i="1"/>
  <c r="G31" i="1"/>
  <c r="G32" i="1"/>
  <c r="G33" i="1"/>
  <c r="G35" i="1"/>
  <c r="F21" i="1"/>
  <c r="E21" i="1"/>
  <c r="F20" i="1"/>
  <c r="E20" i="1"/>
  <c r="J35" i="1"/>
  <c r="J33" i="1"/>
  <c r="J32" i="1"/>
  <c r="J31" i="1"/>
  <c r="J30" i="1"/>
  <c r="J29" i="1"/>
  <c r="J28" i="1"/>
  <c r="J27" i="1"/>
  <c r="J26" i="1"/>
  <c r="J25" i="1"/>
  <c r="J24" i="1"/>
  <c r="J23" i="1"/>
  <c r="J22" i="1"/>
  <c r="J18" i="1"/>
  <c r="J17" i="1"/>
  <c r="J15" i="1"/>
  <c r="I19" i="1"/>
  <c r="H19" i="1"/>
  <c r="F19" i="1"/>
  <c r="E19" i="1"/>
  <c r="I16" i="1"/>
  <c r="F16" i="1"/>
  <c r="E16" i="1"/>
  <c r="F14" i="1"/>
  <c r="H13" i="1"/>
  <c r="E13" i="1"/>
  <c r="F12" i="1"/>
  <c r="F11" i="1"/>
  <c r="I21" i="1"/>
  <c r="G20" i="1"/>
  <c r="I11" i="1"/>
  <c r="H20" i="1"/>
  <c r="J19" i="1"/>
  <c r="G19" i="1"/>
  <c r="G14" i="1"/>
  <c r="G13" i="1"/>
  <c r="M24" i="10" l="1"/>
  <c r="N24" i="10" s="1"/>
  <c r="L24" i="10"/>
  <c r="M114" i="8"/>
  <c r="G114" i="8"/>
  <c r="J16" i="1"/>
  <c r="K35" i="10"/>
  <c r="B106" i="8"/>
  <c r="K106" i="8"/>
  <c r="C106" i="8"/>
  <c r="F106" i="8"/>
  <c r="I106" i="8"/>
  <c r="G106" i="8"/>
  <c r="J106" i="8"/>
  <c r="L106" i="8"/>
  <c r="M106" i="8"/>
  <c r="D106" i="8"/>
  <c r="E106" i="8"/>
  <c r="H106" i="8"/>
  <c r="J21" i="1"/>
  <c r="M34" i="10"/>
  <c r="N34" i="10" s="1"/>
  <c r="L34" i="10"/>
  <c r="I20" i="1"/>
  <c r="G21" i="1"/>
  <c r="I12" i="1"/>
  <c r="I14" i="1"/>
  <c r="E14" i="1"/>
  <c r="N37" i="8"/>
  <c r="C137" i="8"/>
  <c r="D137" i="8"/>
  <c r="F137" i="8"/>
  <c r="E137" i="8"/>
  <c r="L137" i="8"/>
  <c r="J137" i="8"/>
  <c r="G137" i="8"/>
  <c r="B137" i="8"/>
  <c r="I137" i="8"/>
  <c r="K137" i="8"/>
  <c r="M137" i="8"/>
  <c r="H137" i="8"/>
  <c r="L38" i="8"/>
  <c r="E38" i="8"/>
  <c r="I38" i="8"/>
  <c r="M38" i="8"/>
  <c r="B38" i="8"/>
  <c r="F38" i="8"/>
  <c r="J38" i="8"/>
  <c r="C38" i="8"/>
  <c r="G38" i="8"/>
  <c r="K38" i="8"/>
  <c r="D38" i="8"/>
  <c r="H38" i="8"/>
  <c r="G16" i="1"/>
  <c r="G12" i="1"/>
  <c r="J20" i="1"/>
  <c r="L35" i="10" l="1"/>
  <c r="M35" i="10"/>
  <c r="N35" i="10" s="1"/>
  <c r="N41" i="10" s="1"/>
  <c r="H16" i="1"/>
  <c r="M21" i="10"/>
  <c r="N21" i="10" s="1"/>
  <c r="L21" i="10"/>
  <c r="H14" i="1"/>
  <c r="J14" i="1" s="1"/>
  <c r="N25" i="10" l="1"/>
  <c r="N42" i="10"/>
  <c r="E10" i="1"/>
  <c r="E11" i="1" l="1"/>
  <c r="E12" i="1"/>
  <c r="F9" i="1"/>
  <c r="E9" i="1"/>
  <c r="G9" i="1"/>
  <c r="J11" i="1"/>
  <c r="H9" i="1" l="1"/>
  <c r="H10" i="1"/>
  <c r="H11" i="1"/>
  <c r="I9" i="1"/>
  <c r="J9" i="1"/>
  <c r="H8" i="10"/>
  <c r="H12" i="1"/>
  <c r="J12" i="1" s="1"/>
  <c r="J13" i="1"/>
  <c r="I13" i="1"/>
  <c r="F10" i="1"/>
  <c r="G10" i="1"/>
  <c r="G11" i="1"/>
  <c r="I10" i="1" l="1"/>
  <c r="J10" i="1" s="1"/>
  <c r="N43" i="10"/>
  <c r="H10" i="10" s="1"/>
  <c r="N51" i="10"/>
  <c r="N52"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I23" authorId="0" shapeId="0" xr:uid="{E9C3B653-162E-4E10-B40C-076A7EDA0D05}">
      <text>
        <r>
          <rPr>
            <b/>
            <sz val="9"/>
            <color indexed="81"/>
            <rFont val="Tahoma"/>
            <family val="2"/>
          </rPr>
          <t>MT05:</t>
        </r>
        <r>
          <rPr>
            <sz val="9"/>
            <color indexed="81"/>
            <rFont val="Tahoma"/>
            <family val="2"/>
          </rPr>
          <t xml:space="preserve">
Info di BSC awal 2 minggu
</t>
        </r>
      </text>
    </comment>
    <comment ref="J39" authorId="0" shapeId="0" xr:uid="{ACE12771-AAA4-4A72-B8DF-36764327919E}">
      <text>
        <r>
          <rPr>
            <b/>
            <sz val="9"/>
            <color indexed="81"/>
            <rFont val="Tahoma"/>
            <family val="2"/>
          </rPr>
          <t>MT05:</t>
        </r>
        <r>
          <rPr>
            <sz val="9"/>
            <color indexed="81"/>
            <rFont val="Tahoma"/>
            <family val="2"/>
          </rPr>
          <t xml:space="preserve">
Sanksi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N147" authorId="0" shapeId="0" xr:uid="{9D05E90D-1E90-4A4F-9E27-6047B23BAE77}">
      <text>
        <r>
          <rPr>
            <b/>
            <sz val="9"/>
            <color indexed="81"/>
            <rFont val="Tahoma"/>
            <family val="2"/>
          </rPr>
          <t>MT05:</t>
        </r>
        <r>
          <rPr>
            <sz val="9"/>
            <color indexed="81"/>
            <rFont val="Tahoma"/>
            <family val="2"/>
          </rPr>
          <t xml:space="preserve">
Gabungan pencapaian dari TNA &amp; Akses KMS
</t>
        </r>
      </text>
    </comment>
  </commentList>
</comments>
</file>

<file path=xl/sharedStrings.xml><?xml version="1.0" encoding="utf-8"?>
<sst xmlns="http://schemas.openxmlformats.org/spreadsheetml/2006/main" count="1056" uniqueCount="309">
  <si>
    <t>MEASUREMENT (KPI)</t>
  </si>
  <si>
    <t>Total Sales/ Tahun</t>
  </si>
  <si>
    <t>Akumulasi Gross Profit</t>
  </si>
  <si>
    <t xml:space="preserve">Akumulasi NPBT </t>
  </si>
  <si>
    <t>Selling Expenses</t>
  </si>
  <si>
    <t>Operasional Expenses</t>
  </si>
  <si>
    <t>Interes Expenses</t>
  </si>
  <si>
    <t>Survey kepuasan pelanggan per tahun</t>
  </si>
  <si>
    <t>Claim/Bulan (Rupiah)</t>
  </si>
  <si>
    <t>Customer melakukan pembelian ulang</t>
  </si>
  <si>
    <t>Produk hasil pengembangan tahun 2023 dapat diserap pasar</t>
  </si>
  <si>
    <t>Kegagalan G2/ bulan</t>
  </si>
  <si>
    <t>Komplain produk/ bulan</t>
  </si>
  <si>
    <t>Kapasitas Produksi Normal per hari</t>
  </si>
  <si>
    <t>Overall Equipment Efectivness (OEE)</t>
  </si>
  <si>
    <t>Pencapaian Target Intensitas Energi (GJ/Pcs)</t>
  </si>
  <si>
    <t>Pencapaian Target Intensitas Emisi CO2 (ton CO2/Pcs)</t>
  </si>
  <si>
    <t>Pencapaian Target Intensitas Waste Water (M3/Pcs)</t>
  </si>
  <si>
    <t>Pencapaian Target Intensitas Solid Waste (ton/Pcs)</t>
  </si>
  <si>
    <t>Total Inventory</t>
  </si>
  <si>
    <t>Kaizen Strategis</t>
  </si>
  <si>
    <t>Keterlibatan Kaizen / Bulan</t>
  </si>
  <si>
    <t>Implementasi 5S</t>
  </si>
  <si>
    <t>Kompetensi karyawan semua level</t>
  </si>
  <si>
    <t>Optimalisasi sistem managemen ISO 9001</t>
  </si>
  <si>
    <t>Realisasi Program Pengembangan System Management QHSE</t>
  </si>
  <si>
    <t>Realisasi Program Pengembangan SAP &amp; CINT Intranet</t>
  </si>
  <si>
    <t>Implementasi Industri 4.0</t>
  </si>
  <si>
    <t>Jan</t>
  </si>
  <si>
    <t>Feb</t>
  </si>
  <si>
    <t>Mar</t>
  </si>
  <si>
    <t>Apr</t>
  </si>
  <si>
    <t>May</t>
  </si>
  <si>
    <t>Jun</t>
  </si>
  <si>
    <t>Jul</t>
  </si>
  <si>
    <t>Aug</t>
  </si>
  <si>
    <t>Sep</t>
  </si>
  <si>
    <t>Oct</t>
  </si>
  <si>
    <t>Nov</t>
  </si>
  <si>
    <t>Dec</t>
  </si>
  <si>
    <t>Target</t>
  </si>
  <si>
    <t>Actual</t>
  </si>
  <si>
    <t>% Achievement</t>
  </si>
  <si>
    <t>% YTD</t>
  </si>
  <si>
    <t>in Qty</t>
  </si>
  <si>
    <t>PERSPECTIVES</t>
  </si>
  <si>
    <t>OBJECTIVE</t>
  </si>
  <si>
    <t>FINANCIAL</t>
  </si>
  <si>
    <t>Sales Growth</t>
  </si>
  <si>
    <t>350,933 M</t>
  </si>
  <si>
    <t>Profitable Growth</t>
  </si>
  <si>
    <t>60,510 M  (17%)</t>
  </si>
  <si>
    <t>14,487 M</t>
  </si>
  <si>
    <t>Cost Effectiveness</t>
  </si>
  <si>
    <t>23,285 M (6,6%)</t>
  </si>
  <si>
    <t>43,51 M (12%)</t>
  </si>
  <si>
    <t>5,46 M</t>
  </si>
  <si>
    <t>CUSTOMER</t>
  </si>
  <si>
    <t>Customer Satisfaction</t>
  </si>
  <si>
    <t>Customer Loyalty</t>
  </si>
  <si>
    <t>75% dari 
jumlah Buyer</t>
  </si>
  <si>
    <t>Innovative Products</t>
  </si>
  <si>
    <t>INTERNAL PROCESS (IP)</t>
  </si>
  <si>
    <t>Production Quality</t>
  </si>
  <si>
    <t>Productivity</t>
  </si>
  <si>
    <t>3.000 unit</t>
  </si>
  <si>
    <t>Responsible Production Process</t>
  </si>
  <si>
    <t>Inventory Management</t>
  </si>
  <si>
    <t>70 M</t>
  </si>
  <si>
    <t>LEARNING &amp; GROWTH (LG</t>
  </si>
  <si>
    <t>Organization Capital</t>
  </si>
  <si>
    <t>1/Dept/Tahun</t>
  </si>
  <si>
    <t>0 temuan 
Patroli 5S</t>
  </si>
  <si>
    <t>System Capital</t>
  </si>
  <si>
    <t>100 % in Des 2023</t>
  </si>
  <si>
    <t>Oktoberi 2023</t>
  </si>
  <si>
    <t>Digitalization System</t>
  </si>
  <si>
    <t>Mei 2023</t>
  </si>
  <si>
    <t>Des 2023</t>
  </si>
  <si>
    <t>% MTD</t>
  </si>
  <si>
    <t>Target MTD</t>
  </si>
  <si>
    <t>Achievement MTD</t>
  </si>
  <si>
    <t>Target YTD</t>
  </si>
  <si>
    <t>Achievement YTD</t>
  </si>
  <si>
    <t>Actual YTD</t>
  </si>
  <si>
    <t>WIP</t>
  </si>
  <si>
    <t>Tahun 2024</t>
  </si>
  <si>
    <t>Periode</t>
  </si>
  <si>
    <t>Dashboard BSC PT Chitose International Tbk.</t>
  </si>
  <si>
    <t>Departemen</t>
  </si>
  <si>
    <t>Direktorat</t>
  </si>
  <si>
    <t>Direktorat Sales &amp; Marketing</t>
  </si>
  <si>
    <t>QC</t>
  </si>
  <si>
    <t>SCM</t>
  </si>
  <si>
    <t>MSD &amp; Engineering</t>
  </si>
  <si>
    <t>Production</t>
  </si>
  <si>
    <t>Finance Accounting &amp; Controller</t>
  </si>
  <si>
    <t>Purchasing</t>
  </si>
  <si>
    <t>Information Technology</t>
  </si>
  <si>
    <t>HC &amp; GA</t>
  </si>
  <si>
    <t>Sales &amp; Distribution</t>
  </si>
  <si>
    <t>Marketing E-Cattalogue</t>
  </si>
  <si>
    <t>Global Sourching &amp; NSB</t>
  </si>
  <si>
    <t>Busniness Development</t>
  </si>
  <si>
    <t>Sales &amp; Marketing</t>
  </si>
  <si>
    <t>Produksi</t>
  </si>
  <si>
    <t>Administrasi Dan Keuangan</t>
  </si>
  <si>
    <t>Business Development</t>
  </si>
  <si>
    <t>KEY PERFORMANCE INDICATOR DEFINITION (Rating)</t>
  </si>
  <si>
    <t>Perusahaan</t>
  </si>
  <si>
    <t>PT CHITOSE INTERNATIONAL TBK</t>
  </si>
  <si>
    <t>Performance</t>
  </si>
  <si>
    <t>Mid Year Review</t>
  </si>
  <si>
    <t>Total 
KPI</t>
  </si>
  <si>
    <t>Direktur</t>
  </si>
  <si>
    <t>Performance Score of Achievement</t>
  </si>
  <si>
    <t>Januari - Desember 2024</t>
  </si>
  <si>
    <t>Performance Rating</t>
  </si>
  <si>
    <t>Perspective</t>
  </si>
  <si>
    <t>Strategic Objectives</t>
  </si>
  <si>
    <t>Strategic Measures</t>
  </si>
  <si>
    <t>Dept Contribution</t>
  </si>
  <si>
    <t>Trend</t>
  </si>
  <si>
    <t>Type</t>
  </si>
  <si>
    <t>Weight</t>
  </si>
  <si>
    <t>Deviasi</t>
  </si>
  <si>
    <t>Score</t>
  </si>
  <si>
    <t>Final Score</t>
  </si>
  <si>
    <t>(a)</t>
  </si>
  <si>
    <t>(b)</t>
  </si>
  <si>
    <t>(c)</t>
  </si>
  <si>
    <t>(d)</t>
  </si>
  <si>
    <t>(d) = (c) : (b)</t>
  </si>
  <si>
    <t>(e) = (d) x (a)</t>
  </si>
  <si>
    <t>Maximize</t>
  </si>
  <si>
    <t>Lock</t>
  </si>
  <si>
    <t>F.2. Profitable Growth</t>
  </si>
  <si>
    <t>All Dept</t>
  </si>
  <si>
    <t>F.3. Cost Effectiveness</t>
  </si>
  <si>
    <t>Minimize</t>
  </si>
  <si>
    <t>Total Finance Perspective</t>
  </si>
  <si>
    <t>C.1. Customer Satisfaction</t>
  </si>
  <si>
    <t>Total Internal Process Perspective</t>
  </si>
  <si>
    <t>`</t>
  </si>
  <si>
    <t>Learning &amp; Growth</t>
  </si>
  <si>
    <t>L.1. Organization Capital</t>
  </si>
  <si>
    <t>L.2. System Capital</t>
  </si>
  <si>
    <t>L.3. Digitalization System</t>
  </si>
  <si>
    <t>Total Learning &amp; Growth Perspective</t>
  </si>
  <si>
    <t>Total Weight</t>
  </si>
  <si>
    <t xml:space="preserve">Review Performance Score Achievement </t>
  </si>
  <si>
    <t>KPI Rating</t>
  </si>
  <si>
    <t>Weight
(a)</t>
  </si>
  <si>
    <t>Target
 (b)</t>
  </si>
  <si>
    <t>YTD
(c)</t>
  </si>
  <si>
    <t>Score
(d=c:b)</t>
  </si>
  <si>
    <t>Final Score
(dxa)</t>
  </si>
  <si>
    <t>Others (Ad-hoc)</t>
  </si>
  <si>
    <t>Weighted</t>
  </si>
  <si>
    <t>Total Weighted</t>
  </si>
  <si>
    <t>KEY BEHAVIOR INDICATOR (BASED CHITOSE CORE VALUE)</t>
  </si>
  <si>
    <t>NO</t>
  </si>
  <si>
    <t>SCORE</t>
  </si>
  <si>
    <t>INTEGRITY</t>
  </si>
  <si>
    <t>PROFESSIONAL</t>
  </si>
  <si>
    <t>INNOVATION</t>
  </si>
  <si>
    <t>CUSTOMER FOCUS</t>
  </si>
  <si>
    <t>EXCELLENT</t>
  </si>
  <si>
    <t>AVERAGE CORE VALUES</t>
  </si>
  <si>
    <t>KBI RATING</t>
  </si>
  <si>
    <t>Agreed Performance Plan</t>
  </si>
  <si>
    <t>Direktur Utama</t>
  </si>
  <si>
    <t>Date</t>
  </si>
  <si>
    <t>Full Year Review</t>
  </si>
  <si>
    <t>&lt;-- Pilih Periode</t>
  </si>
  <si>
    <t>HP = High Perform (Far Exceed)</t>
  </si>
  <si>
    <t>P = Perform (Exceed)</t>
  </si>
  <si>
    <t>T = On Target Perform</t>
  </si>
  <si>
    <t>C = Contributory Perform(Below)</t>
  </si>
  <si>
    <t>U = Unsatisfactory Perform (Far Below)</t>
  </si>
  <si>
    <t>Unlock</t>
  </si>
  <si>
    <t>Pemenuhan/Kepatuhan pada Peraturan Perundangan yang Berlaku</t>
  </si>
  <si>
    <t>Total sanksi/bulan</t>
  </si>
  <si>
    <t>Internal Komplain per Dept</t>
  </si>
  <si>
    <t>Kehadiran Karyawan</t>
  </si>
  <si>
    <t>Kecelakaan Kerja</t>
  </si>
  <si>
    <t>Implementasi 5S dan K3</t>
  </si>
  <si>
    <t>Program Pengembangan Karyawan</t>
  </si>
  <si>
    <t>Optimalisasi sistem managemen ISO Integrasi</t>
  </si>
  <si>
    <t>data dari HCGA</t>
  </si>
  <si>
    <t>Total Customer Perspective</t>
  </si>
  <si>
    <t>Implementasi 5S &amp; K3</t>
  </si>
  <si>
    <t>Keterlibatan Kaizen/Bulan</t>
  </si>
  <si>
    <t>I.3.  Enviromental, Social, Governance</t>
  </si>
  <si>
    <t>data dari Engineering</t>
  </si>
  <si>
    <t>Total temuan/bulan</t>
  </si>
  <si>
    <t>Manager</t>
  </si>
  <si>
    <t>% Achievement MTD</t>
  </si>
  <si>
    <t>% Achievement YTD</t>
  </si>
  <si>
    <t>%  Achievement YTD</t>
  </si>
  <si>
    <t>Kehadiran karyawan</t>
  </si>
  <si>
    <t>Target Temuan (Eksternal)</t>
  </si>
  <si>
    <t>Target Tepat Waktu (Internal - hari)</t>
  </si>
  <si>
    <t>Internal Komplain Antar Dept</t>
  </si>
  <si>
    <t xml:space="preserve">BALANCE SCORE CARD PT CINT </t>
  </si>
  <si>
    <t>TH 2024</t>
  </si>
  <si>
    <t>in %</t>
  </si>
  <si>
    <t>No. Dokumen</t>
  </si>
  <si>
    <r>
      <t>CINT/BSC/</t>
    </r>
    <r>
      <rPr>
        <sz val="12"/>
        <color rgb="FFFF0000"/>
        <rFont val="Calibri"/>
        <family val="2"/>
        <scheme val="minor"/>
      </rPr>
      <t>DEPT/TAHUN/BULAN</t>
    </r>
  </si>
  <si>
    <t>Revisi</t>
  </si>
  <si>
    <t>No</t>
  </si>
  <si>
    <t>Aktivitas</t>
  </si>
  <si>
    <t>Tidak diperbolehkan mengganti rumus tanpa sepengetahuan Dept CMS</t>
  </si>
  <si>
    <t>Financial</t>
  </si>
  <si>
    <t>Internal Process</t>
  </si>
  <si>
    <t xml:space="preserve">
Pencapaian BSC perbulan bisa dilihat dengan mengganti bulan pada kolom pada gambar.</t>
  </si>
  <si>
    <t>MoU (Measurement of Unit)</t>
  </si>
  <si>
    <t>%</t>
  </si>
  <si>
    <t>Qty</t>
  </si>
  <si>
    <t>Keterlibatan</t>
  </si>
  <si>
    <t>Temuan</t>
  </si>
  <si>
    <t>Pelanggaran</t>
  </si>
  <si>
    <t xml:space="preserve">Temuan &amp; Ketepatan </t>
  </si>
  <si>
    <r>
      <t>Update pencapaian BSC di tab "</t>
    </r>
    <r>
      <rPr>
        <b/>
        <sz val="11"/>
        <rFont val="Calibri"/>
        <family val="2"/>
        <scheme val="minor"/>
      </rPr>
      <t>Update KPI"</t>
    </r>
  </si>
  <si>
    <r>
      <t xml:space="preserve">Tab </t>
    </r>
    <r>
      <rPr>
        <b/>
        <sz val="11"/>
        <rFont val="Calibri"/>
        <family val="2"/>
        <scheme val="minor"/>
      </rPr>
      <t>"Achievement BSC"</t>
    </r>
    <r>
      <rPr>
        <sz val="11"/>
        <rFont val="Calibri"/>
        <family val="2"/>
        <scheme val="minor"/>
      </rPr>
      <t xml:space="preserve"> tidak boleh direvisi</t>
    </r>
  </si>
  <si>
    <r>
      <t xml:space="preserve">Pengisian data KPI actual yang tidak ada di tab </t>
    </r>
    <r>
      <rPr>
        <b/>
        <sz val="11"/>
        <rFont val="Calibri"/>
        <family val="2"/>
        <scheme val="minor"/>
      </rPr>
      <t>"Update KPI"</t>
    </r>
    <r>
      <rPr>
        <sz val="11"/>
        <rFont val="Calibri"/>
        <family val="2"/>
        <scheme val="minor"/>
      </rPr>
      <t xml:space="preserve"> diisi langsung ke Tab</t>
    </r>
    <r>
      <rPr>
        <b/>
        <sz val="11"/>
        <rFont val="Calibri"/>
        <family val="2"/>
        <scheme val="minor"/>
      </rPr>
      <t xml:space="preserve"> "Achievement BSC" </t>
    </r>
    <r>
      <rPr>
        <sz val="11"/>
        <rFont val="Calibri"/>
        <family val="2"/>
        <scheme val="minor"/>
      </rPr>
      <t>setelah actual pencapaian secara YTD sudah ada/dilakukan.</t>
    </r>
  </si>
  <si>
    <t>Ivo Agustian</t>
  </si>
  <si>
    <t>Research &amp; Development</t>
  </si>
  <si>
    <t>Hasil Pengembangan produk eksisting</t>
  </si>
  <si>
    <t>Hasil Simplifikasi Komponen, material maupun produk</t>
  </si>
  <si>
    <t>RND</t>
  </si>
  <si>
    <t>Biaya Operasional</t>
  </si>
  <si>
    <t>Konsumsi Kertas di lingkungan R&amp;D</t>
  </si>
  <si>
    <t>Produk</t>
  </si>
  <si>
    <t>Rim</t>
  </si>
  <si>
    <t>Qty Produk</t>
  </si>
  <si>
    <t>C.3. Innovative Products</t>
  </si>
  <si>
    <t>Produk Baru Yang Dapat Diterima Pasar</t>
  </si>
  <si>
    <t>Realisasi visual presentation produk dari Internal (konsep/ Preliminary Design)</t>
  </si>
  <si>
    <t xml:space="preserve">Dokumen R&amp;D untuk Masspro </t>
  </si>
  <si>
    <t>In Qty</t>
  </si>
  <si>
    <t>H-1 sebelum Masspro</t>
  </si>
  <si>
    <t>I.2. Productivity</t>
  </si>
  <si>
    <t>Report Analisa Perkembangan Trend Furniture</t>
  </si>
  <si>
    <t>Report/Bulan</t>
  </si>
  <si>
    <t>Material ramah lingkungan diterapkan dalam produk</t>
  </si>
  <si>
    <t xml:space="preserve">Pelanggaran Penyebaran Dokumen Rahasia Desain produk Cint </t>
  </si>
  <si>
    <t xml:space="preserve">Teknikal file up to date </t>
  </si>
  <si>
    <t>Target TNA</t>
  </si>
  <si>
    <t>Target KMS</t>
  </si>
  <si>
    <t>% TNA &amp; Akses KMS</t>
  </si>
  <si>
    <t>Ade Arifin</t>
  </si>
  <si>
    <t>(dalam %)</t>
  </si>
  <si>
    <t>Target ISO</t>
  </si>
  <si>
    <t>Min to Zero</t>
  </si>
  <si>
    <t>Produk Hasil Pengembangan Tahun 2024 dapat Diserap Pasar</t>
  </si>
  <si>
    <t>Customer</t>
  </si>
  <si>
    <t>Program Penurunan  Intensitas Energi</t>
  </si>
  <si>
    <t xml:space="preserve">Penurunan Domestic Waste </t>
  </si>
  <si>
    <t>Program/Tahun</t>
  </si>
  <si>
    <t>Temuan 5S</t>
  </si>
  <si>
    <t>Startegic Initiative</t>
  </si>
  <si>
    <t>Pemetaan Alokasi Budget dan Melakukan pengendalian biaya R&amp;D sesuai budget tahunan</t>
  </si>
  <si>
    <t>Menghemat penggunaan kertas untuk Print dokumen approval ke atasan dan juga departemen lain dengan memanfaatkan file digital, sign digital dan email</t>
  </si>
  <si>
    <t>1. melakukan pembahasan internal RnD untuk penyelesaian (Scheduling &amp; Action) semua permintaan atau komplain internal yang masuk ke departemen R&amp;D
2. Melakukan audit dokumen R&amp;D yang ada di internal &amp; Vendor setiap semester
3. melakukan pemutakhiran data BOM dengan tujuan Akurasi Data BOM SAP</t>
  </si>
  <si>
    <t>1. Melakukan pengembangan dan analisis mendetail mengenai Produk  inovatif yang sesuai dengan keinginan pasar
2. Mencari alternatif Sparepart yang lebih efisien dari Global Sourcing
3. Melakukan Sosialisasi produk pada saat akan Masspro serta melengkapi kelengkapan dokumen GTKP dan BOM dan informasi mengenai sarana dan vendor yang dapat mengerjakan nya</t>
  </si>
  <si>
    <t>1. Penghematan Penggunaan Listrik Di Departemen R&amp;D dengan cara menjadwalkan pemadaman alat-alat listrik selama jam istirahat dan juga jika tidak digunakan
2. menggunakan Kendaraan Dinas bersamaan dengan departemen lain ketika visit ke vendor
3. Melakukan penghematan Air di departemen R&amp;D, seperti cuci alat makan atau Buang air kecil / besar</t>
  </si>
  <si>
    <t>1. Melengkapi Keperluan APD dilingkungan R&amp;D dan memastikan digunakan oleh personel R&amp;D
2. Memelihara dan melakukan pengecekan berkala terhadap APD yang dimiliki</t>
  </si>
  <si>
    <t>Melakukan survey trend product di Pameran, Market Place dan Pabrik lain</t>
  </si>
  <si>
    <t>Membatasi pembuatan Prototype produk dan Komponen</t>
  </si>
  <si>
    <t>Mengganti material yang tidak ramah lingkungan pada produk menjadi ramah lingkungan dengan persyaratan Recycle dan Reuse</t>
  </si>
  <si>
    <t xml:space="preserve">Melakukan reminder dan menampilkan pancapaian absensi di bulan sebelumnya pada Briefing Rutin departemen minimal 2 kali setiap minggu </t>
  </si>
  <si>
    <t>Menyelesaikan setiap permintaan desain produk yang masuk ke R&amp;D sesuai target yang ditentukan bersama</t>
  </si>
  <si>
    <t>Sinkronisasi Dokumen BOM (Manual dan SAP)produk yang masuk kedalam APS</t>
  </si>
  <si>
    <t>Melakukan Pengawasan / monitoring terhadap vendor yang berkaitan dengan Output R&amp;D (GTKP &amp; SCS)</t>
  </si>
  <si>
    <t>Membuat jadwal dan Melakukan Kontrol setiap Penyelesaian temuan Audit</t>
  </si>
  <si>
    <t>Implementasi temuan audit dengan prosedur yang berlaku</t>
  </si>
  <si>
    <t>Reminder kepada personel R&amp;D mengenai Sejumlah aturan ketika Briefing dengan isi 1 tematik per 1x briefing</t>
  </si>
  <si>
    <t>Melakukan Digitalisasi Teknikal File dan disimpan dalam sebuah platform yang terjaga kerahasiaannya (kolaborasi dengan MIS)</t>
  </si>
  <si>
    <t>Melakukan perancangan ulang terhadap beberapa produk yang dapat di modifikasi untuk mencapai tujuan Simplifikasi</t>
  </si>
  <si>
    <t>Mengaplikasikan sistem knockdown pada produk eksisting</t>
  </si>
  <si>
    <t>Internal Brainstorming dan di tuangkan dalam A3 Report dan berpartisipasi dalam WOW Award</t>
  </si>
  <si>
    <t>Memasukan target kaizen dalam setiap Briefing dan meeting R&amp;D</t>
  </si>
  <si>
    <t>1. Mewajibkan penggunaan APD pada aktifitas Trial dan evaluasi                                                  2. Membuat jadwal dan melakukan kegiatan rutin 5S perbulan</t>
  </si>
  <si>
    <t>Actual Temuan (Eksternal)</t>
  </si>
  <si>
    <t>Actual Tepat Waktu  (Internal - hari)</t>
  </si>
  <si>
    <t>Undangan Training</t>
  </si>
  <si>
    <t>Kehadiran Training</t>
  </si>
  <si>
    <t>% TNA</t>
  </si>
  <si>
    <t>% Actual KMS</t>
  </si>
  <si>
    <r>
      <t>Isi pencapaian disesuaikan periode BSC yang akan diupdate pada "</t>
    </r>
    <r>
      <rPr>
        <b/>
        <sz val="11"/>
        <rFont val="Calibri"/>
        <family val="2"/>
        <scheme val="minor"/>
      </rPr>
      <t>baris yang berisi kata Actual" atau baris berwarna Kuning</t>
    </r>
  </si>
  <si>
    <t xml:space="preserve">Isi keterangan pencapaian pada kolom yang sudah disediakan
</t>
  </si>
  <si>
    <t>Note</t>
  </si>
  <si>
    <t>Pencapaian Temuan Eksternal</t>
  </si>
  <si>
    <t>% Pencapaian Tepat Waktu</t>
  </si>
  <si>
    <t>Simplikasi H/F Board Multy bed, satu pipa untuk 3 alternati H/F : Indomedix, bosay, BD003)</t>
  </si>
  <si>
    <t>Sonoma School Furniture &amp; KUMI CD</t>
  </si>
  <si>
    <t>Temuan perbedaan dimensi Sudut bending Back Hanako antara Gambar dan Benda kerja di Rajawali</t>
  </si>
  <si>
    <t>1Minggu / 5 HK</t>
  </si>
  <si>
    <t>1 Minggu = 5 Hari Kerja</t>
  </si>
  <si>
    <t>Actual Hari</t>
  </si>
  <si>
    <t>Target Hari</t>
  </si>
  <si>
    <t>Strategic Measures/KPI</t>
  </si>
  <si>
    <t>Audit Vendor YTD</t>
  </si>
  <si>
    <t>YTD</t>
  </si>
  <si>
    <t>dibuat perbulan</t>
  </si>
  <si>
    <t xml:space="preserve">Digitalisasi teknikal file up to date </t>
  </si>
  <si>
    <t>YTD Actual</t>
  </si>
  <si>
    <t>diisi perbulan sesuai dengan actual proses digitalisasi, jika pada bulan berikutnya tidak ada progress harap diisi sama seperti bulan sebelumnya.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</si>
</sst>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_(* \(#,##0.00\);_(* &quot;-&quot;??_);_(@_)"/>
    <numFmt numFmtId="164" formatCode="0.0%"/>
    <numFmt numFmtId="165" formatCode="_-* #,##0.00_-;\-* #,##0.00_-;_-* &quot;-&quot;??_-;_-@_-"/>
    <numFmt numFmtId="166" formatCode="0.000"/>
    <numFmt numFmtId="167" formatCode="&quot;&gt; &quot;0%"/>
    <numFmt numFmtId="168" formatCode="&quot;Max &quot;0%"/>
    <numFmt numFmtId="169" formatCode="&quot;&lt;= &quot;0%"/>
    <numFmt numFmtId="170" formatCode="&quot;&gt;= &quot;0%"/>
    <numFmt numFmtId="171" formatCode="&quot;&lt; &quot;0%"/>
    <numFmt numFmtId="172" formatCode="&quot;Finance - How should we look to our shareholders? (&quot;General&quot;%)&quot;"/>
    <numFmt numFmtId="173" formatCode="#,##0.000_);\(#,##0.000\)"/>
    <numFmt numFmtId="174" formatCode="&quot;Finance - How should we look to our shareholders? - &quot;0%"/>
    <numFmt numFmtId="175" formatCode="#,##0.0_);\(#,##0.0\)"/>
    <numFmt numFmtId="176" formatCode="0.0000"/>
    <numFmt numFmtId="177" formatCode="&quot;Total Perspectives Weight - &quot;0%"/>
    <numFmt numFmtId="178" formatCode="_(* #,##0_);_(* \(#,##0\);_(* &quot;-&quot;??_);_(@_)"/>
    <numFmt numFmtId="179" formatCode="_(* #,##0.000_);_(* \(#,##0.000\);_(* &quot;-&quot;??_);_(@_)"/>
  </numFmts>
  <fonts count="32" x14ac:knownFonts="1">
    <font>
      <sz val="11"/>
      <color theme="1"/>
      <name val="Calibri"/>
      <family val="2"/>
      <scheme val="minor"/>
    </font>
    <font>
      <sz val="11"/>
      <color theme="1"/>
      <name val="Calibri"/>
      <family val="2"/>
      <scheme val="minor"/>
    </font>
    <font>
      <sz val="11"/>
      <color theme="0"/>
      <name val="Calibri"/>
      <family val="2"/>
      <scheme val="minor"/>
    </font>
    <font>
      <sz val="8"/>
      <name val="Calibri"/>
      <family val="2"/>
      <scheme val="minor"/>
    </font>
    <font>
      <sz val="11"/>
      <color indexed="8"/>
      <name val="Calibri"/>
      <family val="2"/>
    </font>
    <font>
      <sz val="10"/>
      <color indexed="8"/>
      <name val="Arial"/>
      <family val="2"/>
    </font>
    <font>
      <sz val="10"/>
      <color theme="1"/>
      <name val="Arial"/>
      <family val="2"/>
    </font>
    <font>
      <sz val="10"/>
      <name val="Arial"/>
      <family val="2"/>
    </font>
    <font>
      <sz val="11"/>
      <color theme="1"/>
      <name val="Arial"/>
      <family val="2"/>
    </font>
    <font>
      <sz val="10"/>
      <color theme="0"/>
      <name val="Arial"/>
      <family val="2"/>
    </font>
    <font>
      <b/>
      <sz val="10"/>
      <color theme="0"/>
      <name val="Arial"/>
      <family val="2"/>
    </font>
    <font>
      <b/>
      <sz val="16"/>
      <color theme="1"/>
      <name val="Arial"/>
      <family val="2"/>
    </font>
    <font>
      <sz val="8"/>
      <color theme="1"/>
      <name val="Calibri"/>
      <family val="2"/>
    </font>
    <font>
      <b/>
      <sz val="22"/>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theme="0"/>
      <name val="Calibri"/>
      <family val="2"/>
      <scheme val="minor"/>
    </font>
    <font>
      <sz val="12"/>
      <color theme="0"/>
      <name val="Calibri"/>
      <family val="2"/>
      <scheme val="minor"/>
    </font>
    <font>
      <b/>
      <sz val="24"/>
      <name val="Calibri"/>
      <family val="2"/>
      <scheme val="minor"/>
    </font>
    <font>
      <sz val="12"/>
      <name val="Calibri"/>
      <family val="2"/>
      <scheme val="minor"/>
    </font>
    <font>
      <sz val="8"/>
      <color theme="0"/>
      <name val="Calibri"/>
      <family val="2"/>
    </font>
    <font>
      <sz val="12"/>
      <color theme="1"/>
      <name val="Calibri"/>
      <family val="2"/>
    </font>
    <font>
      <sz val="12"/>
      <color indexed="8"/>
      <name val="Calibri"/>
      <family val="2"/>
      <scheme val="minor"/>
    </font>
    <font>
      <b/>
      <sz val="12"/>
      <color theme="1"/>
      <name val="Calibri"/>
      <family val="2"/>
    </font>
    <font>
      <b/>
      <sz val="9"/>
      <color indexed="81"/>
      <name val="Tahoma"/>
      <family val="2"/>
    </font>
    <font>
      <sz val="9"/>
      <color indexed="81"/>
      <name val="Tahoma"/>
      <family val="2"/>
    </font>
    <font>
      <sz val="12"/>
      <color rgb="FFFF0000"/>
      <name val="Calibri"/>
      <family val="2"/>
      <scheme val="minor"/>
    </font>
    <font>
      <b/>
      <sz val="11"/>
      <color theme="0"/>
      <name val="Calibri"/>
      <family val="2"/>
      <scheme val="minor"/>
    </font>
    <font>
      <sz val="11"/>
      <name val="Calibri"/>
      <family val="2"/>
      <scheme val="minor"/>
    </font>
    <font>
      <b/>
      <sz val="11"/>
      <name val="Calibri"/>
      <family val="2"/>
      <scheme val="minor"/>
    </font>
    <font>
      <sz val="10"/>
      <color theme="1"/>
      <name val="Calibri"/>
      <family val="2"/>
      <scheme val="minor"/>
    </font>
  </fonts>
  <fills count="18">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7030A0"/>
        <bgColor indexed="64"/>
      </patternFill>
    </fill>
    <fill>
      <patternFill patternType="solid">
        <fgColor theme="8" tint="-0.49998474074526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1"/>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0" fontId="12" fillId="0" borderId="0"/>
    <xf numFmtId="9" fontId="12" fillId="0" borderId="0" applyFont="0" applyFill="0" applyBorder="0" applyAlignment="0" applyProtection="0"/>
    <xf numFmtId="43" fontId="12" fillId="0" borderId="0" applyFont="0" applyFill="0" applyBorder="0" applyAlignment="0" applyProtection="0"/>
  </cellStyleXfs>
  <cellXfs count="425">
    <xf numFmtId="0" fontId="0" fillId="0" borderId="0" xfId="0"/>
    <xf numFmtId="9" fontId="0" fillId="0" borderId="1" xfId="2" applyFont="1" applyBorder="1"/>
    <xf numFmtId="0" fontId="2" fillId="2" borderId="1" xfId="0" applyFont="1" applyFill="1" applyBorder="1"/>
    <xf numFmtId="0" fontId="2" fillId="2" borderId="0" xfId="0" applyFont="1" applyFill="1"/>
    <xf numFmtId="2" fontId="0" fillId="0" borderId="1" xfId="0" applyNumberFormat="1" applyBorder="1"/>
    <xf numFmtId="9" fontId="0" fillId="0" borderId="1" xfId="2" applyFont="1" applyBorder="1" applyAlignment="1">
      <alignment horizontal="right"/>
    </xf>
    <xf numFmtId="9" fontId="5" fillId="0" borderId="0" xfId="3" applyNumberFormat="1" applyFont="1" applyAlignment="1">
      <alignment horizontal="center" vertical="center"/>
    </xf>
    <xf numFmtId="0" fontId="5" fillId="0" borderId="0" xfId="3" applyFont="1" applyAlignment="1">
      <alignment horizontal="center" vertical="center" wrapText="1"/>
    </xf>
    <xf numFmtId="0" fontId="7" fillId="0" borderId="0" xfId="6" quotePrefix="1" applyNumberFormat="1" applyFont="1" applyFill="1" applyBorder="1" applyAlignment="1">
      <alignment horizontal="center" vertical="center" wrapText="1"/>
    </xf>
    <xf numFmtId="3" fontId="7" fillId="0" borderId="0" xfId="4" applyNumberFormat="1" applyFont="1" applyAlignment="1">
      <alignment horizontal="center" vertical="center" wrapText="1"/>
    </xf>
    <xf numFmtId="0" fontId="7" fillId="0" borderId="0" xfId="6" applyNumberFormat="1" applyFont="1" applyFill="1" applyBorder="1" applyAlignment="1">
      <alignment horizontal="center" vertical="center"/>
    </xf>
    <xf numFmtId="0" fontId="7" fillId="0" borderId="0" xfId="3" applyFont="1" applyAlignment="1">
      <alignment horizontal="center" vertical="center" wrapText="1"/>
    </xf>
    <xf numFmtId="9" fontId="7" fillId="0" borderId="0" xfId="4" applyNumberFormat="1" applyFont="1" applyAlignment="1">
      <alignment horizontal="center" vertical="center" wrapText="1"/>
    </xf>
    <xf numFmtId="17" fontId="7" fillId="0" borderId="0" xfId="4" quotePrefix="1" applyNumberFormat="1" applyFont="1" applyAlignment="1">
      <alignment horizontal="center" vertical="center" wrapText="1"/>
    </xf>
    <xf numFmtId="166" fontId="5" fillId="0" borderId="0" xfId="3" applyNumberFormat="1" applyFont="1" applyAlignment="1">
      <alignment horizontal="center" vertical="center"/>
    </xf>
    <xf numFmtId="2" fontId="5" fillId="0" borderId="0" xfId="3" applyNumberFormat="1" applyFont="1" applyAlignment="1">
      <alignment horizontal="center" vertical="center" wrapText="1"/>
    </xf>
    <xf numFmtId="2" fontId="7" fillId="0" borderId="0" xfId="3" quotePrefix="1" applyNumberFormat="1" applyFont="1" applyAlignment="1">
      <alignment horizontal="center" vertical="center" wrapText="1"/>
    </xf>
    <xf numFmtId="9" fontId="5" fillId="0" borderId="0" xfId="2" applyFont="1" applyFill="1" applyBorder="1" applyAlignment="1">
      <alignment horizontal="center" vertical="center"/>
    </xf>
    <xf numFmtId="9" fontId="6" fillId="0" borderId="0" xfId="2" applyFont="1" applyFill="1" applyBorder="1" applyAlignment="1">
      <alignment horizontal="center" vertical="center"/>
    </xf>
    <xf numFmtId="2" fontId="6" fillId="0" borderId="0" xfId="0" applyNumberFormat="1" applyFont="1" applyAlignment="1">
      <alignment horizontal="center" vertical="center"/>
    </xf>
    <xf numFmtId="166" fontId="6" fillId="0" borderId="0" xfId="0" applyNumberFormat="1" applyFont="1" applyAlignment="1">
      <alignment horizontal="center" vertical="center"/>
    </xf>
    <xf numFmtId="1" fontId="7" fillId="0" borderId="0" xfId="1" applyNumberFormat="1" applyFont="1" applyFill="1" applyBorder="1" applyAlignment="1">
      <alignment horizontal="center" vertical="center" wrapText="1"/>
    </xf>
    <xf numFmtId="1" fontId="6" fillId="0" borderId="0" xfId="1" applyNumberFormat="1" applyFont="1" applyFill="1" applyBorder="1" applyAlignment="1">
      <alignment horizontal="center" vertical="center"/>
    </xf>
    <xf numFmtId="0" fontId="6" fillId="0" borderId="0" xfId="0" applyFont="1"/>
    <xf numFmtId="0" fontId="6" fillId="0" borderId="0" xfId="0" applyFont="1" applyAlignment="1">
      <alignment horizontal="center" vertical="center"/>
    </xf>
    <xf numFmtId="0" fontId="8" fillId="0" borderId="0" xfId="0" applyFont="1" applyAlignment="1">
      <alignment horizontal="center" vertical="center"/>
    </xf>
    <xf numFmtId="0" fontId="8" fillId="0" borderId="0" xfId="0" applyFont="1"/>
    <xf numFmtId="0" fontId="8" fillId="0" borderId="0" xfId="0" applyFont="1" applyAlignment="1">
      <alignment horizontal="center"/>
    </xf>
    <xf numFmtId="164" fontId="5" fillId="3" borderId="0" xfId="3" applyNumberFormat="1" applyFont="1" applyFill="1" applyAlignment="1">
      <alignment horizontal="center" vertical="center"/>
    </xf>
    <xf numFmtId="9" fontId="5" fillId="3" borderId="0" xfId="3" applyNumberFormat="1" applyFont="1" applyFill="1" applyAlignment="1">
      <alignment horizontal="center" vertical="center"/>
    </xf>
    <xf numFmtId="0" fontId="7" fillId="0" borderId="0" xfId="3" applyFont="1" applyAlignment="1">
      <alignment horizontal="left" vertical="center" wrapText="1"/>
    </xf>
    <xf numFmtId="0" fontId="7" fillId="0" borderId="0" xfId="3" applyFont="1" applyAlignment="1">
      <alignment vertical="center" wrapText="1"/>
    </xf>
    <xf numFmtId="0" fontId="7" fillId="3" borderId="0" xfId="3" applyFont="1" applyFill="1" applyAlignment="1">
      <alignment horizontal="left" vertical="center" wrapText="1"/>
    </xf>
    <xf numFmtId="0" fontId="7" fillId="3" borderId="0" xfId="3" applyFont="1" applyFill="1" applyAlignment="1">
      <alignment vertical="center" wrapText="1"/>
    </xf>
    <xf numFmtId="0" fontId="7" fillId="3" borderId="0" xfId="3" applyFont="1" applyFill="1" applyAlignment="1">
      <alignment horizontal="center" vertical="center"/>
    </xf>
    <xf numFmtId="9" fontId="7" fillId="3" borderId="0" xfId="6" applyFont="1" applyFill="1" applyBorder="1" applyAlignment="1">
      <alignment horizontal="center" vertical="center" wrapText="1"/>
    </xf>
    <xf numFmtId="0" fontId="7" fillId="3" borderId="0" xfId="3" applyFont="1" applyFill="1" applyAlignment="1">
      <alignment horizontal="center" vertical="center" wrapText="1"/>
    </xf>
    <xf numFmtId="9" fontId="7" fillId="3" borderId="0" xfId="4" applyNumberFormat="1" applyFont="1" applyFill="1" applyAlignment="1">
      <alignment horizontal="center" vertical="center" wrapText="1"/>
    </xf>
    <xf numFmtId="17" fontId="7" fillId="3" borderId="0" xfId="4" applyNumberFormat="1" applyFont="1" applyFill="1" applyAlignment="1">
      <alignment horizontal="center" vertical="center" wrapText="1"/>
    </xf>
    <xf numFmtId="17" fontId="7" fillId="3" borderId="0" xfId="4" quotePrefix="1" applyNumberFormat="1" applyFont="1" applyFill="1" applyAlignment="1">
      <alignment horizontal="center" vertical="center" wrapText="1"/>
    </xf>
    <xf numFmtId="0" fontId="9" fillId="2" borderId="0" xfId="0" applyFont="1" applyFill="1"/>
    <xf numFmtId="0" fontId="6" fillId="0" borderId="0" xfId="0" applyFont="1" applyAlignment="1">
      <alignment horizontal="center"/>
    </xf>
    <xf numFmtId="2" fontId="5" fillId="3" borderId="0" xfId="3" applyNumberFormat="1" applyFont="1" applyFill="1" applyAlignment="1">
      <alignment horizontal="center" vertical="center"/>
    </xf>
    <xf numFmtId="2" fontId="6" fillId="3" borderId="0" xfId="0" applyNumberFormat="1" applyFont="1" applyFill="1" applyAlignment="1">
      <alignment horizontal="center" vertical="center"/>
    </xf>
    <xf numFmtId="9" fontId="6" fillId="3" borderId="0" xfId="2" applyFont="1" applyFill="1" applyBorder="1" applyAlignment="1">
      <alignment horizontal="center" vertical="center"/>
    </xf>
    <xf numFmtId="2" fontId="7" fillId="3" borderId="0" xfId="3" quotePrefix="1" applyNumberFormat="1" applyFont="1" applyFill="1" applyAlignment="1">
      <alignment horizontal="center" vertical="center" wrapText="1"/>
    </xf>
    <xf numFmtId="2" fontId="7" fillId="3" borderId="0" xfId="3" applyNumberFormat="1" applyFont="1" applyFill="1" applyAlignment="1">
      <alignment horizontal="center" vertical="center"/>
    </xf>
    <xf numFmtId="2" fontId="6" fillId="3" borderId="0" xfId="1" applyNumberFormat="1" applyFont="1" applyFill="1" applyBorder="1" applyAlignment="1">
      <alignment horizontal="center" vertical="center"/>
    </xf>
    <xf numFmtId="9" fontId="6" fillId="0" borderId="6" xfId="2" applyFont="1" applyFill="1" applyBorder="1" applyAlignment="1">
      <alignment horizontal="center" vertical="center"/>
    </xf>
    <xf numFmtId="9" fontId="6" fillId="3" borderId="6" xfId="2" applyFont="1" applyFill="1" applyBorder="1" applyAlignment="1">
      <alignment horizontal="center" vertical="center"/>
    </xf>
    <xf numFmtId="0" fontId="7" fillId="3" borderId="8" xfId="3" applyFont="1" applyFill="1" applyBorder="1" applyAlignment="1">
      <alignment horizontal="left" vertical="center" wrapText="1"/>
    </xf>
    <xf numFmtId="165" fontId="5" fillId="3" borderId="8" xfId="5" applyFont="1" applyFill="1" applyBorder="1" applyAlignment="1">
      <alignment horizontal="center" vertical="center"/>
    </xf>
    <xf numFmtId="2" fontId="5" fillId="3" borderId="8" xfId="5"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9" fontId="6" fillId="3" borderId="8" xfId="2" applyFont="1" applyFill="1" applyBorder="1" applyAlignment="1">
      <alignment horizontal="center" vertical="center"/>
    </xf>
    <xf numFmtId="9" fontId="6" fillId="3" borderId="9" xfId="2" applyFont="1" applyFill="1" applyBorder="1" applyAlignment="1">
      <alignment horizontal="center" vertical="center"/>
    </xf>
    <xf numFmtId="0" fontId="7" fillId="0" borderId="3" xfId="3" applyFont="1" applyBorder="1" applyAlignment="1">
      <alignment vertical="center" wrapText="1"/>
    </xf>
    <xf numFmtId="0" fontId="7" fillId="0" borderId="3" xfId="3" quotePrefix="1" applyFont="1" applyBorder="1" applyAlignment="1">
      <alignment horizontal="center" vertical="center" wrapText="1"/>
    </xf>
    <xf numFmtId="2" fontId="7" fillId="0" borderId="3" xfId="3" quotePrefix="1" applyNumberFormat="1" applyFont="1" applyBorder="1" applyAlignment="1">
      <alignment horizontal="center" vertical="center" wrapText="1"/>
    </xf>
    <xf numFmtId="2" fontId="6" fillId="0" borderId="3" xfId="0" applyNumberFormat="1" applyFont="1" applyBorder="1" applyAlignment="1">
      <alignment horizontal="center" vertical="center"/>
    </xf>
    <xf numFmtId="9" fontId="6" fillId="0" borderId="3" xfId="2" applyFont="1" applyFill="1" applyBorder="1" applyAlignment="1">
      <alignment horizontal="center" vertical="center"/>
    </xf>
    <xf numFmtId="9" fontId="6" fillId="0" borderId="4" xfId="2" applyFont="1" applyFill="1" applyBorder="1" applyAlignment="1">
      <alignment horizontal="center" vertical="center"/>
    </xf>
    <xf numFmtId="9" fontId="7" fillId="3" borderId="8" xfId="3" quotePrefix="1" applyNumberFormat="1" applyFont="1" applyFill="1" applyBorder="1" applyAlignment="1">
      <alignment horizontal="center" vertical="center" wrapText="1"/>
    </xf>
    <xf numFmtId="2" fontId="7" fillId="3" borderId="8" xfId="3" quotePrefix="1" applyNumberFormat="1" applyFont="1" applyFill="1" applyBorder="1" applyAlignment="1">
      <alignment horizontal="center" vertical="center" wrapText="1"/>
    </xf>
    <xf numFmtId="164" fontId="7" fillId="0" borderId="3" xfId="4" applyNumberFormat="1" applyFont="1" applyBorder="1" applyAlignment="1">
      <alignment horizontal="center" vertical="center"/>
    </xf>
    <xf numFmtId="164" fontId="7" fillId="0" borderId="3" xfId="2" applyNumberFormat="1" applyFont="1" applyFill="1" applyBorder="1" applyAlignment="1">
      <alignment horizontal="center" vertical="center"/>
    </xf>
    <xf numFmtId="164" fontId="6" fillId="0" borderId="3" xfId="2" applyNumberFormat="1" applyFont="1" applyFill="1" applyBorder="1" applyAlignment="1">
      <alignment horizontal="center" vertical="center"/>
    </xf>
    <xf numFmtId="0" fontId="7" fillId="0" borderId="8" xfId="3" applyFont="1" applyBorder="1" applyAlignment="1">
      <alignment vertical="center" wrapText="1"/>
    </xf>
    <xf numFmtId="164" fontId="7" fillId="0" borderId="8" xfId="4" applyNumberFormat="1" applyFont="1" applyBorder="1" applyAlignment="1">
      <alignment horizontal="center" vertical="center"/>
    </xf>
    <xf numFmtId="2" fontId="7" fillId="0" borderId="8" xfId="3" quotePrefix="1" applyNumberFormat="1" applyFont="1" applyBorder="1" applyAlignment="1">
      <alignment horizontal="center" vertical="center" wrapText="1"/>
    </xf>
    <xf numFmtId="2" fontId="6" fillId="0" borderId="8" xfId="0" applyNumberFormat="1" applyFont="1" applyBorder="1" applyAlignment="1">
      <alignment horizontal="center" vertical="center"/>
    </xf>
    <xf numFmtId="9" fontId="6" fillId="0" borderId="8" xfId="2" applyFont="1" applyFill="1" applyBorder="1" applyAlignment="1">
      <alignment horizontal="center" vertical="center"/>
    </xf>
    <xf numFmtId="9" fontId="6" fillId="0" borderId="9" xfId="2" applyFont="1" applyFill="1" applyBorder="1" applyAlignment="1">
      <alignment horizontal="center" vertical="center"/>
    </xf>
    <xf numFmtId="0" fontId="7" fillId="3" borderId="3" xfId="3" applyFont="1" applyFill="1" applyBorder="1" applyAlignment="1">
      <alignment horizontal="left" vertical="center" wrapText="1"/>
    </xf>
    <xf numFmtId="9" fontId="7" fillId="3" borderId="3" xfId="4" applyNumberFormat="1" applyFont="1" applyFill="1" applyBorder="1" applyAlignment="1">
      <alignment horizontal="center" vertical="center" wrapText="1"/>
    </xf>
    <xf numFmtId="2" fontId="7" fillId="3" borderId="3" xfId="3" quotePrefix="1" applyNumberFormat="1" applyFont="1" applyFill="1" applyBorder="1" applyAlignment="1">
      <alignment horizontal="center" vertical="center" wrapText="1"/>
    </xf>
    <xf numFmtId="2" fontId="6" fillId="3" borderId="3" xfId="0" applyNumberFormat="1" applyFont="1" applyFill="1" applyBorder="1" applyAlignment="1">
      <alignment horizontal="center" vertical="center"/>
    </xf>
    <xf numFmtId="9" fontId="6" fillId="3" borderId="3" xfId="2" applyFont="1" applyFill="1" applyBorder="1" applyAlignment="1">
      <alignment horizontal="center" vertical="center"/>
    </xf>
    <xf numFmtId="9" fontId="6" fillId="3" borderId="4" xfId="2" applyFont="1" applyFill="1" applyBorder="1" applyAlignment="1">
      <alignment horizontal="center" vertical="center"/>
    </xf>
    <xf numFmtId="0" fontId="7" fillId="0" borderId="8" xfId="3" applyFont="1" applyBorder="1" applyAlignment="1">
      <alignment horizontal="left" vertical="center" wrapText="1"/>
    </xf>
    <xf numFmtId="17" fontId="7" fillId="0" borderId="8" xfId="4" quotePrefix="1" applyNumberFormat="1" applyFont="1" applyBorder="1" applyAlignment="1">
      <alignment horizontal="center" vertical="center" wrapText="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0" fillId="2" borderId="10" xfId="3" applyFont="1" applyFill="1" applyBorder="1" applyAlignment="1">
      <alignment horizontal="center" vertical="center"/>
    </xf>
    <xf numFmtId="0" fontId="10" fillId="2" borderId="11" xfId="3"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9" fillId="2" borderId="0" xfId="0" applyFont="1" applyFill="1" applyAlignment="1">
      <alignment horizontal="center"/>
    </xf>
    <xf numFmtId="0" fontId="8" fillId="0" borderId="0" xfId="0" applyFont="1" applyAlignment="1">
      <alignment horizontal="left"/>
    </xf>
    <xf numFmtId="0" fontId="10" fillId="2" borderId="12" xfId="3" applyFont="1" applyFill="1" applyBorder="1" applyAlignment="1">
      <alignment horizontal="center" vertical="center" wrapText="1"/>
    </xf>
    <xf numFmtId="1" fontId="7" fillId="3" borderId="0" xfId="1" quotePrefix="1" applyNumberFormat="1" applyFont="1" applyFill="1" applyBorder="1" applyAlignment="1">
      <alignment horizontal="center" vertical="center" wrapText="1"/>
    </xf>
    <xf numFmtId="1" fontId="6" fillId="3" borderId="0" xfId="1" applyNumberFormat="1" applyFont="1" applyFill="1" applyBorder="1" applyAlignment="1">
      <alignment horizontal="center" vertical="center"/>
    </xf>
    <xf numFmtId="9" fontId="7" fillId="3" borderId="0" xfId="2" quotePrefix="1" applyFont="1" applyFill="1" applyBorder="1" applyAlignment="1">
      <alignment horizontal="center" vertical="center" wrapText="1"/>
    </xf>
    <xf numFmtId="0" fontId="14" fillId="0" borderId="0" xfId="7" applyFont="1"/>
    <xf numFmtId="0" fontId="14" fillId="0" borderId="0" xfId="7" applyFont="1" applyAlignment="1">
      <alignment horizontal="center" vertical="center"/>
    </xf>
    <xf numFmtId="164" fontId="14" fillId="0" borderId="0" xfId="8" applyNumberFormat="1" applyFont="1" applyAlignment="1" applyProtection="1">
      <alignment horizontal="center" vertical="center"/>
    </xf>
    <xf numFmtId="0" fontId="15" fillId="0" borderId="0" xfId="7" applyFont="1" applyAlignment="1">
      <alignment horizontal="center"/>
    </xf>
    <xf numFmtId="0" fontId="15" fillId="0" borderId="0" xfId="7" applyFont="1"/>
    <xf numFmtId="167" fontId="17" fillId="5" borderId="1" xfId="7" applyNumberFormat="1" applyFont="1" applyFill="1" applyBorder="1" applyAlignment="1">
      <alignment horizontal="center" vertical="center"/>
    </xf>
    <xf numFmtId="168" fontId="17" fillId="5" borderId="1" xfId="7" applyNumberFormat="1" applyFont="1" applyFill="1" applyBorder="1" applyAlignment="1">
      <alignment horizontal="center" vertical="center"/>
    </xf>
    <xf numFmtId="167" fontId="17" fillId="6" borderId="1" xfId="7" applyNumberFormat="1" applyFont="1" applyFill="1" applyBorder="1" applyAlignment="1">
      <alignment horizontal="center" vertical="center"/>
    </xf>
    <xf numFmtId="169" fontId="17" fillId="6" borderId="1" xfId="7" applyNumberFormat="1" applyFont="1" applyFill="1" applyBorder="1" applyAlignment="1">
      <alignment horizontal="center" vertical="center"/>
    </xf>
    <xf numFmtId="0" fontId="15" fillId="0" borderId="0" xfId="7" applyFont="1" applyAlignment="1">
      <alignment vertical="center" wrapText="1"/>
    </xf>
    <xf numFmtId="170" fontId="17" fillId="7" borderId="1" xfId="7" applyNumberFormat="1" applyFont="1" applyFill="1" applyBorder="1" applyAlignment="1">
      <alignment horizontal="center" vertical="center"/>
    </xf>
    <xf numFmtId="169" fontId="17" fillId="7" borderId="1" xfId="7" applyNumberFormat="1" applyFont="1" applyFill="1" applyBorder="1" applyAlignment="1">
      <alignment horizontal="center" vertical="center"/>
    </xf>
    <xf numFmtId="170" fontId="16" fillId="8" borderId="1" xfId="7" applyNumberFormat="1" applyFont="1" applyFill="1" applyBorder="1" applyAlignment="1">
      <alignment horizontal="center" vertical="center"/>
    </xf>
    <xf numFmtId="171" fontId="16" fillId="8" borderId="1" xfId="7" applyNumberFormat="1" applyFont="1" applyFill="1" applyBorder="1" applyAlignment="1">
      <alignment horizontal="center" vertical="center"/>
    </xf>
    <xf numFmtId="170" fontId="17" fillId="9" borderId="1" xfId="8" applyNumberFormat="1" applyFont="1" applyFill="1" applyBorder="1" applyAlignment="1" applyProtection="1">
      <alignment horizontal="center" vertical="center"/>
    </xf>
    <xf numFmtId="171" fontId="17" fillId="9" borderId="1" xfId="8" applyNumberFormat="1" applyFont="1" applyFill="1" applyBorder="1" applyAlignment="1" applyProtection="1">
      <alignment horizontal="center" vertical="center"/>
    </xf>
    <xf numFmtId="0" fontId="14" fillId="0" borderId="0" xfId="7" applyFont="1" applyAlignment="1">
      <alignment horizontal="center"/>
    </xf>
    <xf numFmtId="0" fontId="17" fillId="2" borderId="14"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7" fillId="2" borderId="18" xfId="7" applyFont="1" applyFill="1" applyBorder="1" applyAlignment="1">
      <alignment horizontal="center" vertical="center"/>
    </xf>
    <xf numFmtId="0" fontId="15" fillId="0" borderId="0" xfId="7" applyFont="1" applyAlignment="1">
      <alignment horizontal="center" vertical="center"/>
    </xf>
    <xf numFmtId="164" fontId="15" fillId="0" borderId="0" xfId="8" applyNumberFormat="1" applyFont="1" applyFill="1" applyAlignment="1" applyProtection="1">
      <alignment horizontal="center" vertical="center"/>
    </xf>
    <xf numFmtId="0" fontId="14" fillId="0" borderId="19" xfId="7" applyFont="1" applyBorder="1" applyAlignment="1">
      <alignment horizontal="left" vertical="center"/>
    </xf>
    <xf numFmtId="0" fontId="14" fillId="0" borderId="19" xfId="7" applyFont="1" applyBorder="1" applyAlignment="1">
      <alignment horizontal="center" vertical="center" wrapText="1"/>
    </xf>
    <xf numFmtId="172" fontId="14" fillId="0" borderId="19" xfId="7" applyNumberFormat="1" applyFont="1" applyBorder="1" applyAlignment="1">
      <alignment horizontal="center" vertical="center"/>
    </xf>
    <xf numFmtId="9" fontId="14" fillId="0" borderId="19" xfId="8" applyFont="1" applyBorder="1" applyAlignment="1" applyProtection="1">
      <alignment horizontal="center" vertical="center"/>
    </xf>
    <xf numFmtId="9" fontId="15" fillId="0" borderId="19" xfId="8" applyFont="1" applyBorder="1" applyAlignment="1" applyProtection="1">
      <alignment horizontal="center" vertical="center"/>
    </xf>
    <xf numFmtId="0" fontId="14" fillId="0" borderId="0" xfId="7" applyFont="1" applyAlignment="1">
      <alignment vertical="center"/>
    </xf>
    <xf numFmtId="4" fontId="14" fillId="0" borderId="0" xfId="7" applyNumberFormat="1" applyFont="1" applyAlignment="1">
      <alignment horizontal="center" vertical="center"/>
    </xf>
    <xf numFmtId="9" fontId="14" fillId="0" borderId="0" xfId="8" applyFont="1" applyAlignment="1" applyProtection="1">
      <alignment horizontal="center" vertical="center"/>
    </xf>
    <xf numFmtId="0" fontId="14" fillId="0" borderId="20" xfId="7" applyFont="1" applyBorder="1" applyAlignment="1">
      <alignment horizontal="left" vertical="center"/>
    </xf>
    <xf numFmtId="0" fontId="14" fillId="0" borderId="21" xfId="7" applyFont="1" applyBorder="1" applyAlignment="1">
      <alignment horizontal="left" vertical="center" wrapText="1"/>
    </xf>
    <xf numFmtId="9" fontId="14" fillId="0" borderId="21" xfId="8" applyFont="1" applyBorder="1" applyAlignment="1" applyProtection="1">
      <alignment horizontal="center" vertical="center"/>
    </xf>
    <xf numFmtId="173" fontId="14" fillId="0" borderId="21" xfId="8" applyNumberFormat="1" applyFont="1" applyBorder="1" applyAlignment="1">
      <alignment horizontal="center" vertical="center"/>
    </xf>
    <xf numFmtId="2" fontId="14" fillId="0" borderId="21" xfId="8" applyNumberFormat="1" applyFont="1" applyBorder="1" applyAlignment="1">
      <alignment horizontal="center" vertical="center"/>
    </xf>
    <xf numFmtId="164" fontId="14" fillId="0" borderId="21" xfId="8" applyNumberFormat="1" applyFont="1" applyBorder="1" applyAlignment="1">
      <alignment horizontal="center" vertical="center"/>
    </xf>
    <xf numFmtId="0" fontId="14" fillId="0" borderId="20" xfId="7" applyFont="1" applyBorder="1" applyAlignment="1">
      <alignment horizontal="left" vertical="center" wrapText="1"/>
    </xf>
    <xf numFmtId="9" fontId="14" fillId="0" borderId="20" xfId="8" applyFont="1" applyBorder="1" applyAlignment="1" applyProtection="1">
      <alignment horizontal="center" vertical="center"/>
    </xf>
    <xf numFmtId="173" fontId="14" fillId="0" borderId="20" xfId="7" applyNumberFormat="1" applyFont="1" applyBorder="1" applyAlignment="1">
      <alignment horizontal="center" vertical="center"/>
    </xf>
    <xf numFmtId="9" fontId="15" fillId="0" borderId="0" xfId="8" applyFont="1" applyBorder="1" applyAlignment="1" applyProtection="1">
      <alignment horizontal="center" vertical="center"/>
    </xf>
    <xf numFmtId="9" fontId="15" fillId="10" borderId="11" xfId="8" applyFont="1" applyFill="1" applyBorder="1" applyAlignment="1" applyProtection="1">
      <alignment horizontal="center"/>
    </xf>
    <xf numFmtId="0" fontId="15" fillId="10" borderId="11" xfId="8" applyNumberFormat="1" applyFont="1" applyFill="1" applyBorder="1" applyAlignment="1" applyProtection="1"/>
    <xf numFmtId="1" fontId="14" fillId="0" borderId="19" xfId="7" applyNumberFormat="1" applyFont="1" applyBorder="1" applyAlignment="1">
      <alignment horizontal="center" vertical="center"/>
    </xf>
    <xf numFmtId="9" fontId="15" fillId="11" borderId="19" xfId="8" applyFont="1" applyFill="1" applyBorder="1" applyAlignment="1" applyProtection="1">
      <alignment horizontal="center" vertical="center"/>
    </xf>
    <xf numFmtId="1" fontId="14" fillId="0" borderId="19" xfId="9" applyNumberFormat="1" applyFont="1" applyBorder="1" applyAlignment="1">
      <alignment horizontal="center" vertical="center"/>
    </xf>
    <xf numFmtId="1" fontId="14" fillId="0" borderId="21" xfId="7" applyNumberFormat="1" applyFont="1" applyBorder="1" applyAlignment="1">
      <alignment horizontal="center" vertical="center"/>
    </xf>
    <xf numFmtId="9" fontId="14" fillId="0" borderId="21" xfId="8" applyFont="1" applyBorder="1" applyAlignment="1">
      <alignment horizontal="center" vertical="center"/>
    </xf>
    <xf numFmtId="9" fontId="15" fillId="11" borderId="11" xfId="8" applyFont="1" applyFill="1" applyBorder="1" applyAlignment="1" applyProtection="1">
      <alignment horizontal="center"/>
    </xf>
    <xf numFmtId="0" fontId="15" fillId="11" borderId="11" xfId="8" applyNumberFormat="1" applyFont="1" applyFill="1" applyBorder="1" applyAlignment="1" applyProtection="1"/>
    <xf numFmtId="176" fontId="14" fillId="0" borderId="19" xfId="7" applyNumberFormat="1" applyFont="1" applyBorder="1" applyAlignment="1">
      <alignment horizontal="center" vertical="center"/>
    </xf>
    <xf numFmtId="175" fontId="14" fillId="0" borderId="20" xfId="7" applyNumberFormat="1" applyFont="1" applyBorder="1" applyAlignment="1">
      <alignment horizontal="center" vertical="center"/>
    </xf>
    <xf numFmtId="9" fontId="15" fillId="12" borderId="11" xfId="8" applyFont="1" applyFill="1" applyBorder="1" applyAlignment="1" applyProtection="1">
      <alignment horizontal="center"/>
    </xf>
    <xf numFmtId="0" fontId="15" fillId="12" borderId="11" xfId="8" applyNumberFormat="1" applyFont="1" applyFill="1" applyBorder="1" applyAlignment="1" applyProtection="1"/>
    <xf numFmtId="0" fontId="14" fillId="0" borderId="19" xfId="7" applyFont="1" applyBorder="1" applyAlignment="1">
      <alignment horizontal="center" vertical="center"/>
    </xf>
    <xf numFmtId="9" fontId="14" fillId="0" borderId="20" xfId="7" applyNumberFormat="1" applyFont="1" applyBorder="1" applyAlignment="1">
      <alignment horizontal="center" vertical="center"/>
    </xf>
    <xf numFmtId="164" fontId="14" fillId="0" borderId="21" xfId="7" applyNumberFormat="1" applyFont="1" applyBorder="1" applyAlignment="1">
      <alignment horizontal="center" vertical="center"/>
    </xf>
    <xf numFmtId="2" fontId="14" fillId="0" borderId="21" xfId="7" applyNumberFormat="1" applyFont="1" applyBorder="1" applyAlignment="1">
      <alignment horizontal="center" vertical="center"/>
    </xf>
    <xf numFmtId="1" fontId="14" fillId="0" borderId="20" xfId="7" applyNumberFormat="1" applyFont="1" applyBorder="1" applyAlignment="1">
      <alignment horizontal="center" vertical="center"/>
    </xf>
    <xf numFmtId="43" fontId="14" fillId="0" borderId="0" xfId="9" applyFont="1" applyAlignment="1" applyProtection="1">
      <alignment vertical="center"/>
    </xf>
    <xf numFmtId="177" fontId="17" fillId="2" borderId="13" xfId="8" applyNumberFormat="1" applyFont="1" applyFill="1" applyBorder="1" applyAlignment="1" applyProtection="1">
      <alignment vertical="center"/>
    </xf>
    <xf numFmtId="9" fontId="17" fillId="2" borderId="22" xfId="8" applyFont="1" applyFill="1" applyBorder="1" applyAlignment="1" applyProtection="1">
      <alignment horizontal="center" vertical="center"/>
    </xf>
    <xf numFmtId="0" fontId="17" fillId="2" borderId="22" xfId="9" applyNumberFormat="1" applyFont="1" applyFill="1" applyBorder="1" applyAlignment="1" applyProtection="1">
      <alignment vertical="center"/>
    </xf>
    <xf numFmtId="164" fontId="17" fillId="2" borderId="17" xfId="8" applyNumberFormat="1" applyFont="1" applyFill="1" applyBorder="1" applyAlignment="1" applyProtection="1">
      <alignment horizontal="center" vertical="center"/>
    </xf>
    <xf numFmtId="43" fontId="14" fillId="0" borderId="0" xfId="9" applyFont="1" applyAlignment="1" applyProtection="1">
      <alignment horizontal="center" vertical="center"/>
    </xf>
    <xf numFmtId="43" fontId="14" fillId="0" borderId="0" xfId="9" applyFont="1" applyProtection="1"/>
    <xf numFmtId="9" fontId="17" fillId="2" borderId="26" xfId="8" applyFont="1" applyFill="1" applyBorder="1" applyAlignment="1" applyProtection="1">
      <alignment horizontal="center" vertical="center"/>
    </xf>
    <xf numFmtId="0" fontId="17" fillId="2" borderId="26" xfId="7" applyFont="1" applyFill="1" applyBorder="1" applyAlignment="1">
      <alignment vertical="center"/>
    </xf>
    <xf numFmtId="0" fontId="17" fillId="2" borderId="13" xfId="7" applyFont="1" applyFill="1" applyBorder="1" applyAlignment="1">
      <alignment horizontal="center" vertical="center"/>
    </xf>
    <xf numFmtId="0" fontId="17" fillId="2" borderId="22" xfId="7" applyFont="1" applyFill="1" applyBorder="1" applyAlignment="1">
      <alignment horizontal="center" vertical="center"/>
    </xf>
    <xf numFmtId="0" fontId="17" fillId="2" borderId="26" xfId="7" applyFont="1" applyFill="1" applyBorder="1" applyAlignment="1">
      <alignment horizontal="center" vertical="center" wrapText="1"/>
    </xf>
    <xf numFmtId="0" fontId="17" fillId="2" borderId="13" xfId="7" applyFont="1" applyFill="1" applyBorder="1" applyAlignment="1">
      <alignment horizontal="center" vertical="center" wrapText="1"/>
    </xf>
    <xf numFmtId="0" fontId="14" fillId="0" borderId="27" xfId="7" applyFont="1" applyBorder="1" applyAlignment="1">
      <alignment vertical="top" wrapText="1"/>
    </xf>
    <xf numFmtId="0" fontId="14" fillId="0" borderId="28" xfId="7" applyFont="1" applyBorder="1" applyAlignment="1">
      <alignment vertical="top" wrapText="1"/>
    </xf>
    <xf numFmtId="9" fontId="14" fillId="0" borderId="28" xfId="8" applyFont="1" applyBorder="1" applyAlignment="1" applyProtection="1">
      <alignment horizontal="left" vertical="top"/>
    </xf>
    <xf numFmtId="2" fontId="14" fillId="0" borderId="28" xfId="7" applyNumberFormat="1" applyFont="1" applyBorder="1" applyAlignment="1">
      <alignment horizontal="center" vertical="top"/>
    </xf>
    <xf numFmtId="9" fontId="14" fillId="3" borderId="28" xfId="7" applyNumberFormat="1" applyFont="1" applyFill="1" applyBorder="1" applyAlignment="1">
      <alignment horizontal="center" vertical="top"/>
    </xf>
    <xf numFmtId="9" fontId="15" fillId="0" borderId="28" xfId="8" applyFont="1" applyBorder="1" applyAlignment="1" applyProtection="1">
      <alignment horizontal="center" vertical="center"/>
    </xf>
    <xf numFmtId="164" fontId="14" fillId="14" borderId="29" xfId="8" applyNumberFormat="1" applyFont="1" applyFill="1" applyBorder="1" applyAlignment="1" applyProtection="1">
      <alignment horizontal="center" vertical="center"/>
    </xf>
    <xf numFmtId="0" fontId="14" fillId="0" borderId="30" xfId="7" applyFont="1" applyBorder="1" applyAlignment="1">
      <alignment vertical="top" wrapText="1"/>
    </xf>
    <xf numFmtId="0" fontId="14" fillId="0" borderId="31" xfId="7" applyFont="1" applyBorder="1" applyAlignment="1">
      <alignment vertical="top" wrapText="1"/>
    </xf>
    <xf numFmtId="9" fontId="14" fillId="0" borderId="31" xfId="8" applyFont="1" applyBorder="1" applyAlignment="1" applyProtection="1">
      <alignment horizontal="left" vertical="top"/>
    </xf>
    <xf numFmtId="9" fontId="14" fillId="0" borderId="31" xfId="7" applyNumberFormat="1" applyFont="1" applyBorder="1" applyAlignment="1">
      <alignment horizontal="center" vertical="top"/>
    </xf>
    <xf numFmtId="9" fontId="14" fillId="3" borderId="31" xfId="7" applyNumberFormat="1" applyFont="1" applyFill="1" applyBorder="1" applyAlignment="1">
      <alignment horizontal="center" vertical="top"/>
    </xf>
    <xf numFmtId="9" fontId="15" fillId="0" borderId="31" xfId="8" applyFont="1" applyBorder="1" applyAlignment="1" applyProtection="1">
      <alignment horizontal="center" vertical="center"/>
    </xf>
    <xf numFmtId="164" fontId="14" fillId="14" borderId="32" xfId="8" applyNumberFormat="1" applyFont="1" applyFill="1" applyBorder="1" applyAlignment="1" applyProtection="1">
      <alignment horizontal="center" vertical="center"/>
    </xf>
    <xf numFmtId="0" fontId="14" fillId="0" borderId="33" xfId="7" applyFont="1" applyBorder="1" applyAlignment="1">
      <alignment vertical="top" wrapText="1"/>
    </xf>
    <xf numFmtId="0" fontId="14" fillId="0" borderId="34" xfId="7" applyFont="1" applyBorder="1" applyAlignment="1">
      <alignment vertical="top" wrapText="1"/>
    </xf>
    <xf numFmtId="9" fontId="14" fillId="0" borderId="34" xfId="8" applyFont="1" applyBorder="1" applyAlignment="1" applyProtection="1">
      <alignment horizontal="left" vertical="top" wrapText="1"/>
    </xf>
    <xf numFmtId="9" fontId="14" fillId="0" borderId="34" xfId="9" applyNumberFormat="1" applyFont="1" applyBorder="1" applyAlignment="1" applyProtection="1">
      <alignment horizontal="center" vertical="top"/>
    </xf>
    <xf numFmtId="9" fontId="14" fillId="3" borderId="34" xfId="7" applyNumberFormat="1" applyFont="1" applyFill="1" applyBorder="1" applyAlignment="1">
      <alignment horizontal="center" vertical="top"/>
    </xf>
    <xf numFmtId="9" fontId="15" fillId="0" borderId="34" xfId="8" applyFont="1" applyBorder="1" applyAlignment="1" applyProtection="1">
      <alignment horizontal="center" vertical="center"/>
    </xf>
    <xf numFmtId="164" fontId="14" fillId="14" borderId="35" xfId="8" applyNumberFormat="1" applyFont="1" applyFill="1" applyBorder="1" applyAlignment="1" applyProtection="1">
      <alignment horizontal="center" vertical="center"/>
    </xf>
    <xf numFmtId="9" fontId="18" fillId="2" borderId="14" xfId="8" applyFont="1" applyFill="1" applyBorder="1" applyAlignment="1" applyProtection="1">
      <alignment horizontal="center"/>
    </xf>
    <xf numFmtId="9" fontId="18" fillId="2" borderId="24" xfId="8" applyFont="1" applyFill="1" applyBorder="1" applyAlignment="1" applyProtection="1">
      <alignment horizontal="center"/>
    </xf>
    <xf numFmtId="9" fontId="18" fillId="2" borderId="25" xfId="8" applyFont="1" applyFill="1" applyBorder="1" applyAlignment="1" applyProtection="1">
      <alignment horizontal="center"/>
    </xf>
    <xf numFmtId="9" fontId="18" fillId="2" borderId="18" xfId="8" applyFont="1" applyFill="1" applyBorder="1" applyAlignment="1" applyProtection="1">
      <alignment horizontal="center"/>
    </xf>
    <xf numFmtId="9" fontId="18" fillId="2" borderId="36" xfId="8" applyFont="1" applyFill="1" applyBorder="1" applyAlignment="1" applyProtection="1">
      <alignment horizontal="center"/>
    </xf>
    <xf numFmtId="9" fontId="18" fillId="2" borderId="37" xfId="8" applyFont="1" applyFill="1" applyBorder="1" applyAlignment="1" applyProtection="1">
      <alignment horizontal="center"/>
    </xf>
    <xf numFmtId="0" fontId="15" fillId="0" borderId="0" xfId="7" applyFont="1" applyAlignment="1">
      <alignment horizontal="left" vertical="center"/>
    </xf>
    <xf numFmtId="0" fontId="22" fillId="0" borderId="0" xfId="7" applyFont="1" applyAlignment="1">
      <alignment horizontal="justify" vertical="center" wrapText="1"/>
    </xf>
    <xf numFmtId="164" fontId="22" fillId="0" borderId="0" xfId="8" applyNumberFormat="1" applyFont="1" applyAlignment="1" applyProtection="1">
      <alignment horizontal="justify" vertical="center" wrapText="1"/>
    </xf>
    <xf numFmtId="164" fontId="14" fillId="0" borderId="0" xfId="8" applyNumberFormat="1" applyFont="1" applyProtection="1"/>
    <xf numFmtId="0" fontId="15" fillId="0" borderId="16" xfId="7" applyFont="1" applyBorder="1" applyAlignment="1">
      <alignment horizontal="center" vertical="center"/>
    </xf>
    <xf numFmtId="4" fontId="23" fillId="0" borderId="1" xfId="7" applyNumberFormat="1" applyFont="1" applyBorder="1" applyAlignment="1">
      <alignment horizontal="center" vertical="center"/>
    </xf>
    <xf numFmtId="0" fontId="15" fillId="0" borderId="40" xfId="7" applyFont="1" applyBorder="1" applyAlignment="1">
      <alignment horizontal="center" vertical="center"/>
    </xf>
    <xf numFmtId="4" fontId="22" fillId="15" borderId="26" xfId="7" applyNumberFormat="1" applyFont="1" applyFill="1" applyBorder="1" applyAlignment="1">
      <alignment horizontal="center" vertical="top"/>
    </xf>
    <xf numFmtId="0" fontId="15" fillId="0" borderId="18" xfId="7" applyFont="1" applyBorder="1" applyAlignment="1">
      <alignment vertical="center" wrapText="1"/>
    </xf>
    <xf numFmtId="0" fontId="15" fillId="0" borderId="36" xfId="7" applyFont="1" applyBorder="1" applyAlignment="1">
      <alignment vertical="center" wrapText="1"/>
    </xf>
    <xf numFmtId="0" fontId="22" fillId="0" borderId="36" xfId="7" applyFont="1" applyBorder="1"/>
    <xf numFmtId="0" fontId="15" fillId="0" borderId="22" xfId="7" applyFont="1" applyBorder="1" applyAlignment="1">
      <alignment horizontal="right" vertical="center" wrapText="1"/>
    </xf>
    <xf numFmtId="4" fontId="15" fillId="0" borderId="17" xfId="7" applyNumberFormat="1" applyFont="1" applyBorder="1" applyAlignment="1">
      <alignment horizontal="center" vertical="center"/>
    </xf>
    <xf numFmtId="0" fontId="22" fillId="0" borderId="0" xfId="7" applyFont="1"/>
    <xf numFmtId="0" fontId="15" fillId="0" borderId="0" xfId="7" applyFont="1" applyAlignment="1">
      <alignment horizontal="center" vertical="center" wrapText="1"/>
    </xf>
    <xf numFmtId="4" fontId="15" fillId="0" borderId="0" xfId="7" applyNumberFormat="1" applyFont="1" applyAlignment="1">
      <alignment horizontal="center" vertical="center" wrapText="1"/>
    </xf>
    <xf numFmtId="164" fontId="22" fillId="0" borderId="0" xfId="8" applyNumberFormat="1" applyFont="1" applyAlignment="1" applyProtection="1">
      <alignment vertical="top"/>
    </xf>
    <xf numFmtId="0" fontId="22" fillId="0" borderId="0" xfId="7" applyFont="1" applyAlignment="1">
      <alignment horizontal="center"/>
    </xf>
    <xf numFmtId="164" fontId="22" fillId="0" borderId="0" xfId="8" applyNumberFormat="1" applyFont="1" applyProtection="1"/>
    <xf numFmtId="0" fontId="22" fillId="0" borderId="18" xfId="7" applyFont="1" applyBorder="1" applyAlignment="1">
      <alignment vertical="center"/>
    </xf>
    <xf numFmtId="0" fontId="16" fillId="0" borderId="0" xfId="7" applyFont="1" applyAlignment="1">
      <alignment vertical="center" wrapText="1"/>
    </xf>
    <xf numFmtId="0" fontId="16" fillId="0" borderId="0" xfId="7" applyFont="1" applyAlignment="1">
      <alignment horizontal="center" vertical="center" wrapText="1"/>
    </xf>
    <xf numFmtId="9" fontId="19" fillId="0" borderId="0" xfId="7" applyNumberFormat="1" applyFont="1" applyAlignment="1">
      <alignment horizontal="center" vertical="center" wrapText="1"/>
    </xf>
    <xf numFmtId="164" fontId="14" fillId="0" borderId="0" xfId="8" applyNumberFormat="1" applyFont="1" applyBorder="1" applyAlignment="1" applyProtection="1">
      <alignment horizontal="center" vertical="center"/>
    </xf>
    <xf numFmtId="0" fontId="19" fillId="0" borderId="0" xfId="7" applyFont="1" applyAlignment="1">
      <alignment horizontal="center" vertical="center" wrapText="1"/>
    </xf>
    <xf numFmtId="0" fontId="17" fillId="0" borderId="0" xfId="7" applyFont="1" applyAlignment="1">
      <alignment vertical="center" wrapText="1"/>
    </xf>
    <xf numFmtId="0" fontId="18" fillId="0" borderId="0" xfId="7" applyFont="1" applyAlignment="1">
      <alignment vertical="center" wrapText="1"/>
    </xf>
    <xf numFmtId="170" fontId="17" fillId="0" borderId="0" xfId="8" applyNumberFormat="1" applyFont="1" applyFill="1" applyBorder="1" applyAlignment="1" applyProtection="1">
      <alignment horizontal="center" vertical="center"/>
    </xf>
    <xf numFmtId="171" fontId="17" fillId="0" borderId="0" xfId="8" applyNumberFormat="1" applyFont="1" applyFill="1" applyBorder="1" applyAlignment="1" applyProtection="1">
      <alignment horizontal="center" vertical="center"/>
    </xf>
    <xf numFmtId="9" fontId="14" fillId="0" borderId="19" xfId="2" applyFont="1" applyBorder="1" applyAlignment="1">
      <alignment horizontal="center" vertical="center"/>
    </xf>
    <xf numFmtId="0" fontId="17" fillId="2" borderId="0" xfId="7" applyFont="1" applyFill="1" applyAlignment="1">
      <alignment horizontal="center" vertical="center" wrapText="1"/>
    </xf>
    <xf numFmtId="0" fontId="17" fillId="0" borderId="0" xfId="7" applyFont="1" applyAlignment="1">
      <alignment horizontal="center" vertical="center" wrapText="1"/>
    </xf>
    <xf numFmtId="0" fontId="2" fillId="2" borderId="0" xfId="0" applyFont="1" applyFill="1" applyAlignment="1">
      <alignment vertical="center" wrapText="1"/>
    </xf>
    <xf numFmtId="0" fontId="2" fillId="2" borderId="1" xfId="0" applyFont="1" applyFill="1" applyBorder="1" applyAlignment="1">
      <alignment horizontal="center" vertical="center"/>
    </xf>
    <xf numFmtId="9" fontId="14" fillId="0" borderId="21" xfId="2" applyFont="1" applyBorder="1" applyAlignment="1">
      <alignment horizontal="center" vertical="center"/>
    </xf>
    <xf numFmtId="9" fontId="14" fillId="0" borderId="20" xfId="2" applyFont="1" applyBorder="1" applyAlignment="1">
      <alignment horizontal="center" vertical="center"/>
    </xf>
    <xf numFmtId="2" fontId="14" fillId="0" borderId="20" xfId="7" applyNumberFormat="1" applyFont="1" applyBorder="1" applyAlignment="1">
      <alignment horizontal="center" vertical="center"/>
    </xf>
    <xf numFmtId="43" fontId="0" fillId="0" borderId="1" xfId="1" applyFont="1" applyBorder="1"/>
    <xf numFmtId="0" fontId="2" fillId="2" borderId="8" xfId="0" applyFont="1" applyFill="1" applyBorder="1"/>
    <xf numFmtId="0" fontId="2" fillId="0" borderId="0" xfId="0" applyFont="1"/>
    <xf numFmtId="9" fontId="0" fillId="0" borderId="0" xfId="2" applyFont="1" applyFill="1" applyBorder="1" applyAlignment="1">
      <alignment horizontal="right"/>
    </xf>
    <xf numFmtId="9" fontId="0" fillId="0" borderId="0" xfId="2" applyFont="1" applyFill="1" applyBorder="1"/>
    <xf numFmtId="0" fontId="0" fillId="0" borderId="0" xfId="0" applyAlignment="1">
      <alignment vertical="center"/>
    </xf>
    <xf numFmtId="9" fontId="0" fillId="0" borderId="1" xfId="1" applyNumberFormat="1" applyFont="1" applyBorder="1"/>
    <xf numFmtId="0" fontId="16" fillId="0" borderId="1" xfId="0" applyFont="1" applyBorder="1" applyAlignment="1">
      <alignment vertical="center" wrapText="1"/>
    </xf>
    <xf numFmtId="0" fontId="14" fillId="0" borderId="0" xfId="0" applyFont="1"/>
    <xf numFmtId="0" fontId="14" fillId="0" borderId="21" xfId="0" applyFont="1" applyBorder="1" applyAlignment="1">
      <alignment horizontal="left" vertical="center" wrapText="1"/>
    </xf>
    <xf numFmtId="0" fontId="14" fillId="0" borderId="19" xfId="0" applyFont="1" applyBorder="1" applyAlignment="1">
      <alignment horizontal="center" vertical="center" wrapText="1"/>
    </xf>
    <xf numFmtId="172" fontId="14" fillId="0" borderId="21" xfId="0" applyNumberFormat="1" applyFont="1" applyBorder="1" applyAlignment="1">
      <alignment horizontal="center" vertical="center"/>
    </xf>
    <xf numFmtId="166" fontId="14" fillId="0" borderId="21" xfId="0" applyNumberFormat="1" applyFont="1" applyBorder="1" applyAlignment="1">
      <alignment horizontal="center" vertical="center"/>
    </xf>
    <xf numFmtId="9" fontId="0" fillId="0" borderId="8" xfId="2" applyFont="1" applyFill="1" applyBorder="1" applyAlignment="1">
      <alignment horizontal="right"/>
    </xf>
    <xf numFmtId="9" fontId="0" fillId="0" borderId="8" xfId="2" applyFont="1" applyFill="1" applyBorder="1"/>
    <xf numFmtId="0" fontId="2" fillId="2" borderId="1" xfId="0" applyFont="1" applyFill="1" applyBorder="1" applyAlignment="1">
      <alignment wrapText="1"/>
    </xf>
    <xf numFmtId="0" fontId="15" fillId="3" borderId="40" xfId="7" applyFont="1" applyFill="1" applyBorder="1" applyAlignment="1">
      <alignment horizontal="center" vertical="center"/>
    </xf>
    <xf numFmtId="0" fontId="22" fillId="0" borderId="17" xfId="7" applyFont="1" applyBorder="1" applyAlignment="1">
      <alignment horizontal="left" vertical="center"/>
    </xf>
    <xf numFmtId="0" fontId="15" fillId="3" borderId="48" xfId="7" applyFont="1" applyFill="1" applyBorder="1" applyAlignment="1">
      <alignment horizontal="center" vertical="center"/>
    </xf>
    <xf numFmtId="0" fontId="0" fillId="0" borderId="0" xfId="0" applyAlignment="1">
      <alignment horizontal="center" vertical="center"/>
    </xf>
    <xf numFmtId="0" fontId="16" fillId="0" borderId="1" xfId="0" applyFont="1" applyBorder="1" applyAlignment="1">
      <alignment vertical="center"/>
    </xf>
    <xf numFmtId="0" fontId="28" fillId="2" borderId="0" xfId="0" applyFont="1" applyFill="1" applyAlignment="1">
      <alignment horizontal="center" vertical="center"/>
    </xf>
    <xf numFmtId="9" fontId="14" fillId="0" borderId="20" xfId="8" applyFont="1" applyBorder="1" applyAlignment="1">
      <alignment horizontal="center" vertical="center"/>
    </xf>
    <xf numFmtId="2" fontId="14" fillId="0" borderId="20" xfId="8" applyNumberFormat="1" applyFont="1" applyBorder="1" applyAlignment="1">
      <alignment horizontal="center" vertical="center"/>
    </xf>
    <xf numFmtId="0" fontId="15" fillId="0" borderId="0" xfId="9" applyNumberFormat="1" applyFont="1" applyBorder="1" applyAlignment="1" applyProtection="1"/>
    <xf numFmtId="43" fontId="15" fillId="0" borderId="0" xfId="9" applyFont="1" applyBorder="1" applyAlignment="1" applyProtection="1"/>
    <xf numFmtId="43" fontId="15" fillId="0" borderId="0" xfId="9" applyFont="1" applyBorder="1" applyAlignment="1" applyProtection="1">
      <alignment horizontal="center"/>
    </xf>
    <xf numFmtId="9" fontId="15" fillId="0" borderId="0" xfId="8" applyFont="1" applyBorder="1" applyAlignment="1" applyProtection="1"/>
    <xf numFmtId="0" fontId="17" fillId="2" borderId="23" xfId="9" applyNumberFormat="1" applyFont="1" applyFill="1" applyBorder="1" applyAlignment="1" applyProtection="1">
      <alignment vertical="center"/>
    </xf>
    <xf numFmtId="9" fontId="14" fillId="0" borderId="20" xfId="8" applyFont="1" applyBorder="1" applyAlignment="1">
      <alignment horizontal="center" vertical="center" wrapText="1"/>
    </xf>
    <xf numFmtId="0" fontId="29" fillId="0" borderId="0" xfId="0" applyFont="1" applyAlignment="1">
      <alignment horizontal="left" vertical="center"/>
    </xf>
    <xf numFmtId="0" fontId="29" fillId="0" borderId="0" xfId="0" applyFont="1"/>
    <xf numFmtId="0" fontId="29" fillId="0" borderId="0" xfId="0" applyFont="1" applyAlignment="1">
      <alignment wrapText="1"/>
    </xf>
    <xf numFmtId="0" fontId="2" fillId="2" borderId="1" xfId="0" applyFont="1" applyFill="1" applyBorder="1" applyAlignment="1">
      <alignment vertical="center" wrapText="1"/>
    </xf>
    <xf numFmtId="0" fontId="2" fillId="2" borderId="1" xfId="0" applyFont="1" applyFill="1" applyBorder="1" applyAlignment="1">
      <alignment vertical="center"/>
    </xf>
    <xf numFmtId="2" fontId="14" fillId="0" borderId="21" xfId="2" applyNumberFormat="1" applyFont="1" applyBorder="1" applyAlignment="1">
      <alignment horizontal="center" vertical="center"/>
    </xf>
    <xf numFmtId="2" fontId="0" fillId="0" borderId="1" xfId="2" applyNumberFormat="1" applyFont="1" applyBorder="1"/>
    <xf numFmtId="2" fontId="0" fillId="0" borderId="1" xfId="1" applyNumberFormat="1" applyFont="1" applyBorder="1"/>
    <xf numFmtId="1" fontId="14" fillId="0" borderId="19" xfId="9" applyNumberFormat="1" applyFont="1" applyBorder="1" applyAlignment="1">
      <alignment horizontal="center" vertical="center" wrapText="1"/>
    </xf>
    <xf numFmtId="2" fontId="14" fillId="0" borderId="19" xfId="7" applyNumberFormat="1" applyFont="1" applyBorder="1" applyAlignment="1">
      <alignment horizontal="center" vertical="center"/>
    </xf>
    <xf numFmtId="1" fontId="14" fillId="0" borderId="21" xfId="1" applyNumberFormat="1" applyFont="1" applyFill="1" applyBorder="1" applyAlignment="1">
      <alignment horizontal="center" vertical="center"/>
    </xf>
    <xf numFmtId="2" fontId="14" fillId="0" borderId="19" xfId="2" applyNumberFormat="1" applyFont="1" applyBorder="1" applyAlignment="1">
      <alignment horizontal="center" vertical="center"/>
    </xf>
    <xf numFmtId="2" fontId="14" fillId="0" borderId="20" xfId="2" applyNumberFormat="1" applyFont="1" applyBorder="1" applyAlignment="1">
      <alignment horizontal="center" vertical="center"/>
    </xf>
    <xf numFmtId="9" fontId="15" fillId="13" borderId="50" xfId="8" applyFont="1" applyFill="1" applyBorder="1" applyAlignment="1" applyProtection="1">
      <alignment horizontal="center" vertical="center"/>
    </xf>
    <xf numFmtId="0" fontId="15" fillId="13" borderId="50" xfId="8" applyNumberFormat="1" applyFont="1" applyFill="1" applyBorder="1" applyAlignment="1" applyProtection="1">
      <alignment vertical="center"/>
    </xf>
    <xf numFmtId="43" fontId="0" fillId="8" borderId="1" xfId="1" applyFont="1" applyFill="1" applyBorder="1"/>
    <xf numFmtId="9" fontId="0" fillId="8" borderId="1" xfId="2" applyFont="1" applyFill="1" applyBorder="1"/>
    <xf numFmtId="2" fontId="0" fillId="8" borderId="1" xfId="2" applyNumberFormat="1" applyFont="1" applyFill="1" applyBorder="1"/>
    <xf numFmtId="1" fontId="0" fillId="0" borderId="1" xfId="1" applyNumberFormat="1" applyFont="1" applyBorder="1"/>
    <xf numFmtId="2" fontId="0" fillId="8" borderId="1" xfId="1" applyNumberFormat="1" applyFont="1" applyFill="1" applyBorder="1"/>
    <xf numFmtId="1" fontId="0" fillId="8" borderId="1" xfId="1" applyNumberFormat="1" applyFont="1" applyFill="1" applyBorder="1"/>
    <xf numFmtId="0" fontId="2" fillId="2" borderId="12" xfId="0" applyFont="1" applyFill="1" applyBorder="1" applyAlignment="1">
      <alignment horizontal="center" vertical="center"/>
    </xf>
    <xf numFmtId="9" fontId="0" fillId="8" borderId="1" xfId="1" applyNumberFormat="1" applyFont="1" applyFill="1" applyBorder="1"/>
    <xf numFmtId="178" fontId="0" fillId="0" borderId="1" xfId="1" applyNumberFormat="1" applyFont="1" applyBorder="1"/>
    <xf numFmtId="178" fontId="0" fillId="8" borderId="1" xfId="1" applyNumberFormat="1" applyFont="1" applyFill="1" applyBorder="1"/>
    <xf numFmtId="9" fontId="1" fillId="0" borderId="1" xfId="2" applyFont="1" applyFill="1" applyBorder="1"/>
    <xf numFmtId="179" fontId="0" fillId="0" borderId="1" xfId="1" applyNumberFormat="1" applyFont="1" applyBorder="1"/>
    <xf numFmtId="179" fontId="0" fillId="8" borderId="1" xfId="1" applyNumberFormat="1" applyFont="1" applyFill="1" applyBorder="1"/>
    <xf numFmtId="0" fontId="14" fillId="0" borderId="1" xfId="7" applyFont="1" applyBorder="1" applyAlignment="1">
      <alignment vertical="center"/>
    </xf>
    <xf numFmtId="0" fontId="22" fillId="0" borderId="0" xfId="7" applyFont="1" applyAlignment="1">
      <alignment vertical="center"/>
    </xf>
    <xf numFmtId="0" fontId="22" fillId="0" borderId="0" xfId="7" applyFont="1" applyAlignment="1">
      <alignment horizontal="center" vertical="center"/>
    </xf>
    <xf numFmtId="164" fontId="14" fillId="0" borderId="21" xfId="8" applyNumberFormat="1" applyFont="1" applyBorder="1" applyAlignment="1" applyProtection="1">
      <alignment horizontal="center" vertical="center"/>
    </xf>
    <xf numFmtId="164" fontId="15" fillId="10" borderId="11" xfId="8" applyNumberFormat="1" applyFont="1" applyFill="1" applyBorder="1" applyAlignment="1" applyProtection="1">
      <alignment horizontal="center"/>
    </xf>
    <xf numFmtId="164" fontId="15" fillId="11" borderId="11" xfId="8" applyNumberFormat="1" applyFont="1" applyFill="1" applyBorder="1" applyAlignment="1" applyProtection="1">
      <alignment horizontal="center" vertical="center"/>
    </xf>
    <xf numFmtId="164" fontId="14" fillId="0" borderId="20" xfId="8" applyNumberFormat="1" applyFont="1" applyBorder="1" applyAlignment="1" applyProtection="1">
      <alignment horizontal="center" vertical="center"/>
    </xf>
    <xf numFmtId="164" fontId="15" fillId="12" borderId="11" xfId="8" applyNumberFormat="1" applyFont="1" applyFill="1" applyBorder="1" applyAlignment="1" applyProtection="1">
      <alignment horizontal="center" vertical="center"/>
    </xf>
    <xf numFmtId="164" fontId="14" fillId="0" borderId="19" xfId="8" applyNumberFormat="1" applyFont="1" applyBorder="1" applyAlignment="1" applyProtection="1">
      <alignment horizontal="center" vertical="center"/>
    </xf>
    <xf numFmtId="164" fontId="15" fillId="13" borderId="50" xfId="8" applyNumberFormat="1" applyFont="1" applyFill="1" applyBorder="1" applyAlignment="1" applyProtection="1">
      <alignment horizontal="center" vertical="center"/>
    </xf>
    <xf numFmtId="1" fontId="29" fillId="8" borderId="1" xfId="0" applyNumberFormat="1" applyFont="1" applyFill="1" applyBorder="1" applyAlignment="1">
      <alignment horizontal="right" vertical="center"/>
    </xf>
    <xf numFmtId="9" fontId="0" fillId="0" borderId="1" xfId="1" applyNumberFormat="1" applyFont="1" applyFill="1" applyBorder="1"/>
    <xf numFmtId="9" fontId="0" fillId="0" borderId="1" xfId="2" applyFont="1" applyFill="1" applyBorder="1"/>
    <xf numFmtId="0" fontId="0" fillId="0" borderId="0" xfId="0" applyAlignment="1">
      <alignment wrapText="1"/>
    </xf>
    <xf numFmtId="1" fontId="0" fillId="8" borderId="1" xfId="2" applyNumberFormat="1" applyFont="1" applyFill="1" applyBorder="1"/>
    <xf numFmtId="178" fontId="0" fillId="0" borderId="1" xfId="1" applyNumberFormat="1" applyFont="1" applyFill="1" applyBorder="1"/>
    <xf numFmtId="10" fontId="0" fillId="8" borderId="1" xfId="2" applyNumberFormat="1" applyFont="1" applyFill="1" applyBorder="1"/>
    <xf numFmtId="0" fontId="0" fillId="0" borderId="1" xfId="0" applyBorder="1" applyAlignment="1">
      <alignment vertical="center"/>
    </xf>
    <xf numFmtId="43" fontId="0" fillId="17" borderId="1" xfId="1" applyFont="1" applyFill="1" applyBorder="1"/>
    <xf numFmtId="9" fontId="0" fillId="17" borderId="1" xfId="2" applyFont="1" applyFill="1" applyBorder="1" applyAlignment="1">
      <alignment horizontal="right"/>
    </xf>
    <xf numFmtId="9" fontId="0" fillId="17" borderId="1" xfId="2" applyFont="1" applyFill="1" applyBorder="1"/>
    <xf numFmtId="9" fontId="0" fillId="8" borderId="1" xfId="2" applyFont="1" applyFill="1" applyBorder="1" applyAlignment="1">
      <alignment vertical="center"/>
    </xf>
    <xf numFmtId="0" fontId="0" fillId="0" borderId="1" xfId="0" applyBorder="1" applyAlignment="1">
      <alignment horizontal="center" vertical="center"/>
    </xf>
    <xf numFmtId="0" fontId="31" fillId="0" borderId="1" xfId="0" applyFont="1" applyBorder="1" applyAlignment="1">
      <alignment horizontal="center" vertical="center" wrapText="1"/>
    </xf>
    <xf numFmtId="0" fontId="2" fillId="0" borderId="1" xfId="0" applyFont="1" applyBorder="1" applyAlignment="1">
      <alignment horizontal="center" vertical="center"/>
    </xf>
    <xf numFmtId="2" fontId="29" fillId="8" borderId="1" xfId="2" applyNumberFormat="1" applyFont="1" applyFill="1" applyBorder="1" applyAlignment="1">
      <alignment vertical="center"/>
    </xf>
    <xf numFmtId="2" fontId="0" fillId="0" borderId="0" xfId="0" applyNumberFormat="1"/>
    <xf numFmtId="2" fontId="29" fillId="0" borderId="1" xfId="2" applyNumberFormat="1" applyFont="1" applyFill="1" applyBorder="1" applyAlignment="1">
      <alignment vertical="center"/>
    </xf>
    <xf numFmtId="0" fontId="17" fillId="2" borderId="14" xfId="7" applyFont="1" applyFill="1" applyBorder="1" applyAlignment="1">
      <alignment horizontal="center" vertical="center"/>
    </xf>
    <xf numFmtId="0" fontId="17" fillId="2" borderId="24" xfId="7" applyFont="1" applyFill="1" applyBorder="1" applyAlignment="1">
      <alignment horizontal="center" vertical="center"/>
    </xf>
    <xf numFmtId="0" fontId="17" fillId="2" borderId="25" xfId="7" applyFont="1" applyFill="1" applyBorder="1" applyAlignment="1">
      <alignment horizontal="center" vertical="center"/>
    </xf>
    <xf numFmtId="0" fontId="17" fillId="2" borderId="18" xfId="7" applyFont="1" applyFill="1" applyBorder="1" applyAlignment="1">
      <alignment horizontal="center" vertical="center"/>
    </xf>
    <xf numFmtId="0" fontId="17" fillId="2" borderId="36" xfId="7" applyFont="1" applyFill="1" applyBorder="1" applyAlignment="1">
      <alignment horizontal="center" vertical="center"/>
    </xf>
    <xf numFmtId="0" fontId="17" fillId="2" borderId="37" xfId="7" applyFont="1" applyFill="1" applyBorder="1" applyAlignment="1">
      <alignment horizontal="center" vertical="center"/>
    </xf>
    <xf numFmtId="0" fontId="16" fillId="0" borderId="1" xfId="0" applyFont="1" applyBorder="1" applyAlignment="1">
      <alignment horizontal="center" vertical="center" wrapText="1"/>
    </xf>
    <xf numFmtId="9" fontId="19" fillId="0" borderId="1" xfId="8" applyFont="1" applyFill="1" applyBorder="1" applyAlignment="1" applyProtection="1">
      <alignment horizontal="center" vertical="center"/>
    </xf>
    <xf numFmtId="9" fontId="19" fillId="0" borderId="1" xfId="0" applyNumberFormat="1" applyFont="1" applyBorder="1" applyAlignment="1">
      <alignment horizontal="center" vertical="center" wrapText="1"/>
    </xf>
    <xf numFmtId="0" fontId="17" fillId="2" borderId="15" xfId="7" applyFont="1" applyFill="1" applyBorder="1" applyAlignment="1">
      <alignment horizontal="center" vertical="center" wrapText="1"/>
    </xf>
    <xf numFmtId="0" fontId="17" fillId="2" borderId="17" xfId="7" applyFont="1" applyFill="1" applyBorder="1" applyAlignment="1">
      <alignment horizontal="center" vertical="center" wrapText="1"/>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7" fillId="9" borderId="1" xfId="7" applyFont="1" applyFill="1" applyBorder="1" applyAlignment="1">
      <alignment vertical="center" wrapText="1"/>
    </xf>
    <xf numFmtId="0" fontId="18" fillId="0" borderId="1" xfId="7" applyFont="1" applyBorder="1" applyAlignment="1">
      <alignment vertical="center" wrapText="1"/>
    </xf>
    <xf numFmtId="0" fontId="17" fillId="5" borderId="1" xfId="7" applyFont="1" applyFill="1" applyBorder="1" applyAlignment="1">
      <alignment vertical="center" wrapText="1"/>
    </xf>
    <xf numFmtId="0" fontId="17" fillId="6" borderId="1" xfId="7" applyFont="1" applyFill="1" applyBorder="1" applyAlignment="1">
      <alignment vertical="center" wrapText="1"/>
    </xf>
    <xf numFmtId="0" fontId="18" fillId="6" borderId="1" xfId="7" applyFont="1" applyFill="1" applyBorder="1" applyAlignment="1">
      <alignment vertical="center" wrapText="1"/>
    </xf>
    <xf numFmtId="0" fontId="17" fillId="7" borderId="1" xfId="7" applyFont="1" applyFill="1" applyBorder="1" applyAlignment="1">
      <alignment vertical="center" wrapText="1"/>
    </xf>
    <xf numFmtId="0" fontId="18" fillId="7" borderId="1" xfId="7" applyFont="1" applyFill="1" applyBorder="1" applyAlignment="1">
      <alignment vertical="center" wrapText="1"/>
    </xf>
    <xf numFmtId="0" fontId="16" fillId="8" borderId="1" xfId="7" applyFont="1" applyFill="1" applyBorder="1" applyAlignment="1">
      <alignment vertical="center" wrapText="1"/>
    </xf>
    <xf numFmtId="0" fontId="20" fillId="0" borderId="1" xfId="7" applyFont="1" applyBorder="1" applyAlignment="1">
      <alignment vertical="center" wrapText="1"/>
    </xf>
    <xf numFmtId="0" fontId="16"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6" fillId="0" borderId="1" xfId="0" applyFont="1" applyBorder="1" applyAlignment="1">
      <alignment horizontal="left" vertical="center" wrapText="1"/>
    </xf>
    <xf numFmtId="0" fontId="14" fillId="0" borderId="51" xfId="0" applyFont="1" applyBorder="1" applyAlignment="1">
      <alignment horizontal="left" vertical="center"/>
    </xf>
    <xf numFmtId="0" fontId="14" fillId="0" borderId="45" xfId="0" applyFont="1" applyBorder="1" applyAlignment="1">
      <alignment horizontal="left" vertical="center"/>
    </xf>
    <xf numFmtId="0" fontId="14" fillId="0" borderId="52" xfId="7" applyFont="1" applyBorder="1" applyAlignment="1">
      <alignment horizontal="left" vertical="center"/>
    </xf>
    <xf numFmtId="0" fontId="14" fillId="0" borderId="7" xfId="7" applyFont="1" applyBorder="1" applyAlignment="1">
      <alignment horizontal="left" vertical="center"/>
    </xf>
    <xf numFmtId="0" fontId="14" fillId="0" borderId="5" xfId="7" applyFont="1" applyBorder="1" applyAlignment="1">
      <alignment horizontal="left" vertical="center"/>
    </xf>
    <xf numFmtId="174" fontId="15" fillId="10" borderId="11" xfId="8" applyNumberFormat="1" applyFont="1" applyFill="1" applyBorder="1" applyAlignment="1" applyProtection="1">
      <alignment horizontal="center"/>
    </xf>
    <xf numFmtId="172" fontId="15" fillId="11" borderId="44" xfId="7" applyNumberFormat="1" applyFont="1" applyFill="1" applyBorder="1" applyAlignment="1">
      <alignment horizontal="center" vertical="center" wrapText="1"/>
    </xf>
    <xf numFmtId="174" fontId="15" fillId="11" borderId="11" xfId="8" applyNumberFormat="1" applyFont="1" applyFill="1" applyBorder="1" applyAlignment="1" applyProtection="1">
      <alignment horizontal="center"/>
    </xf>
    <xf numFmtId="0" fontId="16" fillId="10" borderId="44" xfId="7" applyFont="1" applyFill="1" applyBorder="1" applyAlignment="1">
      <alignment horizontal="center" vertical="center"/>
    </xf>
    <xf numFmtId="0" fontId="17" fillId="2" borderId="16" xfId="7" applyFont="1" applyFill="1" applyBorder="1" applyAlignment="1">
      <alignment horizontal="center" vertical="center"/>
    </xf>
    <xf numFmtId="0" fontId="14" fillId="0" borderId="52" xfId="7" applyFont="1" applyBorder="1" applyAlignment="1">
      <alignment horizontal="left" vertical="center" wrapText="1"/>
    </xf>
    <xf numFmtId="0" fontId="14" fillId="0" borderId="5" xfId="7" applyFont="1" applyBorder="1" applyAlignment="1">
      <alignment horizontal="left" vertical="center" wrapText="1"/>
    </xf>
    <xf numFmtId="0" fontId="14" fillId="0" borderId="7" xfId="7" applyFont="1" applyBorder="1" applyAlignment="1">
      <alignment horizontal="left" vertical="center" wrapText="1"/>
    </xf>
    <xf numFmtId="172" fontId="15" fillId="12" borderId="53" xfId="7" applyNumberFormat="1" applyFont="1" applyFill="1" applyBorder="1" applyAlignment="1">
      <alignment horizontal="center" vertical="center" wrapText="1"/>
    </xf>
    <xf numFmtId="172" fontId="15" fillId="12" borderId="54" xfId="7" applyNumberFormat="1" applyFont="1" applyFill="1" applyBorder="1" applyAlignment="1">
      <alignment horizontal="center" vertical="center" wrapText="1"/>
    </xf>
    <xf numFmtId="172" fontId="15" fillId="12" borderId="55" xfId="7" applyNumberFormat="1" applyFont="1" applyFill="1" applyBorder="1" applyAlignment="1">
      <alignment horizontal="center" vertical="center" wrapText="1"/>
    </xf>
    <xf numFmtId="177" fontId="17" fillId="2" borderId="22" xfId="8" applyNumberFormat="1" applyFont="1" applyFill="1" applyBorder="1" applyAlignment="1" applyProtection="1">
      <alignment horizontal="center" vertical="center"/>
    </xf>
    <xf numFmtId="43" fontId="17" fillId="2" borderId="13" xfId="9" applyFont="1" applyFill="1" applyBorder="1" applyAlignment="1" applyProtection="1">
      <alignment horizontal="right" vertical="center"/>
    </xf>
    <xf numFmtId="43" fontId="17" fillId="2" borderId="22" xfId="9" applyFont="1" applyFill="1" applyBorder="1" applyAlignment="1" applyProtection="1">
      <alignment horizontal="right" vertical="center"/>
    </xf>
    <xf numFmtId="43" fontId="17" fillId="2" borderId="23" xfId="9" applyFont="1" applyFill="1" applyBorder="1" applyAlignment="1" applyProtection="1">
      <alignment horizontal="right" vertical="center"/>
    </xf>
    <xf numFmtId="172" fontId="15" fillId="13" borderId="44" xfId="7" applyNumberFormat="1" applyFont="1" applyFill="1" applyBorder="1" applyAlignment="1">
      <alignment horizontal="center" vertical="center" wrapText="1"/>
    </xf>
    <xf numFmtId="172" fontId="15" fillId="13" borderId="49" xfId="7" applyNumberFormat="1" applyFont="1" applyFill="1" applyBorder="1" applyAlignment="1">
      <alignment horizontal="center" vertical="center" wrapText="1"/>
    </xf>
    <xf numFmtId="0" fontId="14" fillId="0" borderId="0" xfId="7" applyFont="1" applyAlignment="1">
      <alignment horizontal="left" vertical="center"/>
    </xf>
    <xf numFmtId="0" fontId="14" fillId="0" borderId="20" xfId="7" applyFont="1" applyBorder="1" applyAlignment="1">
      <alignment horizontal="left" vertical="center"/>
    </xf>
    <xf numFmtId="0" fontId="14" fillId="0" borderId="19" xfId="7" applyFont="1" applyBorder="1" applyAlignment="1">
      <alignment horizontal="left" vertical="center"/>
    </xf>
    <xf numFmtId="174" fontId="15" fillId="13" borderId="50" xfId="8" applyNumberFormat="1" applyFont="1" applyFill="1" applyBorder="1" applyAlignment="1" applyProtection="1">
      <alignment horizontal="center" vertical="center"/>
    </xf>
    <xf numFmtId="174" fontId="15" fillId="12" borderId="11" xfId="8" applyNumberFormat="1" applyFont="1" applyFill="1" applyBorder="1" applyAlignment="1" applyProtection="1">
      <alignment horizontal="center"/>
    </xf>
    <xf numFmtId="0" fontId="15" fillId="0" borderId="13" xfId="7" applyFont="1" applyBorder="1" applyAlignment="1">
      <alignment vertical="center"/>
    </xf>
    <xf numFmtId="0" fontId="15" fillId="0" borderId="22" xfId="7" applyFont="1" applyBorder="1" applyAlignment="1">
      <alignment vertical="center"/>
    </xf>
    <xf numFmtId="0" fontId="15" fillId="0" borderId="23" xfId="7" applyFont="1" applyBorder="1" applyAlignment="1">
      <alignment vertical="center"/>
    </xf>
    <xf numFmtId="0" fontId="17" fillId="2" borderId="13" xfId="7" applyFont="1" applyFill="1" applyBorder="1" applyAlignment="1">
      <alignment horizontal="right" vertical="center"/>
    </xf>
    <xf numFmtId="0" fontId="17" fillId="2" borderId="23" xfId="7" applyFont="1" applyFill="1" applyBorder="1" applyAlignment="1">
      <alignment horizontal="right" vertical="center"/>
    </xf>
    <xf numFmtId="0" fontId="17" fillId="2" borderId="22" xfId="7" applyFont="1" applyFill="1" applyBorder="1" applyAlignment="1">
      <alignment horizontal="right" vertical="center"/>
    </xf>
    <xf numFmtId="0" fontId="15" fillId="0" borderId="38" xfId="7" applyFont="1" applyBorder="1" applyAlignment="1">
      <alignment vertical="center"/>
    </xf>
    <xf numFmtId="0" fontId="15" fillId="0" borderId="39" xfId="7" applyFont="1" applyBorder="1" applyAlignment="1">
      <alignment vertical="center"/>
    </xf>
    <xf numFmtId="0" fontId="21" fillId="2" borderId="22" xfId="7" applyFont="1" applyFill="1" applyBorder="1" applyAlignment="1">
      <alignment horizontal="right" vertical="center"/>
    </xf>
    <xf numFmtId="0" fontId="21" fillId="2" borderId="23" xfId="7" applyFont="1" applyFill="1" applyBorder="1" applyAlignment="1">
      <alignment horizontal="right" vertical="center"/>
    </xf>
    <xf numFmtId="0" fontId="17" fillId="2" borderId="24" xfId="7" applyFont="1" applyFill="1" applyBorder="1" applyAlignment="1">
      <alignment horizontal="center" vertical="center" wrapText="1"/>
    </xf>
    <xf numFmtId="0" fontId="17" fillId="2" borderId="25" xfId="7" applyFont="1" applyFill="1" applyBorder="1" applyAlignment="1">
      <alignment horizontal="center" vertical="center" wrapText="1"/>
    </xf>
    <xf numFmtId="0" fontId="17" fillId="2" borderId="36" xfId="7" applyFont="1" applyFill="1" applyBorder="1" applyAlignment="1">
      <alignment horizontal="center" vertical="center" wrapText="1"/>
    </xf>
    <xf numFmtId="0" fontId="17" fillId="2" borderId="37" xfId="7" applyFont="1" applyFill="1" applyBorder="1" applyAlignment="1">
      <alignment horizontal="center" vertical="center" wrapText="1"/>
    </xf>
    <xf numFmtId="0" fontId="15" fillId="0" borderId="11" xfId="7" applyFont="1" applyBorder="1" applyAlignment="1">
      <alignment vertical="center"/>
    </xf>
    <xf numFmtId="0" fontId="22" fillId="0" borderId="11" xfId="7" applyFont="1" applyBorder="1" applyAlignment="1">
      <alignment vertical="center"/>
    </xf>
    <xf numFmtId="0" fontId="22" fillId="0" borderId="12" xfId="7" applyFont="1" applyBorder="1" applyAlignment="1">
      <alignment vertical="center"/>
    </xf>
    <xf numFmtId="0" fontId="24" fillId="0" borderId="43" xfId="7" applyFont="1" applyBorder="1" applyAlignment="1">
      <alignment horizontal="center"/>
    </xf>
    <xf numFmtId="0" fontId="24" fillId="0" borderId="16" xfId="7" applyFont="1" applyBorder="1" applyAlignment="1">
      <alignment horizontal="center"/>
    </xf>
    <xf numFmtId="0" fontId="24" fillId="0" borderId="18" xfId="7" applyFont="1" applyBorder="1" applyAlignment="1">
      <alignment horizontal="center"/>
    </xf>
    <xf numFmtId="15" fontId="24" fillId="0" borderId="46" xfId="7" applyNumberFormat="1" applyFont="1" applyBorder="1" applyAlignment="1">
      <alignment horizontal="center"/>
    </xf>
    <xf numFmtId="0" fontId="24" fillId="0" borderId="47" xfId="7" applyFont="1" applyBorder="1" applyAlignment="1">
      <alignment horizontal="center"/>
    </xf>
    <xf numFmtId="0" fontId="24" fillId="0" borderId="17" xfId="7" applyFont="1" applyBorder="1" applyAlignment="1">
      <alignment horizontal="center"/>
    </xf>
    <xf numFmtId="0" fontId="15" fillId="15" borderId="13" xfId="7" applyFont="1" applyFill="1" applyBorder="1" applyAlignment="1">
      <alignment horizontal="center" vertical="center"/>
    </xf>
    <xf numFmtId="0" fontId="15" fillId="15" borderId="22" xfId="7" applyFont="1" applyFill="1" applyBorder="1" applyAlignment="1">
      <alignment horizontal="center" vertical="center"/>
    </xf>
    <xf numFmtId="0" fontId="15" fillId="15" borderId="23" xfId="7" applyFont="1" applyFill="1" applyBorder="1" applyAlignment="1">
      <alignment horizontal="center" vertical="center"/>
    </xf>
    <xf numFmtId="0" fontId="17" fillId="2" borderId="41" xfId="7" applyFont="1" applyFill="1" applyBorder="1" applyAlignment="1">
      <alignment horizontal="center" vertical="center"/>
    </xf>
    <xf numFmtId="0" fontId="17" fillId="2" borderId="42" xfId="7" applyFont="1" applyFill="1" applyBorder="1" applyAlignment="1">
      <alignment horizontal="center" vertical="center"/>
    </xf>
    <xf numFmtId="0" fontId="14" fillId="0" borderId="1" xfId="7" applyFont="1" applyBorder="1" applyAlignment="1">
      <alignment horizontal="left" vertical="center"/>
    </xf>
    <xf numFmtId="0" fontId="13" fillId="0" borderId="0" xfId="7" applyFont="1" applyAlignment="1">
      <alignment horizontal="center"/>
    </xf>
    <xf numFmtId="0" fontId="15" fillId="0" borderId="0" xfId="7" applyFont="1" applyAlignment="1">
      <alignment vertical="center"/>
    </xf>
    <xf numFmtId="0" fontId="14" fillId="16" borderId="62" xfId="7" applyFont="1" applyFill="1" applyBorder="1" applyAlignment="1">
      <alignment horizontal="left" vertical="center" wrapText="1"/>
    </xf>
    <xf numFmtId="0" fontId="14" fillId="16" borderId="63" xfId="7" applyFont="1" applyFill="1" applyBorder="1" applyAlignment="1">
      <alignment horizontal="left" vertical="center" wrapText="1"/>
    </xf>
    <xf numFmtId="0" fontId="14" fillId="16" borderId="64" xfId="7" applyFont="1" applyFill="1" applyBorder="1" applyAlignment="1">
      <alignment horizontal="left" vertical="center" wrapText="1"/>
    </xf>
    <xf numFmtId="0" fontId="14" fillId="16" borderId="57" xfId="7" applyFont="1" applyFill="1" applyBorder="1" applyAlignment="1">
      <alignment horizontal="left" vertical="center" wrapText="1"/>
    </xf>
    <xf numFmtId="0" fontId="14" fillId="16" borderId="56" xfId="7" applyFont="1" applyFill="1" applyBorder="1" applyAlignment="1">
      <alignment horizontal="left" vertical="center" wrapText="1"/>
    </xf>
    <xf numFmtId="0" fontId="14" fillId="16" borderId="58" xfId="7" applyFont="1" applyFill="1" applyBorder="1" applyAlignment="1">
      <alignment horizontal="left" vertical="center" wrapText="1"/>
    </xf>
    <xf numFmtId="0" fontId="14" fillId="16" borderId="59" xfId="7" applyFont="1" applyFill="1" applyBorder="1" applyAlignment="1">
      <alignment horizontal="left" vertical="center" wrapText="1"/>
    </xf>
    <xf numFmtId="0" fontId="14" fillId="16" borderId="60" xfId="7" applyFont="1" applyFill="1" applyBorder="1" applyAlignment="1">
      <alignment horizontal="left" vertical="center" wrapText="1"/>
    </xf>
    <xf numFmtId="0" fontId="14" fillId="16" borderId="61" xfId="7" applyFont="1" applyFill="1" applyBorder="1" applyAlignment="1">
      <alignment horizontal="left" vertical="center" wrapText="1"/>
    </xf>
    <xf numFmtId="0" fontId="14" fillId="16" borderId="65" xfId="7" applyFont="1" applyFill="1" applyBorder="1" applyAlignment="1">
      <alignment horizontal="left" vertical="center" wrapText="1"/>
    </xf>
    <xf numFmtId="0" fontId="14" fillId="16" borderId="66" xfId="7" applyFont="1" applyFill="1" applyBorder="1" applyAlignment="1">
      <alignment horizontal="left" vertical="center" wrapText="1"/>
    </xf>
    <xf numFmtId="0" fontId="14" fillId="16" borderId="67" xfId="7" applyFont="1" applyFill="1" applyBorder="1" applyAlignment="1">
      <alignment horizontal="left" vertical="center" wrapText="1"/>
    </xf>
    <xf numFmtId="0" fontId="31" fillId="0" borderId="1" xfId="0" applyFont="1" applyBorder="1" applyAlignment="1">
      <alignment horizontal="center" vertical="center" wrapText="1"/>
    </xf>
    <xf numFmtId="0" fontId="0" fillId="0" borderId="1" xfId="0" applyBorder="1" applyAlignment="1">
      <alignment horizontal="center" vertical="center"/>
    </xf>
    <xf numFmtId="0" fontId="2" fillId="14" borderId="68" xfId="0" applyFont="1" applyFill="1" applyBorder="1" applyAlignment="1">
      <alignment horizontal="center" vertical="center"/>
    </xf>
    <xf numFmtId="0" fontId="2" fillId="14" borderId="69" xfId="0" applyFont="1" applyFill="1" applyBorder="1" applyAlignment="1">
      <alignment horizontal="center" vertical="center"/>
    </xf>
    <xf numFmtId="0" fontId="0" fillId="0" borderId="68" xfId="0" applyBorder="1" applyAlignment="1">
      <alignment horizontal="center" vertical="center"/>
    </xf>
    <xf numFmtId="0" fontId="9" fillId="2" borderId="2" xfId="3" applyFont="1" applyFill="1" applyBorder="1" applyAlignment="1">
      <alignment horizontal="center" vertical="center" wrapText="1"/>
    </xf>
    <xf numFmtId="0" fontId="9" fillId="2" borderId="5"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4" xfId="4" applyFont="1" applyFill="1" applyBorder="1" applyAlignment="1">
      <alignment horizontal="center" vertical="center" wrapText="1" readingOrder="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1" fillId="0" borderId="0" xfId="0" applyFont="1" applyAlignment="1">
      <alignment horizontal="center"/>
    </xf>
    <xf numFmtId="0" fontId="9" fillId="2" borderId="2"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7" xfId="3" applyFont="1" applyFill="1" applyBorder="1" applyAlignment="1">
      <alignment horizontal="center" vertical="center"/>
    </xf>
  </cellXfs>
  <cellStyles count="10">
    <cellStyle name="Comma" xfId="1" builtinId="3"/>
    <cellStyle name="Comma 2" xfId="9" xr:uid="{A1769939-ABC6-474E-81CA-A8446512A350}"/>
    <cellStyle name="Comma 6" xfId="5" xr:uid="{44161295-FFBD-4192-A555-55692817E676}"/>
    <cellStyle name="Excel Built-in Normal" xfId="3" xr:uid="{D26CDEF1-38E9-439B-A2AC-3A27333A3911}"/>
    <cellStyle name="Normal" xfId="0" builtinId="0"/>
    <cellStyle name="Normal 2" xfId="7" xr:uid="{1F381C10-EBA4-4586-9F7F-21157D37BEB9}"/>
    <cellStyle name="Normal 4" xfId="4" xr:uid="{8005245A-6A04-4EF1-A80A-17836E2CB608}"/>
    <cellStyle name="Percent" xfId="2" builtinId="5"/>
    <cellStyle name="Percent 2" xfId="8" xr:uid="{FC4C9D47-126B-45CA-8A98-D214EB04C1EE}"/>
    <cellStyle name="Percent 3" xfId="6" xr:uid="{6E389FD2-C333-4361-982F-16AEC89DC974}"/>
  </cellStyles>
  <dxfs count="97">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66FF33"/>
        </patternFill>
      </fill>
    </dxf>
    <dxf>
      <fill>
        <patternFill>
          <bgColor theme="4" tint="0.39994506668294322"/>
        </patternFill>
      </fill>
    </dxf>
    <dxf>
      <fill>
        <patternFill>
          <bgColor theme="7" tint="0.39994506668294322"/>
        </patternFill>
      </fill>
    </dxf>
    <dxf>
      <fill>
        <patternFill>
          <bgColor rgb="FFFF0000"/>
        </patternFill>
      </fill>
    </dxf>
    <dxf>
      <font>
        <b/>
        <i val="0"/>
        <color theme="0"/>
      </font>
      <fill>
        <patternFill>
          <bgColor rgb="FF7030A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7030A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theme="8" tint="-0.499984740745262"/>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theme="8" tint="-0.499984740745262"/>
        </patternFill>
      </fill>
    </dxf>
  </dxfs>
  <tableStyles count="0" defaultTableStyle="TableStyleMedium2" defaultPivotStyle="PivotStyleLight16"/>
  <colors>
    <mruColors>
      <color rgb="FF0F0D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5</xdr:row>
      <xdr:rowOff>133350</xdr:rowOff>
    </xdr:from>
    <xdr:to>
      <xdr:col>1</xdr:col>
      <xdr:colOff>3295650</xdr:colOff>
      <xdr:row>5</xdr:row>
      <xdr:rowOff>328701</xdr:rowOff>
    </xdr:to>
    <xdr:pic>
      <xdr:nvPicPr>
        <xdr:cNvPr id="2" name="Picture 1">
          <a:extLst>
            <a:ext uri="{FF2B5EF4-FFF2-40B4-BE49-F238E27FC236}">
              <a16:creationId xmlns:a16="http://schemas.microsoft.com/office/drawing/2014/main" id="{07D3AD54-E861-C379-EE4C-FE9E0DCCA0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3" name="Picture 2">
          <a:extLst>
            <a:ext uri="{FF2B5EF4-FFF2-40B4-BE49-F238E27FC236}">
              <a16:creationId xmlns:a16="http://schemas.microsoft.com/office/drawing/2014/main" id="{BDD7C9A3-2144-4F30-A735-EFF56870C1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4" name="Picture 3">
          <a:extLst>
            <a:ext uri="{FF2B5EF4-FFF2-40B4-BE49-F238E27FC236}">
              <a16:creationId xmlns:a16="http://schemas.microsoft.com/office/drawing/2014/main" id="{5541721C-3826-435C-80BB-93D8422D21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7</xdr:row>
      <xdr:rowOff>295277</xdr:rowOff>
    </xdr:from>
    <xdr:to>
      <xdr:col>1</xdr:col>
      <xdr:colOff>4267200</xdr:colOff>
      <xdr:row>7</xdr:row>
      <xdr:rowOff>1066801</xdr:rowOff>
    </xdr:to>
    <xdr:pic>
      <xdr:nvPicPr>
        <xdr:cNvPr id="5" name="Picture 4">
          <a:extLst>
            <a:ext uri="{FF2B5EF4-FFF2-40B4-BE49-F238E27FC236}">
              <a16:creationId xmlns:a16="http://schemas.microsoft.com/office/drawing/2014/main" id="{BBC077CA-5D98-458C-8756-3ACA115F0A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 y="2286002"/>
          <a:ext cx="4162425" cy="771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1</xdr:row>
      <xdr:rowOff>127001</xdr:rowOff>
    </xdr:from>
    <xdr:to>
      <xdr:col>1</xdr:col>
      <xdr:colOff>2054893</xdr:colOff>
      <xdr:row>3</xdr:row>
      <xdr:rowOff>290877</xdr:rowOff>
    </xdr:to>
    <xdr:pic>
      <xdr:nvPicPr>
        <xdr:cNvPr id="2" name="Picture 1">
          <a:extLst>
            <a:ext uri="{FF2B5EF4-FFF2-40B4-BE49-F238E27FC236}">
              <a16:creationId xmlns:a16="http://schemas.microsoft.com/office/drawing/2014/main" id="{002CAF12-A441-406C-B7FA-C11AD08520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857" y="331108"/>
          <a:ext cx="2046275" cy="7353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0</xdr:row>
      <xdr:rowOff>95250</xdr:rowOff>
    </xdr:from>
    <xdr:to>
      <xdr:col>1</xdr:col>
      <xdr:colOff>0</xdr:colOff>
      <xdr:row>1</xdr:row>
      <xdr:rowOff>219310</xdr:rowOff>
    </xdr:to>
    <xdr:pic>
      <xdr:nvPicPr>
        <xdr:cNvPr id="6" name="Picture 5">
          <a:extLst>
            <a:ext uri="{FF2B5EF4-FFF2-40B4-BE49-F238E27FC236}">
              <a16:creationId xmlns:a16="http://schemas.microsoft.com/office/drawing/2014/main" id="{2ED81549-F332-A8FF-9D3C-2A4317E4B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95250"/>
          <a:ext cx="1076325" cy="3812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D20C-DA99-46B3-AA96-F28E4B7CB89A}">
  <dimension ref="A1:B8"/>
  <sheetViews>
    <sheetView workbookViewId="0">
      <selection activeCell="B8" sqref="B8"/>
    </sheetView>
  </sheetViews>
  <sheetFormatPr defaultRowHeight="15" x14ac:dyDescent="0.25"/>
  <cols>
    <col min="1" max="1" width="6.5703125" style="248" customWidth="1"/>
    <col min="2" max="2" width="125" customWidth="1"/>
  </cols>
  <sheetData>
    <row r="1" spans="1:2" s="248" customFormat="1" x14ac:dyDescent="0.25">
      <c r="A1" s="250" t="s">
        <v>210</v>
      </c>
      <c r="B1" s="250" t="s">
        <v>211</v>
      </c>
    </row>
    <row r="2" spans="1:2" s="248" customFormat="1" x14ac:dyDescent="0.25">
      <c r="A2" s="248">
        <v>1</v>
      </c>
      <c r="B2" s="259" t="s">
        <v>224</v>
      </c>
    </row>
    <row r="3" spans="1:2" x14ac:dyDescent="0.25">
      <c r="A3" s="248">
        <v>2</v>
      </c>
      <c r="B3" s="260" t="s">
        <v>223</v>
      </c>
    </row>
    <row r="4" spans="1:2" x14ac:dyDescent="0.25">
      <c r="A4" s="248">
        <v>3</v>
      </c>
      <c r="B4" s="261" t="s">
        <v>290</v>
      </c>
    </row>
    <row r="5" spans="1:2" x14ac:dyDescent="0.25">
      <c r="A5" s="248">
        <v>4</v>
      </c>
      <c r="B5" s="260" t="s">
        <v>212</v>
      </c>
    </row>
    <row r="6" spans="1:2" ht="51.75" customHeight="1" x14ac:dyDescent="0.25">
      <c r="A6" s="248">
        <v>5</v>
      </c>
      <c r="B6" s="261" t="s">
        <v>215</v>
      </c>
    </row>
    <row r="7" spans="1:2" ht="30" x14ac:dyDescent="0.25">
      <c r="A7" s="248">
        <v>6</v>
      </c>
      <c r="B7" s="261" t="s">
        <v>225</v>
      </c>
    </row>
    <row r="8" spans="1:2" ht="90" x14ac:dyDescent="0.25">
      <c r="A8" s="248">
        <v>7</v>
      </c>
      <c r="B8" s="300" t="s">
        <v>291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49211-9E48-42AC-AB60-9E19751CCB67}">
  <sheetPr>
    <pageSetUpPr fitToPage="1"/>
  </sheetPr>
  <dimension ref="A1:W77"/>
  <sheetViews>
    <sheetView showGridLines="0" topLeftCell="A8" zoomScale="70" zoomScaleNormal="70" zoomScaleSheetLayoutView="85" workbookViewId="0">
      <selection activeCell="B12" sqref="B12"/>
    </sheetView>
  </sheetViews>
  <sheetFormatPr defaultColWidth="7.85546875" defaultRowHeight="15.75" x14ac:dyDescent="0.25"/>
  <cols>
    <col min="1" max="1" width="1.7109375" style="93" customWidth="1"/>
    <col min="2" max="2" width="32.140625" style="97" customWidth="1"/>
    <col min="3" max="3" width="37" style="93" customWidth="1"/>
    <col min="4" max="4" width="45.140625" style="93" customWidth="1"/>
    <col min="5" max="5" width="19.140625" style="93" bestFit="1" customWidth="1"/>
    <col min="6" max="6" width="18.7109375" style="109" bestFit="1" customWidth="1"/>
    <col min="7" max="7" width="9.140625" style="109" customWidth="1"/>
    <col min="8" max="8" width="12.7109375" style="93" customWidth="1"/>
    <col min="9" max="10" width="16" style="93" customWidth="1"/>
    <col min="11" max="12" width="16.140625" style="93" customWidth="1"/>
    <col min="13" max="14" width="15.42578125" style="93" customWidth="1"/>
    <col min="15" max="15" width="22.85546875" style="121" customWidth="1"/>
    <col min="16" max="16" width="21.5703125" style="121" customWidth="1"/>
    <col min="17" max="17" width="17.7109375" style="121" customWidth="1"/>
    <col min="18" max="19" width="17.7109375" style="94" customWidth="1"/>
    <col min="20" max="20" width="18.140625" style="95" hidden="1" customWidth="1"/>
    <col min="21" max="21" width="18.28515625" style="94" hidden="1" customWidth="1"/>
    <col min="22" max="22" width="7.85546875" style="93" hidden="1" customWidth="1"/>
    <col min="23" max="16384" width="7.85546875" style="93"/>
  </cols>
  <sheetData>
    <row r="1" spans="1:23" x14ac:dyDescent="0.25">
      <c r="P1" s="287" t="s">
        <v>207</v>
      </c>
      <c r="Q1" s="395" t="s">
        <v>208</v>
      </c>
      <c r="R1" s="395"/>
    </row>
    <row r="2" spans="1:23" x14ac:dyDescent="0.25">
      <c r="P2" s="287" t="s">
        <v>209</v>
      </c>
      <c r="Q2" s="395">
        <v>0</v>
      </c>
      <c r="R2" s="395"/>
    </row>
    <row r="3" spans="1:23" ht="28.5" x14ac:dyDescent="0.45">
      <c r="A3" s="396" t="s">
        <v>204</v>
      </c>
      <c r="B3" s="396"/>
      <c r="C3" s="396"/>
      <c r="D3" s="396"/>
      <c r="E3" s="396"/>
      <c r="F3" s="396"/>
      <c r="G3" s="396"/>
      <c r="H3" s="396"/>
      <c r="I3" s="396"/>
      <c r="J3" s="396"/>
      <c r="K3" s="396"/>
      <c r="L3" s="396"/>
      <c r="M3" s="396"/>
      <c r="N3" s="396"/>
    </row>
    <row r="4" spans="1:23" ht="28.5" x14ac:dyDescent="0.45">
      <c r="A4" s="396" t="s">
        <v>205</v>
      </c>
      <c r="B4" s="396"/>
      <c r="C4" s="396"/>
      <c r="D4" s="396"/>
      <c r="E4" s="396"/>
      <c r="F4" s="396"/>
      <c r="G4" s="396"/>
      <c r="H4" s="396"/>
      <c r="I4" s="396"/>
      <c r="J4" s="396"/>
      <c r="K4" s="396"/>
      <c r="L4" s="396"/>
      <c r="M4" s="396"/>
      <c r="N4" s="396"/>
    </row>
    <row r="5" spans="1:23" x14ac:dyDescent="0.25">
      <c r="B5" s="96"/>
      <c r="C5" s="96"/>
      <c r="D5" s="96"/>
      <c r="E5" s="96"/>
      <c r="F5" s="96"/>
      <c r="G5" s="96"/>
      <c r="H5" s="96"/>
      <c r="I5" s="96"/>
      <c r="J5" s="96"/>
      <c r="O5" s="397" t="s">
        <v>108</v>
      </c>
      <c r="P5" s="397"/>
      <c r="Q5" s="397"/>
      <c r="R5" s="397"/>
    </row>
    <row r="6" spans="1:23" ht="33.6" customHeight="1" x14ac:dyDescent="0.25">
      <c r="B6" s="249" t="s">
        <v>109</v>
      </c>
      <c r="C6" s="339" t="s">
        <v>110</v>
      </c>
      <c r="D6" s="339"/>
      <c r="E6" s="321" t="s">
        <v>111</v>
      </c>
      <c r="F6" s="321"/>
      <c r="G6" s="321"/>
      <c r="H6" s="321" t="s">
        <v>112</v>
      </c>
      <c r="I6" s="321"/>
      <c r="J6" s="321"/>
      <c r="K6" s="321"/>
      <c r="L6" s="337" t="s">
        <v>113</v>
      </c>
      <c r="M6" s="337"/>
      <c r="N6" s="337"/>
      <c r="O6" s="330" t="s">
        <v>175</v>
      </c>
      <c r="P6" s="330"/>
      <c r="Q6" s="98">
        <v>1.25</v>
      </c>
      <c r="R6" s="99">
        <v>1.5</v>
      </c>
      <c r="T6" s="212" t="s">
        <v>112</v>
      </c>
      <c r="U6" s="212"/>
      <c r="V6" s="212"/>
      <c r="W6" s="212"/>
    </row>
    <row r="7" spans="1:23" ht="33.6" customHeight="1" x14ac:dyDescent="0.25">
      <c r="B7" s="249" t="s">
        <v>114</v>
      </c>
      <c r="C7" s="339" t="s">
        <v>251</v>
      </c>
      <c r="D7" s="339"/>
      <c r="E7" s="321"/>
      <c r="F7" s="321"/>
      <c r="G7" s="321"/>
      <c r="H7" s="321"/>
      <c r="I7" s="321"/>
      <c r="J7" s="321"/>
      <c r="K7" s="321"/>
      <c r="L7" s="337"/>
      <c r="M7" s="337"/>
      <c r="N7" s="337"/>
      <c r="O7" s="331" t="s">
        <v>176</v>
      </c>
      <c r="P7" s="332"/>
      <c r="Q7" s="100">
        <v>1.05</v>
      </c>
      <c r="R7" s="101">
        <v>1.25</v>
      </c>
      <c r="S7" s="102"/>
      <c r="T7" s="212" t="s">
        <v>173</v>
      </c>
      <c r="U7" s="212"/>
      <c r="V7" s="212"/>
      <c r="W7" s="212"/>
    </row>
    <row r="8" spans="1:23" ht="33.6" customHeight="1" x14ac:dyDescent="0.25">
      <c r="B8" s="236" t="s">
        <v>196</v>
      </c>
      <c r="C8" s="339" t="s">
        <v>226</v>
      </c>
      <c r="D8" s="339"/>
      <c r="E8" s="321" t="s">
        <v>115</v>
      </c>
      <c r="F8" s="321"/>
      <c r="G8" s="321"/>
      <c r="H8" s="322">
        <f>N42</f>
        <v>0.49261224489795907</v>
      </c>
      <c r="I8" s="322"/>
      <c r="J8" s="322"/>
      <c r="K8" s="322"/>
      <c r="L8" s="338">
        <f>COUNTA(F16:F40)</f>
        <v>22</v>
      </c>
      <c r="M8" s="338"/>
      <c r="N8" s="338"/>
      <c r="O8" s="333" t="s">
        <v>177</v>
      </c>
      <c r="P8" s="334"/>
      <c r="Q8" s="103">
        <v>0.95</v>
      </c>
      <c r="R8" s="104">
        <v>1.05</v>
      </c>
      <c r="S8" s="102"/>
      <c r="T8" s="215" t="s">
        <v>28</v>
      </c>
    </row>
    <row r="9" spans="1:23" ht="33.6" customHeight="1" x14ac:dyDescent="0.25">
      <c r="B9" s="236" t="s">
        <v>89</v>
      </c>
      <c r="C9" s="339" t="s">
        <v>227</v>
      </c>
      <c r="D9" s="339"/>
      <c r="E9" s="321"/>
      <c r="F9" s="321"/>
      <c r="G9" s="321"/>
      <c r="H9" s="322"/>
      <c r="I9" s="322"/>
      <c r="J9" s="322"/>
      <c r="K9" s="322"/>
      <c r="L9" s="338"/>
      <c r="M9" s="338"/>
      <c r="N9" s="338"/>
      <c r="O9" s="335" t="s">
        <v>178</v>
      </c>
      <c r="P9" s="336"/>
      <c r="Q9" s="105">
        <v>0.8</v>
      </c>
      <c r="R9" s="106">
        <v>0.95</v>
      </c>
      <c r="T9" s="95" t="s">
        <v>29</v>
      </c>
    </row>
    <row r="10" spans="1:23" ht="33.6" customHeight="1" x14ac:dyDescent="0.25">
      <c r="B10" s="236" t="s">
        <v>87</v>
      </c>
      <c r="C10" s="339" t="s">
        <v>116</v>
      </c>
      <c r="D10" s="339"/>
      <c r="E10" s="321" t="s">
        <v>117</v>
      </c>
      <c r="F10" s="321"/>
      <c r="G10" s="321"/>
      <c r="H10" s="323" t="str">
        <f>N43</f>
        <v>U</v>
      </c>
      <c r="I10" s="323"/>
      <c r="J10" s="323"/>
      <c r="K10" s="323"/>
      <c r="L10" s="338"/>
      <c r="M10" s="338"/>
      <c r="N10" s="338"/>
      <c r="O10" s="328" t="s">
        <v>179</v>
      </c>
      <c r="P10" s="329"/>
      <c r="Q10" s="107">
        <v>0</v>
      </c>
      <c r="R10" s="108">
        <v>0.8</v>
      </c>
      <c r="T10" s="95" t="s">
        <v>30</v>
      </c>
      <c r="U10" s="94" t="s">
        <v>134</v>
      </c>
      <c r="V10" s="93" t="s">
        <v>135</v>
      </c>
    </row>
    <row r="11" spans="1:23" ht="20.25" customHeight="1" x14ac:dyDescent="0.25">
      <c r="B11" s="212"/>
      <c r="C11" s="212"/>
      <c r="D11" s="213"/>
      <c r="E11" s="214"/>
      <c r="F11" s="214"/>
      <c r="G11" s="214"/>
      <c r="H11" s="214"/>
      <c r="I11" s="216"/>
      <c r="J11" s="216"/>
      <c r="O11" s="217"/>
      <c r="P11" s="218"/>
      <c r="Q11" s="219"/>
      <c r="R11" s="220"/>
      <c r="T11" s="95" t="s">
        <v>31</v>
      </c>
      <c r="U11" s="94" t="s">
        <v>139</v>
      </c>
      <c r="V11" s="93" t="s">
        <v>180</v>
      </c>
    </row>
    <row r="12" spans="1:23" ht="20.25" customHeight="1" x14ac:dyDescent="0.25">
      <c r="B12" s="222" t="s">
        <v>28</v>
      </c>
      <c r="C12" s="212" t="s">
        <v>174</v>
      </c>
      <c r="D12" s="213"/>
      <c r="E12" s="214"/>
      <c r="F12" s="214"/>
      <c r="G12" s="214"/>
      <c r="H12" s="214"/>
      <c r="I12" s="216"/>
      <c r="J12" s="216"/>
      <c r="K12" s="217"/>
      <c r="L12" s="218"/>
      <c r="M12" s="219"/>
      <c r="N12" s="220"/>
      <c r="T12" s="95" t="s">
        <v>32</v>
      </c>
      <c r="U12" s="94" t="s">
        <v>254</v>
      </c>
    </row>
    <row r="13" spans="1:23" ht="18" customHeight="1" thickBot="1" x14ac:dyDescent="0.3">
      <c r="B13" s="223"/>
      <c r="C13" s="212"/>
      <c r="D13" s="213"/>
      <c r="E13" s="214"/>
      <c r="F13" s="214"/>
      <c r="G13" s="214"/>
      <c r="H13" s="214"/>
      <c r="I13" s="216"/>
      <c r="J13" s="216"/>
      <c r="K13" s="217"/>
      <c r="L13" s="218"/>
      <c r="M13" s="219"/>
      <c r="N13" s="220"/>
      <c r="T13" s="95" t="s">
        <v>33</v>
      </c>
    </row>
    <row r="14" spans="1:23" ht="33" customHeight="1" x14ac:dyDescent="0.25">
      <c r="B14" s="315" t="s">
        <v>118</v>
      </c>
      <c r="C14" s="326" t="s">
        <v>119</v>
      </c>
      <c r="D14" s="326" t="s">
        <v>302</v>
      </c>
      <c r="E14" s="326" t="s">
        <v>121</v>
      </c>
      <c r="F14" s="326" t="s">
        <v>122</v>
      </c>
      <c r="G14" s="326" t="s">
        <v>123</v>
      </c>
      <c r="H14" s="111" t="s">
        <v>124</v>
      </c>
      <c r="I14" s="324" t="s">
        <v>216</v>
      </c>
      <c r="J14" s="110" t="s">
        <v>40</v>
      </c>
      <c r="K14" s="111" t="s">
        <v>41</v>
      </c>
      <c r="L14" s="111" t="s">
        <v>125</v>
      </c>
      <c r="M14" s="111" t="s">
        <v>126</v>
      </c>
      <c r="N14" s="111" t="s">
        <v>127</v>
      </c>
      <c r="O14" s="315" t="s">
        <v>261</v>
      </c>
      <c r="P14" s="316"/>
      <c r="Q14" s="316"/>
      <c r="R14" s="317"/>
      <c r="T14" s="95" t="s">
        <v>34</v>
      </c>
    </row>
    <row r="15" spans="1:23" ht="21" customHeight="1" thickBot="1" x14ac:dyDescent="0.3">
      <c r="B15" s="349"/>
      <c r="C15" s="327"/>
      <c r="D15" s="327"/>
      <c r="E15" s="327"/>
      <c r="F15" s="327"/>
      <c r="G15" s="327"/>
      <c r="H15" s="112" t="s">
        <v>128</v>
      </c>
      <c r="I15" s="325"/>
      <c r="J15" s="113" t="s">
        <v>129</v>
      </c>
      <c r="K15" s="112" t="s">
        <v>130</v>
      </c>
      <c r="L15" s="112" t="s">
        <v>131</v>
      </c>
      <c r="M15" s="112" t="s">
        <v>132</v>
      </c>
      <c r="N15" s="112" t="s">
        <v>133</v>
      </c>
      <c r="O15" s="318"/>
      <c r="P15" s="319"/>
      <c r="Q15" s="319"/>
      <c r="R15" s="320"/>
      <c r="T15" s="115" t="s">
        <v>35</v>
      </c>
    </row>
    <row r="16" spans="1:23" ht="39" customHeight="1" x14ac:dyDescent="0.25">
      <c r="B16" s="348" t="s">
        <v>213</v>
      </c>
      <c r="C16" s="340" t="s">
        <v>136</v>
      </c>
      <c r="D16" s="238" t="s">
        <v>228</v>
      </c>
      <c r="E16" s="239" t="s">
        <v>230</v>
      </c>
      <c r="F16" s="118" t="s">
        <v>134</v>
      </c>
      <c r="G16" s="240" t="s">
        <v>135</v>
      </c>
      <c r="H16" s="126">
        <v>0.08</v>
      </c>
      <c r="I16" s="127" t="s">
        <v>233</v>
      </c>
      <c r="J16" s="127">
        <v>5</v>
      </c>
      <c r="K16" s="241">
        <f>HLOOKUP(B12,'Update KPI'!B2:N4,3,0)</f>
        <v>2</v>
      </c>
      <c r="L16" s="128">
        <f>IF(F16="Maximize",K16-J16,IF(F16="Minimize",J16-K16,K16-J16))</f>
        <v>-3</v>
      </c>
      <c r="M16" s="120">
        <f>IFERROR(IF(AND(F16="Maximize",G16="Unlock"),IF(((K16-J16)/ABS(J16))+1&lt;0,0,((K16-J16)/ABS(J16))+1),IF(AND(F16="Maximize",G16="Lock"),IF(((K16-J16)/ABS(J16))+1&lt;0,0,IF(((K16-J16)/ABS(J16))+1&gt;$R$6,$R$6,((K16-J16)/ABS(J16))+1)),IF(AND(F16="Minimize",G16="Unlock"),IF(((J16-K16)/ABS(J16))+1&lt;0,0,((J16-K16)/ABS(J16))+1),IF(AND(F16="Minimize",G16="Lock"),IF(((J16-K16)/ABS(J16))+1&lt;0,0,IF(((J16-K16)/ABS(J16))+1&gt;$R$6,$R$6,((J16-K16)/ABS(J16))+1)),IF(F16="Min to Zero",IF(K16&gt;J16,0,IF(K16&lt;J16,0,100%)),IF(F16="Stabilize to Target",IF(K16-J16=0,100%,IF(ABS(K16-J16)&gt;=ABS(J16),0,ABS(IF(K16&gt;J16,1-((K16-J16)/J16),IF(K16&lt;J16,1-((J16-ABS(K16))/J16),0))))),IF(F16="Stabilize to Zero",IF(AND(K16&lt;=J16,K16&gt;=-J16),ABS(IF(K16&gt;J16,K16-J16,IF(K16&lt;J16,J16-ABS(K16),0)))/ABS(J16),0)))))))),0)</f>
        <v>0.4</v>
      </c>
      <c r="N16" s="290">
        <f>M16*H16</f>
        <v>3.2000000000000001E-2</v>
      </c>
      <c r="O16" s="398" t="s">
        <v>280</v>
      </c>
      <c r="P16" s="399"/>
      <c r="Q16" s="399"/>
      <c r="R16" s="400"/>
      <c r="T16" s="123" t="s">
        <v>36</v>
      </c>
      <c r="U16" s="123"/>
    </row>
    <row r="17" spans="1:21" s="94" customFormat="1" ht="41.25" customHeight="1" x14ac:dyDescent="0.25">
      <c r="B17" s="348"/>
      <c r="C17" s="341"/>
      <c r="D17" s="125" t="s">
        <v>229</v>
      </c>
      <c r="E17" s="117" t="s">
        <v>137</v>
      </c>
      <c r="F17" s="118" t="s">
        <v>134</v>
      </c>
      <c r="G17" s="240" t="s">
        <v>135</v>
      </c>
      <c r="H17" s="126">
        <v>0.08</v>
      </c>
      <c r="I17" s="226" t="s">
        <v>233</v>
      </c>
      <c r="J17" s="264">
        <v>5</v>
      </c>
      <c r="K17" s="264">
        <f>HLOOKUP(B12,'Update KPI'!B9:N11,3,0)</f>
        <v>1</v>
      </c>
      <c r="L17" s="128">
        <f>IF(F17="Maximize",K17-J17,IF(F17="Minimize",J17-K17,K17-J17))</f>
        <v>-4</v>
      </c>
      <c r="M17" s="120">
        <f>IFERROR(IF(AND(F17="Maximize",G17="Unlock"),IF(((K17-J17)/ABS(J17))+1&lt;0,0,((K17-J17)/ABS(J17))+1),IF(AND(F17="Maximize",G17="Lock"),IF(((K17-J17)/ABS(J17))+1&lt;0,0,IF(((K17-J17)/ABS(J17))+1&gt;$R$6,$R$6,((K17-J17)/ABS(J17))+1)),IF(AND(F17="Minimize",G17="Unlock"),IF(((J17-K17)/ABS(J17))+1&lt;0,0,((J17-K17)/ABS(J17))+1),IF(AND(F17="Minimize",G17="Lock"),IF(((J17-K17)/ABS(J17))+1&lt;0,0,IF(((J17-K17)/ABS(J17))+1&gt;$R$6,$R$6,((J17-K17)/ABS(J17))+1)),IF(F17="Min to Zero",IF(K17&gt;J17,0,IF(K17&lt;J17,0,100%)),IF(F17="Stabilize to Target",IF(K17-J17=0,100%,IF(ABS(K17-J17)&gt;=ABS(J17),0,ABS(IF(K17&gt;J17,1-((K17-J17)/J17),IF(K17&lt;J17,1-((J17-ABS(K17))/J17),0))))),IF(F17="Stabilize to Zero",IF(AND(K17&lt;=J17,K17&gt;=-J17),ABS(IF(K17&gt;J17,K17-J17,IF(K17&lt;J17,J17-ABS(K17),0)))/ABS(J17),0)))))))),0)</f>
        <v>0.19999999999999996</v>
      </c>
      <c r="N17" s="290">
        <f>M17*H17</f>
        <v>1.5999999999999997E-2</v>
      </c>
      <c r="O17" s="401" t="s">
        <v>279</v>
      </c>
      <c r="P17" s="402"/>
      <c r="Q17" s="402"/>
      <c r="R17" s="403"/>
      <c r="T17" s="123" t="s">
        <v>37</v>
      </c>
      <c r="U17" s="123"/>
    </row>
    <row r="18" spans="1:21" s="94" customFormat="1" ht="34.5" customHeight="1" x14ac:dyDescent="0.25">
      <c r="B18" s="348"/>
      <c r="C18" s="342" t="s">
        <v>138</v>
      </c>
      <c r="D18" s="125" t="s">
        <v>231</v>
      </c>
      <c r="E18" s="117" t="s">
        <v>137</v>
      </c>
      <c r="F18" s="118" t="s">
        <v>139</v>
      </c>
      <c r="G18" s="240" t="s">
        <v>135</v>
      </c>
      <c r="H18" s="126">
        <v>0.05</v>
      </c>
      <c r="I18" s="226" t="s">
        <v>217</v>
      </c>
      <c r="J18" s="226">
        <f>HLOOKUP(B12,'Update KPI'!B17:N18,2,0)</f>
        <v>0.95</v>
      </c>
      <c r="K18" s="226">
        <f>HLOOKUP(B12,'Update KPI'!B17:N19,3,0)</f>
        <v>0</v>
      </c>
      <c r="L18" s="129">
        <f>IF(F18="Maximize",K18-J18,IF(F18="Minimize",J18-K18,K18-J18))</f>
        <v>0.95</v>
      </c>
      <c r="M18" s="120">
        <f>IFERROR(IF(AND(F18="Maximize",G18="Unlock"),IF(((K18-J18)/ABS(J18))+1&lt;0,0,((K18-J18)/ABS(J18))+1),IF(AND(F18="Maximize",G18="Lock"),IF(((K18-J18)/ABS(J18))+1&lt;0,0,IF(((K18-J18)/ABS(J18))+1&gt;$R$6,$R$6,((K18-J18)/ABS(J18))+1)),IF(AND(F18="Minimize",G18="Unlock"),IF(((J18-K18)/ABS(J18))+1&lt;0,0,((J18-K18)/ABS(J18))+1),IF(AND(F18="Minimize",G18="Lock"),IF(((J18-K18)/ABS(J18))+1&lt;0,0,IF(((J18-K18)/ABS(J18))+1&gt;$R$6,$R$6,((J18-K18)/ABS(J18))+1)),IF(F18="Min to Zero",IF(K18&gt;J18,0,IF(K18&lt;J18,0,100%)),IF(F18="Stabilize to Target",IF(K18-J18=0,100%,IF(ABS(K18-J18)&gt;=ABS(J18),0,ABS(IF(K18&gt;J18,1-((K18-J18)/J18),IF(K18&lt;J18,1-((J18-ABS(K18))/J18),0))))),IF(F18="Stabilize to Zero",IF(AND(K18&lt;=J18,K18&gt;=-J18),ABS(IF(K18&gt;J18,K18-J18,IF(K18&lt;J18,J18-ABS(K18),0)))/ABS(J18),0)))))))),0)</f>
        <v>1.5</v>
      </c>
      <c r="N18" s="290">
        <f>M18*H18</f>
        <v>7.5000000000000011E-2</v>
      </c>
      <c r="O18" s="401" t="s">
        <v>262</v>
      </c>
      <c r="P18" s="402"/>
      <c r="Q18" s="402"/>
      <c r="R18" s="403"/>
      <c r="S18" s="114"/>
      <c r="T18" s="123" t="s">
        <v>38</v>
      </c>
      <c r="U18" s="123"/>
    </row>
    <row r="19" spans="1:21" s="237" customFormat="1" ht="54.75" customHeight="1" x14ac:dyDescent="0.25">
      <c r="B19" s="348"/>
      <c r="C19" s="343"/>
      <c r="D19" s="125" t="s">
        <v>232</v>
      </c>
      <c r="E19" s="117" t="s">
        <v>230</v>
      </c>
      <c r="F19" s="118" t="s">
        <v>139</v>
      </c>
      <c r="G19" s="240" t="s">
        <v>135</v>
      </c>
      <c r="H19" s="126">
        <v>0.02</v>
      </c>
      <c r="I19" s="226" t="s">
        <v>234</v>
      </c>
      <c r="J19" s="264">
        <f>HLOOKUP(B12,'Update KPI'!B25:N26,2,0)</f>
        <v>1</v>
      </c>
      <c r="K19" s="264">
        <f>HLOOKUP(B12,'Update KPI'!B25:N27,3,0)</f>
        <v>0</v>
      </c>
      <c r="L19" s="128">
        <f>IF(F19="Maximize",K19-J19,IF(F19="Minimize",J19-K19,K19-J19))</f>
        <v>1</v>
      </c>
      <c r="M19" s="120">
        <f>IFERROR(IF(AND(F19="Maximize",G19="Unlock"),IF(((K19-J19)/ABS(J19))+1&lt;0,0,((K19-J19)/ABS(J19))+1),IF(AND(F19="Maximize",G19="Lock"),IF(((K19-J19)/ABS(J19))+1&lt;0,0,IF(((K19-J19)/ABS(J19))+1&gt;$R$6,$R$6,((K19-J19)/ABS(J19))+1)),IF(AND(F19="Minimize",G19="Unlock"),IF(((J19-K19)/ABS(J19))+1&lt;0,0,((J19-K19)/ABS(J19))+1),IF(AND(F19="Minimize",G19="Lock"),IF(((J19-K19)/ABS(J19))+1&lt;0,0,IF(((J19-K19)/ABS(J19))+1&gt;$R$6,$R$6,((J19-K19)/ABS(J19))+1)),IF(F19="Min to Zero",IF(K19&gt;J19,0,IF(K19&lt;J19,0,100%)),IF(F19="Stabilize to Target",IF(K19-J19=0,100%,IF(ABS(K19-J19)&gt;=ABS(J19),0,ABS(IF(K19&gt;J19,1-((K19-J19)/J19),IF(K19&lt;J19,1-((J19-ABS(K19))/J19),0))))),IF(F19="Stabilize to Zero",IF(AND(K19&lt;=J19,K19&gt;=-J19),ABS(IF(K19&gt;J19,K19-J19,IF(K19&lt;J19,J19-ABS(K19),0)))/ABS(J19),0)))))))),0)</f>
        <v>1.5</v>
      </c>
      <c r="N19" s="290">
        <f>M19*H19</f>
        <v>0.03</v>
      </c>
      <c r="O19" s="404" t="s">
        <v>263</v>
      </c>
      <c r="P19" s="405"/>
      <c r="Q19" s="405"/>
      <c r="R19" s="406"/>
      <c r="S19" s="95"/>
      <c r="T19" s="123" t="s">
        <v>39</v>
      </c>
      <c r="U19" s="123"/>
    </row>
    <row r="20" spans="1:21" ht="18" customHeight="1" x14ac:dyDescent="0.25">
      <c r="B20" s="348"/>
      <c r="C20" s="345" t="s">
        <v>140</v>
      </c>
      <c r="D20" s="345"/>
      <c r="E20" s="345"/>
      <c r="F20" s="345"/>
      <c r="G20" s="345"/>
      <c r="H20" s="134">
        <f>SUM(H16:H19)</f>
        <v>0.23</v>
      </c>
      <c r="I20" s="135"/>
      <c r="J20" s="135"/>
      <c r="K20" s="135"/>
      <c r="L20" s="135"/>
      <c r="M20" s="135"/>
      <c r="N20" s="291">
        <f>SUM(N16:N19)</f>
        <v>0.15300000000000002</v>
      </c>
      <c r="O20" s="407"/>
      <c r="P20" s="408"/>
      <c r="Q20" s="408"/>
      <c r="R20" s="409"/>
      <c r="S20" s="95"/>
      <c r="T20" s="95" t="s">
        <v>83</v>
      </c>
    </row>
    <row r="21" spans="1:21" ht="85.5" customHeight="1" x14ac:dyDescent="0.25">
      <c r="B21" s="346" t="s">
        <v>256</v>
      </c>
      <c r="C21" s="125" t="s">
        <v>141</v>
      </c>
      <c r="D21" s="125" t="s">
        <v>183</v>
      </c>
      <c r="E21" s="117" t="s">
        <v>230</v>
      </c>
      <c r="F21" s="118" t="s">
        <v>254</v>
      </c>
      <c r="G21" s="240" t="s">
        <v>135</v>
      </c>
      <c r="H21" s="126">
        <v>0.09</v>
      </c>
      <c r="I21" s="138" t="s">
        <v>218</v>
      </c>
      <c r="J21" s="138">
        <f>HLOOKUP(B12,'Update KPI'!B33:N34,2,0)</f>
        <v>0</v>
      </c>
      <c r="K21" s="139">
        <f>HLOOKUP(B12,'Update KPI'!B33:N35,3,0)</f>
        <v>0</v>
      </c>
      <c r="L21" s="128">
        <f>IF(F21="Maximize",K21-J21,IF(F21="Minimize",J21-K21,K21-J21))</f>
        <v>0</v>
      </c>
      <c r="M21" s="137">
        <f>IFERROR(IF(AND(F21="Maximize",G21="Unlock"),IF(((K21-J21)/ABS(J21))+1&lt;0,0,((K21-J21)/ABS(J21))+1),IF(AND(F21="Maximize",G21="Lock"),IF(((K21-J21)/ABS(J21))+1&lt;0,0,IF(((K21-J21)/ABS(J21))+1&gt;$R$6,$R$6,((K21-J21)/ABS(J21))+1)),IF(AND(F21="Minimize",G21="Unlock"),IF(((J21-K21)/ABS(J21))+1&lt;0,0,((J21-K21)/ABS(J21))+1),IF(AND(F21="Minimize",G21="Lock"),IF(((J21-K21)/ABS(J21))+1&lt;0,0,IF(((J21-K21)/ABS(J21))+1&gt;$R$6,$R$6,((J21-K21)/ABS(J21))+1)),IF(F21="Min to Zero",IF(K21&gt;J21,0,IF(K21&lt;J21,0,100%)),IF(F21="Stabilize to Target",IF(K21-J21=0,100%,IF(ABS(K21-J21)&gt;=ABS(J21),0,ABS(IF(K21&gt;J21,1-((K21-J21)/J21),IF(K21&lt;J21,1-((J21-ABS(K21))/J21),0))))),IF(F21="Stabilize to Zero",IF(AND(K21&lt;=J21,K21&gt;=-J21),ABS(IF(K21&gt;J21,K21-J21,IF(K21&lt;J21,J21-ABS(K21),0)))/ABS(J21),0)))))))),0)</f>
        <v>1</v>
      </c>
      <c r="N21" s="290">
        <f>M21*H21</f>
        <v>0.09</v>
      </c>
      <c r="O21" s="398" t="s">
        <v>264</v>
      </c>
      <c r="P21" s="399"/>
      <c r="Q21" s="399"/>
      <c r="R21" s="400"/>
      <c r="S21" s="95"/>
    </row>
    <row r="22" spans="1:21" ht="102" customHeight="1" x14ac:dyDescent="0.25">
      <c r="B22" s="346"/>
      <c r="C22" s="344" t="s">
        <v>236</v>
      </c>
      <c r="D22" s="125" t="s">
        <v>255</v>
      </c>
      <c r="E22" s="117" t="s">
        <v>230</v>
      </c>
      <c r="F22" s="118" t="s">
        <v>134</v>
      </c>
      <c r="G22" s="240" t="s">
        <v>135</v>
      </c>
      <c r="H22" s="126">
        <v>0.15</v>
      </c>
      <c r="I22" s="138" t="s">
        <v>218</v>
      </c>
      <c r="J22" s="138">
        <v>8</v>
      </c>
      <c r="K22" s="139">
        <f>HLOOKUP(B12,'Update KPI'!B42:N44,3,0)</f>
        <v>2</v>
      </c>
      <c r="L22" s="128">
        <f>IF(F22="Maximize",K22-J22,IF(F22="Minimize",J22-K22,K22-J22))</f>
        <v>-6</v>
      </c>
      <c r="M22" s="137">
        <f>IFERROR(IF(AND(F22="Maximize",G22="Unlock"),IF(((K22-J22)/ABS(J22))+1&lt;0,0,((K22-J22)/ABS(J22))+1),IF(AND(F22="Maximize",G22="Lock"),IF(((K22-J22)/ABS(J22))+1&lt;0,0,IF(((K22-J22)/ABS(J22))+1&gt;$R$6,$R$6,((K22-J22)/ABS(J22))+1)),IF(AND(F22="Minimize",G22="Unlock"),IF(((J22-K22)/ABS(J22))+1&lt;0,0,((J22-K22)/ABS(J22))+1),IF(AND(F22="Minimize",G22="Lock"),IF(((J22-K22)/ABS(J22))+1&lt;0,0,IF(((J22-K22)/ABS(J22))+1&gt;$R$6,$R$6,((J22-K22)/ABS(J22))+1)),IF(F22="Min to Zero",IF(K22&gt;J22,0,IF(K22&lt;J22,0,100%)),IF(F22="Stabilize to Target",IF(K22-J22=0,100%,IF(ABS(K22-J22)&gt;=ABS(J22),0,ABS(IF(K22&gt;J22,1-((K22-J22)/J22),IF(K22&lt;J22,1-((J22-ABS(K22))/J22),0))))),IF(F22="Stabilize to Zero",IF(AND(K22&lt;=J22,K22&gt;=-J22),ABS(IF(K22&gt;J22,K22-J22,IF(K22&lt;J22,J22-ABS(K22),0)))/ABS(J22),0)))))))),0)</f>
        <v>0.25</v>
      </c>
      <c r="N22" s="290">
        <f>M22*H22</f>
        <v>3.7499999999999999E-2</v>
      </c>
      <c r="O22" s="401" t="s">
        <v>265</v>
      </c>
      <c r="P22" s="402"/>
      <c r="Q22" s="402"/>
      <c r="R22" s="403"/>
      <c r="S22" s="95"/>
    </row>
    <row r="23" spans="1:21" ht="48.75" customHeight="1" x14ac:dyDescent="0.25">
      <c r="B23" s="346"/>
      <c r="C23" s="344"/>
      <c r="D23" s="125" t="s">
        <v>238</v>
      </c>
      <c r="E23" s="117" t="s">
        <v>230</v>
      </c>
      <c r="F23" s="118" t="s">
        <v>139</v>
      </c>
      <c r="G23" s="240" t="s">
        <v>135</v>
      </c>
      <c r="H23" s="126">
        <v>0.05</v>
      </c>
      <c r="I23" s="267" t="s">
        <v>298</v>
      </c>
      <c r="J23" s="138">
        <f>HLOOKUP(B12,'Update KPI'!B49:N50,2,0)</f>
        <v>5</v>
      </c>
      <c r="K23" s="139">
        <f>HLOOKUP(B12,'Update KPI'!B49:N51,3,0)</f>
        <v>5</v>
      </c>
      <c r="L23" s="128">
        <f>IF(F23="Maximize",K23-J23,IF(F23="Minimize",J23-K23,K23-J23))</f>
        <v>0</v>
      </c>
      <c r="M23" s="137">
        <f>IFERROR(IF(AND(F23="Maximize",G23="Unlock"),IF(((K23-J23)/ABS(J23))+1&lt;0,0,((K23-J23)/ABS(J23))+1),IF(AND(F23="Maximize",G23="Lock"),IF(((K23-J23)/ABS(J23))+1&lt;0,0,IF(((K23-J23)/ABS(J23))+1&gt;$R$6,$R$6,((K23-J23)/ABS(J23))+1)),IF(AND(F23="Minimize",G23="Unlock"),IF(((J23-K23)/ABS(J23))+1&lt;0,0,((J23-K23)/ABS(J23))+1),IF(AND(F23="Minimize",G23="Lock"),IF(((J23-K23)/ABS(J23))+1&lt;0,0,IF(((J23-K23)/ABS(J23))+1&gt;$R$6,$R$6,((J23-K23)/ABS(J23))+1)),IF(F23="Min to Zero",IF(K23&gt;J23,0,IF(K23&lt;J23,0,100%)),IF(F23="Stabilize to Target",IF(K23-J23=0,100%,IF(ABS(K23-J23)&gt;=ABS(J23),0,ABS(IF(K23&gt;J23,1-((K23-J23)/J23),IF(K23&lt;J23,1-((J23-ABS(K23))/J23),0))))),IF(F23="Stabilize to Zero",IF(AND(K23&lt;=J23,K23&gt;=-J23),ABS(IF(K23&gt;J23,K23-J23,IF(K23&lt;J23,J23-ABS(K23),0)))/ABS(J23),0)))))))),0)</f>
        <v>1</v>
      </c>
      <c r="N23" s="290">
        <f>M23*H23</f>
        <v>0.05</v>
      </c>
      <c r="O23" s="401" t="s">
        <v>272</v>
      </c>
      <c r="P23" s="402"/>
      <c r="Q23" s="402"/>
      <c r="R23" s="403"/>
      <c r="S23" s="122"/>
    </row>
    <row r="24" spans="1:21" ht="32.25" customHeight="1" x14ac:dyDescent="0.25">
      <c r="B24" s="346"/>
      <c r="C24" s="343"/>
      <c r="D24" s="125" t="s">
        <v>239</v>
      </c>
      <c r="E24" s="117" t="s">
        <v>230</v>
      </c>
      <c r="F24" s="118" t="s">
        <v>139</v>
      </c>
      <c r="G24" s="240" t="s">
        <v>135</v>
      </c>
      <c r="H24" s="126">
        <v>0.05</v>
      </c>
      <c r="I24" s="267" t="s">
        <v>241</v>
      </c>
      <c r="J24" s="270">
        <f>HLOOKUP(B12,'Update KPI'!B56:N57,2,0)</f>
        <v>-1</v>
      </c>
      <c r="K24" s="150">
        <f>HLOOKUP(B12,'Update KPI'!B56:N58,3,0)</f>
        <v>-1</v>
      </c>
      <c r="L24" s="128">
        <f>IF(F24="Maximize",K24-J24,IF(F24="Minimize",J24-K24,K24-J24))</f>
        <v>0</v>
      </c>
      <c r="M24" s="137">
        <f>IFERROR(IF(AND(F24="Maximize",G24="Unlock"),IF(((K24-J24)/ABS(J24))+1&lt;0,0,((K24-J24)/ABS(J24))+1),IF(AND(F24="Maximize",G24="Lock"),IF(((K24-J24)/ABS(J24))+1&lt;0,0,IF(((K24-J24)/ABS(J24))+1&gt;$R$6,$R$6,((K24-J24)/ABS(J24))+1)),IF(AND(F24="Minimize",G24="Unlock"),IF(((J24-K24)/ABS(J24))+1&lt;0,0,((J24-K24)/ABS(J24))+1),IF(AND(F24="Minimize",G24="Lock"),IF(((J24-K24)/ABS(J24))+1&lt;0,0,IF(((J24-K24)/ABS(J24))+1&gt;$R$6,$R$6,((J24-K24)/ABS(J24))+1)),IF(F24="Min to Zero",IF(K24&gt;J24,0,IF(K24&lt;J24,0,100%)),IF(F24="Stabilize to Target",IF(K24-J24=0,100%,IF(ABS(K24-J24)&gt;=ABS(J24),0,ABS(IF(K24&gt;J24,1-((K24-J24)/J24),IF(K24&lt;J24,1-((J24-ABS(K24))/J24),0))))),IF(F24="Stabilize to Zero",IF(AND(K24&lt;=J24,K24&gt;=-J24),ABS(IF(K24&gt;J24,K24-J24,IF(K24&lt;J24,J24-ABS(K24),0)))/ABS(J24),0)))))))),0)</f>
        <v>1</v>
      </c>
      <c r="N24" s="290">
        <f>M24*H24</f>
        <v>0.05</v>
      </c>
      <c r="O24" s="404" t="s">
        <v>273</v>
      </c>
      <c r="P24" s="405"/>
      <c r="Q24" s="405"/>
      <c r="R24" s="406"/>
    </row>
    <row r="25" spans="1:21" ht="15.75" customHeight="1" x14ac:dyDescent="0.25">
      <c r="B25" s="346"/>
      <c r="C25" s="347" t="s">
        <v>190</v>
      </c>
      <c r="D25" s="347"/>
      <c r="E25" s="347"/>
      <c r="F25" s="347"/>
      <c r="G25" s="347"/>
      <c r="H25" s="141">
        <f>SUM(H21:H24)</f>
        <v>0.33999999999999997</v>
      </c>
      <c r="I25" s="142"/>
      <c r="J25" s="142"/>
      <c r="K25" s="142"/>
      <c r="L25" s="142"/>
      <c r="M25" s="142"/>
      <c r="N25" s="292">
        <f>SUM(N21:N24)</f>
        <v>0.22749999999999998</v>
      </c>
      <c r="O25" s="407"/>
      <c r="P25" s="408"/>
      <c r="Q25" s="408"/>
      <c r="R25" s="409"/>
    </row>
    <row r="26" spans="1:21" ht="39.75" customHeight="1" x14ac:dyDescent="0.25">
      <c r="B26" s="353" t="s">
        <v>214</v>
      </c>
      <c r="C26" s="130" t="s">
        <v>242</v>
      </c>
      <c r="D26" s="125" t="s">
        <v>243</v>
      </c>
      <c r="E26" s="117" t="s">
        <v>230</v>
      </c>
      <c r="F26" s="118" t="s">
        <v>134</v>
      </c>
      <c r="G26" s="118" t="s">
        <v>135</v>
      </c>
      <c r="H26" s="126">
        <v>0.03</v>
      </c>
      <c r="I26" s="143" t="s">
        <v>244</v>
      </c>
      <c r="J26" s="136">
        <f>HLOOKUP(B12,'Update KPI'!B63:N64,2,0)</f>
        <v>1</v>
      </c>
      <c r="K26" s="139">
        <f>HLOOKUP(B12,'Update KPI'!B63:N65,3,0)</f>
        <v>0</v>
      </c>
      <c r="L26" s="269">
        <f t="shared" ref="L26:L31" si="0">IF(F26="Maximize",K26-J26,IF(F26="Minimize",J26-K26,K26-J26))</f>
        <v>-1</v>
      </c>
      <c r="M26" s="120">
        <f t="shared" ref="M26:M31" si="1">IFERROR(IF(AND(F26="Maximize",G26="Unlock"),IF(((K26-J26)/ABS(J26))+1&lt;0,0,((K26-J26)/ABS(J26))+1),IF(AND(F26="Maximize",G26="Lock"),IF(((K26-J26)/ABS(J26))+1&lt;0,0,IF(((K26-J26)/ABS(J26))+1&gt;$R$6,$R$6,((K26-J26)/ABS(J26))+1)),IF(AND(F26="Minimize",G26="Unlock"),IF(((J26-K26)/ABS(J26))+1&lt;0,0,((J26-K26)/ABS(J26))+1),IF(AND(F26="Minimize",G26="Lock"),IF(((J26-K26)/ABS(J26))+1&lt;0,0,IF(((J26-K26)/ABS(J26))+1&gt;$R$6,$R$6,((J26-K26)/ABS(J26))+1)),IF(F26="Min to Zero",IF(K26&gt;J26,0,IF(K26&lt;J26,0,100%)),IF(F26="Stabilize to Target",IF(K26-J26=0,100%,IF(ABS(K26-J26)&gt;=ABS(J26),0,ABS(IF(K26&gt;J26,1-((K26-J26)/J26),IF(K26&lt;J26,1-((J26-ABS(K26))/J26),0))))),IF(F26="Stabilize to Zero",IF(AND(K26&lt;=J26,K26&gt;=-J26),ABS(IF(K26&gt;J26,K26-J26,IF(K26&lt;J26,J26-ABS(K26),0)))/ABS(J26),0)))))))),0)</f>
        <v>0</v>
      </c>
      <c r="N26" s="290">
        <f t="shared" ref="N26:N31" si="2">M26*H26</f>
        <v>0</v>
      </c>
      <c r="O26" s="398" t="s">
        <v>268</v>
      </c>
      <c r="P26" s="399"/>
      <c r="Q26" s="399"/>
      <c r="R26" s="400"/>
    </row>
    <row r="27" spans="1:21" ht="121.5" customHeight="1" x14ac:dyDescent="0.25">
      <c r="B27" s="354"/>
      <c r="C27" s="350" t="s">
        <v>193</v>
      </c>
      <c r="D27" s="125" t="s">
        <v>257</v>
      </c>
      <c r="E27" s="117" t="s">
        <v>137</v>
      </c>
      <c r="F27" s="118" t="s">
        <v>134</v>
      </c>
      <c r="G27" s="118" t="s">
        <v>135</v>
      </c>
      <c r="H27" s="126">
        <v>0.02</v>
      </c>
      <c r="I27" s="143" t="s">
        <v>259</v>
      </c>
      <c r="J27" s="136">
        <v>1</v>
      </c>
      <c r="K27" s="139"/>
      <c r="L27" s="269">
        <f t="shared" si="0"/>
        <v>-1</v>
      </c>
      <c r="M27" s="120">
        <f t="shared" si="1"/>
        <v>0</v>
      </c>
      <c r="N27" s="290">
        <f t="shared" si="2"/>
        <v>0</v>
      </c>
      <c r="O27" s="401" t="s">
        <v>266</v>
      </c>
      <c r="P27" s="402"/>
      <c r="Q27" s="402"/>
      <c r="R27" s="403"/>
    </row>
    <row r="28" spans="1:21" ht="30" customHeight="1" x14ac:dyDescent="0.25">
      <c r="B28" s="354"/>
      <c r="C28" s="351"/>
      <c r="D28" s="130" t="s">
        <v>258</v>
      </c>
      <c r="E28" s="117" t="s">
        <v>137</v>
      </c>
      <c r="F28" s="118" t="s">
        <v>254</v>
      </c>
      <c r="G28" s="118" t="s">
        <v>135</v>
      </c>
      <c r="H28" s="131">
        <v>0.02</v>
      </c>
      <c r="I28" s="143" t="s">
        <v>260</v>
      </c>
      <c r="J28" s="136">
        <f>HLOOKUP(B12,'Update KPI'!B71:N72,2,0)</f>
        <v>0</v>
      </c>
      <c r="K28" s="151">
        <f>HLOOKUP(B12,'Update KPI'!B71:N73,3,0)</f>
        <v>0</v>
      </c>
      <c r="L28" s="151">
        <f t="shared" si="0"/>
        <v>0</v>
      </c>
      <c r="M28" s="120">
        <f t="shared" si="1"/>
        <v>1</v>
      </c>
      <c r="N28" s="293">
        <f t="shared" si="2"/>
        <v>0.02</v>
      </c>
      <c r="O28" s="401" t="s">
        <v>269</v>
      </c>
      <c r="P28" s="402"/>
      <c r="Q28" s="402"/>
      <c r="R28" s="403"/>
    </row>
    <row r="29" spans="1:21" ht="54.75" customHeight="1" x14ac:dyDescent="0.25">
      <c r="B29" s="354"/>
      <c r="C29" s="351"/>
      <c r="D29" s="130" t="s">
        <v>245</v>
      </c>
      <c r="E29" s="117" t="s">
        <v>230</v>
      </c>
      <c r="F29" s="118" t="s">
        <v>134</v>
      </c>
      <c r="G29" s="118" t="s">
        <v>135</v>
      </c>
      <c r="H29" s="131">
        <v>0.02</v>
      </c>
      <c r="I29" s="143" t="s">
        <v>233</v>
      </c>
      <c r="J29" s="270">
        <v>1</v>
      </c>
      <c r="K29" s="271"/>
      <c r="L29" s="271">
        <f t="shared" si="0"/>
        <v>-1</v>
      </c>
      <c r="M29" s="133">
        <f t="shared" si="1"/>
        <v>0</v>
      </c>
      <c r="N29" s="293">
        <f t="shared" si="2"/>
        <v>0</v>
      </c>
      <c r="O29" s="401" t="s">
        <v>270</v>
      </c>
      <c r="P29" s="402"/>
      <c r="Q29" s="402"/>
      <c r="R29" s="403"/>
    </row>
    <row r="30" spans="1:21" ht="51.75" customHeight="1" x14ac:dyDescent="0.25">
      <c r="B30" s="354"/>
      <c r="C30" s="351"/>
      <c r="D30" s="130" t="s">
        <v>184</v>
      </c>
      <c r="E30" s="117" t="s">
        <v>137</v>
      </c>
      <c r="F30" s="118" t="s">
        <v>134</v>
      </c>
      <c r="G30" s="118" t="s">
        <v>135</v>
      </c>
      <c r="H30" s="131">
        <v>0.02</v>
      </c>
      <c r="I30" s="143" t="s">
        <v>217</v>
      </c>
      <c r="J30" s="221">
        <f>HLOOKUP(B12,'Update KPI'!B78:N79,2,0)</f>
        <v>0.98</v>
      </c>
      <c r="K30" s="227">
        <f>HLOOKUP(B12,'Update KPI'!B78:N80,3,0)</f>
        <v>0.9365</v>
      </c>
      <c r="L30" s="227">
        <f t="shared" si="0"/>
        <v>-4.3499999999999983E-2</v>
      </c>
      <c r="M30" s="133">
        <f t="shared" si="1"/>
        <v>0.95561224489795915</v>
      </c>
      <c r="N30" s="293">
        <f t="shared" si="2"/>
        <v>1.9112244897959183E-2</v>
      </c>
      <c r="O30" s="401" t="s">
        <v>271</v>
      </c>
      <c r="P30" s="402"/>
      <c r="Q30" s="402"/>
      <c r="R30" s="403"/>
    </row>
    <row r="31" spans="1:21" ht="62.25" customHeight="1" x14ac:dyDescent="0.25">
      <c r="A31" s="93" t="s">
        <v>143</v>
      </c>
      <c r="B31" s="354"/>
      <c r="C31" s="352"/>
      <c r="D31" s="130" t="s">
        <v>185</v>
      </c>
      <c r="E31" s="117" t="s">
        <v>137</v>
      </c>
      <c r="F31" s="118" t="s">
        <v>254</v>
      </c>
      <c r="G31" s="118" t="s">
        <v>135</v>
      </c>
      <c r="H31" s="131">
        <v>0.02</v>
      </c>
      <c r="I31" s="143" t="s">
        <v>218</v>
      </c>
      <c r="J31" s="136">
        <f>HLOOKUP(B12,'Update KPI'!B85:N86,2,0)</f>
        <v>0</v>
      </c>
      <c r="K31" s="132">
        <f>HLOOKUP(B12,'Update KPI'!B85:N87,3,0)</f>
        <v>0</v>
      </c>
      <c r="L31" s="144">
        <f t="shared" si="0"/>
        <v>0</v>
      </c>
      <c r="M31" s="133">
        <f t="shared" si="1"/>
        <v>1</v>
      </c>
      <c r="N31" s="293">
        <f t="shared" si="2"/>
        <v>0.02</v>
      </c>
      <c r="O31" s="404" t="s">
        <v>267</v>
      </c>
      <c r="P31" s="405"/>
      <c r="Q31" s="405"/>
      <c r="R31" s="406"/>
    </row>
    <row r="32" spans="1:21" ht="17.25" customHeight="1" x14ac:dyDescent="0.25">
      <c r="A32" s="93" t="s">
        <v>143</v>
      </c>
      <c r="B32" s="355"/>
      <c r="C32" s="366" t="s">
        <v>142</v>
      </c>
      <c r="D32" s="366"/>
      <c r="E32" s="366"/>
      <c r="F32" s="366"/>
      <c r="G32" s="366"/>
      <c r="H32" s="145">
        <f>SUM(H26:H31)</f>
        <v>0.13</v>
      </c>
      <c r="I32" s="146"/>
      <c r="J32" s="146"/>
      <c r="K32" s="146"/>
      <c r="L32" s="146"/>
      <c r="M32" s="146"/>
      <c r="N32" s="294">
        <f>SUM(N26:N31)</f>
        <v>5.9112244897959187E-2</v>
      </c>
      <c r="O32" s="407"/>
      <c r="P32" s="408"/>
      <c r="Q32" s="408"/>
      <c r="R32" s="409"/>
    </row>
    <row r="33" spans="1:21" ht="32.25" customHeight="1" x14ac:dyDescent="0.25">
      <c r="A33" s="93" t="s">
        <v>143</v>
      </c>
      <c r="B33" s="360" t="s">
        <v>144</v>
      </c>
      <c r="C33" s="362" t="s">
        <v>145</v>
      </c>
      <c r="D33" s="116" t="s">
        <v>20</v>
      </c>
      <c r="E33" s="147" t="s">
        <v>137</v>
      </c>
      <c r="F33" s="118" t="s">
        <v>134</v>
      </c>
      <c r="G33" s="118" t="s">
        <v>135</v>
      </c>
      <c r="H33" s="119">
        <v>0.08</v>
      </c>
      <c r="I33" s="136" t="s">
        <v>218</v>
      </c>
      <c r="J33" s="136">
        <v>2</v>
      </c>
      <c r="K33" s="136"/>
      <c r="L33" s="268">
        <f t="shared" ref="L33:L40" si="3">IF(F33="Maximize",K33-J33,IF(F33="Minimize",J33-K33,K33-J33))</f>
        <v>-2</v>
      </c>
      <c r="M33" s="120">
        <f t="shared" ref="M33:M40" si="4">IFERROR(IF(AND(F33="Maximize",G33="Unlock"),IF(((K33-J33)/ABS(J33))+1&lt;0,0,((K33-J33)/ABS(J33))+1),IF(AND(F33="Maximize",G33="Lock"),IF(((K33-J33)/ABS(J33))+1&lt;0,0,IF(((K33-J33)/ABS(J33))+1&gt;$R$6,$R$6,((K33-J33)/ABS(J33))+1)),IF(AND(F33="Minimize",G33="Unlock"),IF(((J33-K33)/ABS(J33))+1&lt;0,0,((J33-K33)/ABS(J33))+1),IF(AND(F33="Minimize",G33="Lock"),IF(((J33-K33)/ABS(J33))+1&lt;0,0,IF(((J33-K33)/ABS(J33))+1&gt;$R$6,$R$6,((J33-K33)/ABS(J33))+1)),IF(F33="Min to Zero",IF(K33&gt;J33,0,IF(K33&lt;J33,0,100%)),IF(F33="Stabilize to Target",IF(K33-J33=0,100%,IF(ABS(K33-J33)&gt;=ABS(J33),0,ABS(IF(K33&gt;J33,1-((K33-J33)/J33),IF(K33&lt;J33,1-((J33-ABS(K33))/J33),0))))),IF(F33="Stabilize to Zero",IF(AND(K33&lt;=J33,K33&gt;=-J33),ABS(IF(K33&gt;J33,K33-J33,IF(K33&lt;J33,J33-ABS(K33),0)))/ABS(J33),0)))))))),0)</f>
        <v>0</v>
      </c>
      <c r="N33" s="295">
        <f t="shared" ref="N33:N40" si="5">M33*H33</f>
        <v>0</v>
      </c>
      <c r="O33" s="398" t="s">
        <v>281</v>
      </c>
      <c r="P33" s="399"/>
      <c r="Q33" s="399"/>
      <c r="R33" s="400"/>
    </row>
    <row r="34" spans="1:21" ht="37.5" customHeight="1" x14ac:dyDescent="0.25">
      <c r="A34" s="93" t="s">
        <v>143</v>
      </c>
      <c r="B34" s="360"/>
      <c r="C34" s="362"/>
      <c r="D34" s="124" t="s">
        <v>21</v>
      </c>
      <c r="E34" s="147" t="s">
        <v>137</v>
      </c>
      <c r="F34" s="118" t="s">
        <v>134</v>
      </c>
      <c r="G34" s="118" t="s">
        <v>135</v>
      </c>
      <c r="H34" s="131">
        <v>0.02</v>
      </c>
      <c r="I34" s="251" t="s">
        <v>219</v>
      </c>
      <c r="J34" s="140">
        <f>HLOOKUP(B12,'Update KPI'!B93:N94,2,0)</f>
        <v>0.75</v>
      </c>
      <c r="K34" s="148">
        <f>HLOOKUP(B12,'Update KPI'!B93:N95,3,0)</f>
        <v>0</v>
      </c>
      <c r="L34" s="149">
        <f t="shared" si="3"/>
        <v>-0.75</v>
      </c>
      <c r="M34" s="120">
        <f t="shared" si="4"/>
        <v>0</v>
      </c>
      <c r="N34" s="290">
        <f t="shared" si="5"/>
        <v>0</v>
      </c>
      <c r="O34" s="401" t="s">
        <v>282</v>
      </c>
      <c r="P34" s="402"/>
      <c r="Q34" s="402"/>
      <c r="R34" s="403"/>
    </row>
    <row r="35" spans="1:21" ht="49.5" customHeight="1" x14ac:dyDescent="0.25">
      <c r="B35" s="360"/>
      <c r="C35" s="362"/>
      <c r="D35" s="124" t="s">
        <v>186</v>
      </c>
      <c r="E35" s="147" t="s">
        <v>137</v>
      </c>
      <c r="F35" s="118" t="s">
        <v>254</v>
      </c>
      <c r="G35" s="118" t="s">
        <v>135</v>
      </c>
      <c r="H35" s="131">
        <v>0.02</v>
      </c>
      <c r="I35" s="228" t="s">
        <v>220</v>
      </c>
      <c r="J35" s="150">
        <f>HLOOKUP(B12,'Update KPI'!B101:N102,2,0)</f>
        <v>0</v>
      </c>
      <c r="K35" s="151">
        <f>HLOOKUP(B12,'Update KPI'!B101:N103,3,0)</f>
        <v>0</v>
      </c>
      <c r="L35" s="150">
        <f t="shared" si="3"/>
        <v>0</v>
      </c>
      <c r="M35" s="120">
        <f t="shared" si="4"/>
        <v>1</v>
      </c>
      <c r="N35" s="290">
        <f t="shared" si="5"/>
        <v>0.02</v>
      </c>
      <c r="O35" s="401" t="s">
        <v>283</v>
      </c>
      <c r="P35" s="402"/>
      <c r="Q35" s="402"/>
      <c r="R35" s="403"/>
    </row>
    <row r="36" spans="1:21" s="121" customFormat="1" ht="44.25" customHeight="1" x14ac:dyDescent="0.25">
      <c r="B36" s="360"/>
      <c r="C36" s="362"/>
      <c r="D36" s="124" t="s">
        <v>187</v>
      </c>
      <c r="E36" s="147" t="s">
        <v>137</v>
      </c>
      <c r="F36" s="118" t="s">
        <v>134</v>
      </c>
      <c r="G36" s="118" t="s">
        <v>135</v>
      </c>
      <c r="H36" s="131">
        <v>0.03</v>
      </c>
      <c r="I36" s="258" t="s">
        <v>250</v>
      </c>
      <c r="J36" s="140">
        <v>1</v>
      </c>
      <c r="K36" s="148">
        <f>HLOOKUP(B12,'Update KPI'!B145:N152,8,0)</f>
        <v>0</v>
      </c>
      <c r="L36" s="149">
        <f t="shared" si="3"/>
        <v>-1</v>
      </c>
      <c r="M36" s="120">
        <f t="shared" si="4"/>
        <v>0</v>
      </c>
      <c r="N36" s="293">
        <f t="shared" si="5"/>
        <v>0</v>
      </c>
      <c r="O36" s="401" t="s">
        <v>274</v>
      </c>
      <c r="P36" s="402"/>
      <c r="Q36" s="402"/>
      <c r="R36" s="403"/>
      <c r="S36" s="94"/>
      <c r="T36" s="95"/>
      <c r="U36" s="94"/>
    </row>
    <row r="37" spans="1:21" s="121" customFormat="1" ht="37.5" customHeight="1" x14ac:dyDescent="0.25">
      <c r="B37" s="360"/>
      <c r="C37" s="362"/>
      <c r="D37" s="130" t="s">
        <v>246</v>
      </c>
      <c r="E37" s="147" t="s">
        <v>230</v>
      </c>
      <c r="F37" s="118" t="s">
        <v>134</v>
      </c>
      <c r="G37" s="118" t="s">
        <v>135</v>
      </c>
      <c r="H37" s="131">
        <v>0.03</v>
      </c>
      <c r="I37" s="252" t="s">
        <v>221</v>
      </c>
      <c r="J37" s="128">
        <f>HLOOKUP(B12,'Update KPI'!B110:N111,2,0)</f>
        <v>0</v>
      </c>
      <c r="K37" s="228">
        <f>HLOOKUP(B12,'Update KPI'!B110:N112,3,0)</f>
        <v>0</v>
      </c>
      <c r="L37" s="150">
        <f t="shared" si="3"/>
        <v>0</v>
      </c>
      <c r="M37" s="120">
        <f t="shared" si="4"/>
        <v>0</v>
      </c>
      <c r="N37" s="293">
        <f t="shared" si="5"/>
        <v>0</v>
      </c>
      <c r="O37" s="401" t="s">
        <v>275</v>
      </c>
      <c r="P37" s="402"/>
      <c r="Q37" s="402"/>
      <c r="R37" s="403"/>
      <c r="S37" s="94"/>
      <c r="T37" s="95"/>
      <c r="U37" s="94"/>
    </row>
    <row r="38" spans="1:21" s="121" customFormat="1" ht="37.5" customHeight="1" x14ac:dyDescent="0.25">
      <c r="B38" s="360"/>
      <c r="C38" s="363" t="s">
        <v>146</v>
      </c>
      <c r="D38" s="124" t="s">
        <v>188</v>
      </c>
      <c r="E38" s="117" t="s">
        <v>137</v>
      </c>
      <c r="F38" s="118" t="s">
        <v>134</v>
      </c>
      <c r="G38" s="118" t="s">
        <v>135</v>
      </c>
      <c r="H38" s="131">
        <v>0.06</v>
      </c>
      <c r="I38" s="258" t="s">
        <v>222</v>
      </c>
      <c r="J38" s="140">
        <f>HLOOKUP(B12,'Update KPI'!B117:N118,2,0)</f>
        <v>0</v>
      </c>
      <c r="K38" s="148">
        <f>HLOOKUP(B12,'Update KPI'!B117:N127,11,0)</f>
        <v>0</v>
      </c>
      <c r="L38" s="149">
        <f t="shared" si="3"/>
        <v>0</v>
      </c>
      <c r="M38" s="120">
        <f t="shared" si="4"/>
        <v>0</v>
      </c>
      <c r="N38" s="295">
        <f t="shared" si="5"/>
        <v>0</v>
      </c>
      <c r="O38" s="401" t="s">
        <v>276</v>
      </c>
      <c r="P38" s="402"/>
      <c r="Q38" s="402"/>
      <c r="R38" s="403"/>
      <c r="S38" s="94"/>
      <c r="T38" s="95"/>
      <c r="U38" s="94"/>
    </row>
    <row r="39" spans="1:21" s="121" customFormat="1" ht="45.75" customHeight="1" x14ac:dyDescent="0.25">
      <c r="B39" s="360"/>
      <c r="C39" s="364"/>
      <c r="D39" s="130" t="s">
        <v>181</v>
      </c>
      <c r="E39" s="117" t="s">
        <v>137</v>
      </c>
      <c r="F39" s="118" t="s">
        <v>254</v>
      </c>
      <c r="G39" s="118" t="s">
        <v>135</v>
      </c>
      <c r="H39" s="131">
        <v>0.03</v>
      </c>
      <c r="I39" s="252" t="s">
        <v>221</v>
      </c>
      <c r="J39" s="128">
        <f>HLOOKUP(B12,'Update KPI'!B132:N133,2,0)</f>
        <v>0</v>
      </c>
      <c r="K39" s="228">
        <f>HLOOKUP(B12,'Update KPI'!B132:N134,3,0)</f>
        <v>0</v>
      </c>
      <c r="L39" s="150">
        <f t="shared" si="3"/>
        <v>0</v>
      </c>
      <c r="M39" s="120">
        <f t="shared" si="4"/>
        <v>1</v>
      </c>
      <c r="N39" s="290">
        <f t="shared" si="5"/>
        <v>0.03</v>
      </c>
      <c r="O39" s="401" t="s">
        <v>277</v>
      </c>
      <c r="P39" s="402"/>
      <c r="Q39" s="402"/>
      <c r="R39" s="403"/>
      <c r="S39" s="94"/>
      <c r="T39" s="95"/>
      <c r="U39" s="94"/>
    </row>
    <row r="40" spans="1:21" s="121" customFormat="1" ht="54.75" customHeight="1" x14ac:dyDescent="0.25">
      <c r="B40" s="360"/>
      <c r="C40" s="124" t="s">
        <v>147</v>
      </c>
      <c r="D40" s="130" t="s">
        <v>306</v>
      </c>
      <c r="E40" s="117" t="s">
        <v>230</v>
      </c>
      <c r="F40" s="118" t="s">
        <v>134</v>
      </c>
      <c r="G40" s="118" t="s">
        <v>135</v>
      </c>
      <c r="H40" s="131">
        <v>0.03</v>
      </c>
      <c r="I40" s="258" t="s">
        <v>304</v>
      </c>
      <c r="J40" s="226">
        <v>1</v>
      </c>
      <c r="K40" s="227">
        <f>HLOOKUP(B12,'Update KPI'!B140:N141,2,0)</f>
        <v>0.1</v>
      </c>
      <c r="L40" s="226">
        <f t="shared" si="3"/>
        <v>-0.9</v>
      </c>
      <c r="M40" s="120">
        <f t="shared" si="4"/>
        <v>9.9999999999999978E-2</v>
      </c>
      <c r="N40" s="290">
        <f t="shared" si="5"/>
        <v>2.9999999999999992E-3</v>
      </c>
      <c r="O40" s="404" t="s">
        <v>278</v>
      </c>
      <c r="P40" s="405"/>
      <c r="Q40" s="405"/>
      <c r="R40" s="406"/>
      <c r="S40" s="94"/>
      <c r="T40" s="95"/>
      <c r="U40" s="94"/>
    </row>
    <row r="41" spans="1:21" s="121" customFormat="1" ht="20.25" customHeight="1" thickBot="1" x14ac:dyDescent="0.3">
      <c r="B41" s="361"/>
      <c r="C41" s="365" t="s">
        <v>148</v>
      </c>
      <c r="D41" s="365"/>
      <c r="E41" s="365"/>
      <c r="F41" s="365"/>
      <c r="G41" s="365"/>
      <c r="H41" s="272">
        <f>SUM(H33:H40)</f>
        <v>0.30000000000000004</v>
      </c>
      <c r="I41" s="273"/>
      <c r="J41" s="273"/>
      <c r="K41" s="273"/>
      <c r="L41" s="273"/>
      <c r="M41" s="273"/>
      <c r="N41" s="296">
        <f>SUM(N33:N40)</f>
        <v>5.3000000000000005E-2</v>
      </c>
      <c r="O41" s="407"/>
      <c r="P41" s="408"/>
      <c r="Q41" s="408"/>
      <c r="R41" s="409"/>
      <c r="S41" s="94"/>
      <c r="T41" s="95"/>
      <c r="U41" s="94"/>
    </row>
    <row r="42" spans="1:21" s="121" customFormat="1" ht="40.5" customHeight="1" thickBot="1" x14ac:dyDescent="0.3">
      <c r="B42" s="153"/>
      <c r="C42" s="356" t="s">
        <v>149</v>
      </c>
      <c r="D42" s="356"/>
      <c r="E42" s="356"/>
      <c r="F42" s="356"/>
      <c r="G42" s="356"/>
      <c r="H42" s="154">
        <f>SUM(H41,H32,H20,H25)</f>
        <v>1</v>
      </c>
      <c r="I42" s="257"/>
      <c r="J42" s="155"/>
      <c r="K42" s="357" t="s">
        <v>150</v>
      </c>
      <c r="L42" s="358"/>
      <c r="M42" s="359"/>
      <c r="N42" s="156">
        <f>SUM(N16:N19,N26:N31,N33:N40,N21:N24)</f>
        <v>0.49261224489795907</v>
      </c>
      <c r="R42" s="94"/>
      <c r="S42" s="94"/>
      <c r="T42" s="95"/>
      <c r="U42" s="157"/>
    </row>
    <row r="43" spans="1:21" s="121" customFormat="1" ht="28.5" customHeight="1" thickBot="1" x14ac:dyDescent="0.3">
      <c r="B43" s="254"/>
      <c r="C43" s="254"/>
      <c r="D43" s="254"/>
      <c r="E43" s="254"/>
      <c r="F43" s="255"/>
      <c r="G43" s="255"/>
      <c r="H43" s="256"/>
      <c r="I43" s="253"/>
      <c r="J43" s="253"/>
      <c r="K43" s="357" t="s">
        <v>151</v>
      </c>
      <c r="L43" s="358"/>
      <c r="M43" s="358"/>
      <c r="N43" s="159" t="str">
        <f>IF(AND(H42&gt;100%,H42,100%),"Error",IF(N42&gt;=$R$6,"HP",IF(AND(N42&lt;$R$7,N42&gt;=$Q$7),"P",IF(AND(N42&lt;$R$8,N42&gt;=$Q$8),"T",IF(AND(N42&lt;$R$9,N42&gt;=$Q$9),"C",IF(N42&lt;$R$10,"U"))))))</f>
        <v>U</v>
      </c>
      <c r="R43" s="94"/>
      <c r="S43" s="94"/>
      <c r="T43" s="95"/>
      <c r="U43" s="157"/>
    </row>
    <row r="44" spans="1:21" ht="21" customHeight="1" x14ac:dyDescent="0.25"/>
    <row r="45" spans="1:21" s="152" customFormat="1" ht="16.5" thickBot="1" x14ac:dyDescent="0.3">
      <c r="B45" s="97"/>
      <c r="C45" s="93"/>
      <c r="D45" s="93"/>
      <c r="E45" s="93"/>
      <c r="F45" s="109"/>
      <c r="G45" s="109"/>
      <c r="H45" s="93"/>
      <c r="I45" s="93"/>
      <c r="J45" s="93"/>
      <c r="K45" s="93"/>
      <c r="L45" s="93"/>
      <c r="M45" s="93"/>
      <c r="N45" s="93"/>
      <c r="R45" s="157"/>
      <c r="S45" s="157"/>
      <c r="T45" s="95"/>
      <c r="U45" s="94"/>
    </row>
    <row r="46" spans="1:21" s="158" customFormat="1" ht="32.25" thickBot="1" x14ac:dyDescent="0.3">
      <c r="B46" s="160" t="s">
        <v>118</v>
      </c>
      <c r="C46" s="161" t="s">
        <v>119</v>
      </c>
      <c r="D46" s="161" t="s">
        <v>120</v>
      </c>
      <c r="E46" s="162"/>
      <c r="F46" s="162" t="s">
        <v>122</v>
      </c>
      <c r="G46" s="162" t="s">
        <v>123</v>
      </c>
      <c r="H46" s="163" t="s">
        <v>152</v>
      </c>
      <c r="I46" s="164"/>
      <c r="J46" s="164" t="s">
        <v>153</v>
      </c>
      <c r="K46" s="163" t="s">
        <v>154</v>
      </c>
      <c r="L46" s="163" t="s">
        <v>125</v>
      </c>
      <c r="M46" s="163" t="s">
        <v>155</v>
      </c>
      <c r="N46" s="163" t="s">
        <v>156</v>
      </c>
      <c r="O46" s="152"/>
      <c r="P46" s="152"/>
      <c r="Q46" s="152"/>
      <c r="R46" s="157"/>
      <c r="S46" s="157"/>
      <c r="T46" s="95"/>
      <c r="U46" s="94"/>
    </row>
    <row r="47" spans="1:21" ht="16.5" thickBot="1" x14ac:dyDescent="0.3">
      <c r="B47" s="367" t="s">
        <v>157</v>
      </c>
      <c r="C47" s="368"/>
      <c r="D47" s="368"/>
      <c r="E47" s="368"/>
      <c r="F47" s="368"/>
      <c r="G47" s="368"/>
      <c r="H47" s="368"/>
      <c r="I47" s="368"/>
      <c r="J47" s="368"/>
      <c r="K47" s="368"/>
      <c r="L47" s="368"/>
      <c r="M47" s="368"/>
      <c r="N47" s="369"/>
    </row>
    <row r="48" spans="1:21" x14ac:dyDescent="0.25">
      <c r="B48" s="165"/>
      <c r="C48" s="166"/>
      <c r="D48" s="167"/>
      <c r="E48" s="167"/>
      <c r="F48" s="118" t="s">
        <v>134</v>
      </c>
      <c r="G48" s="118" t="s">
        <v>135</v>
      </c>
      <c r="H48" s="167"/>
      <c r="I48" s="168"/>
      <c r="J48" s="168"/>
      <c r="K48" s="169"/>
      <c r="L48" s="169"/>
      <c r="M48" s="170">
        <f>IFERROR(IF(AND(F48="Maximize",G48="Unlock"),IF(((K48-J48)/ABS(J48))+1&lt;0,0,((K48-J48)/ABS(J48))+1),IF(AND(F48="Maximize",G48="Lock"),IF(((K48-J48)/ABS(J48))+1&lt;0,0,IF(((K48-J48)/ABS(J48))+1&gt;$R$6,$R$6,((K48-J48)/ABS(J48))+1)),IF(AND(F48="Minimize",G48="Unlock"),IF(((J48-K48)/ABS(J48))+1&lt;0,0,((J48-K48)/ABS(J48))+1),IF(AND(F48="Minimize",G48="Lock"),IF(((J48-K48)/ABS(J48))+1&lt;0,0,IF(((J48-K48)/ABS(J48))+1&gt;$R$6,$R$6,((J48-K48)/ABS(J48))+1)),IF(F48="Min To Zero",IF(K48&gt;J48,0,IF(K48&lt;J48,0,100%))))))),0)</f>
        <v>0</v>
      </c>
      <c r="N48" s="171">
        <f>M48*H48</f>
        <v>0</v>
      </c>
    </row>
    <row r="49" spans="2:22" x14ac:dyDescent="0.25">
      <c r="B49" s="172"/>
      <c r="C49" s="173"/>
      <c r="D49" s="174"/>
      <c r="E49" s="174"/>
      <c r="F49" s="118" t="s">
        <v>134</v>
      </c>
      <c r="G49" s="118" t="s">
        <v>135</v>
      </c>
      <c r="H49" s="174"/>
      <c r="I49" s="175"/>
      <c r="J49" s="175"/>
      <c r="K49" s="176"/>
      <c r="L49" s="176"/>
      <c r="M49" s="177">
        <f>IFERROR(IF(AND(F49="Maximize",G49="Unlock"),IF(((K49-J49)/ABS(J49))+1&lt;0,0,((K49-J49)/ABS(J49))+1),IF(AND(F49="Maximize",G49="Lock"),IF(((K49-J49)/ABS(J49))+1&lt;0,0,IF(((K49-J49)/ABS(J49))+1&gt;$R$6,$R$6,((K49-J49)/ABS(J49))+1)),IF(AND(F49="Minimize",G49="Unlock"),IF(((J49-K49)/ABS(J49))+1&lt;0,0,((J49-K49)/ABS(J49))+1),IF(AND(F49="Minimize",G49="Lock"),IF(((J49-K49)/ABS(J49))+1&lt;0,0,IF(((J49-K49)/ABS(J49))+1&gt;$R$6,$R$6,((J49-K49)/ABS(J49))+1)),IF(F49="Min To Zero",IF(K49&gt;J49,0,IF(K49&lt;J49,0,100%))))))),0)</f>
        <v>0</v>
      </c>
      <c r="N49" s="178">
        <f>M49*H49</f>
        <v>0</v>
      </c>
      <c r="R49" s="121"/>
      <c r="S49" s="93"/>
      <c r="V49" s="94"/>
    </row>
    <row r="50" spans="2:22" ht="16.5" thickBot="1" x14ac:dyDescent="0.3">
      <c r="B50" s="179"/>
      <c r="C50" s="180"/>
      <c r="D50" s="181"/>
      <c r="E50" s="181"/>
      <c r="F50" s="118" t="s">
        <v>134</v>
      </c>
      <c r="G50" s="118" t="s">
        <v>135</v>
      </c>
      <c r="H50" s="181"/>
      <c r="I50" s="182"/>
      <c r="J50" s="182"/>
      <c r="K50" s="183"/>
      <c r="L50" s="183"/>
      <c r="M50" s="184">
        <f>IFERROR(IF(AND(F50="Maximize",G50="Unlock"),IF(((K50-J50)/ABS(J50))+1&lt;0,0,((K50-J50)/ABS(J50))+1),IF(AND(F50="Maximize",G50="Lock"),IF(((K50-J50)/ABS(J50))+1&lt;0,0,IF(((K50-J50)/ABS(J50))+1&gt;$R$6,$R$6,((K50-J50)/ABS(J50))+1)),IF(AND(F50="Minimize",G50="Unlock"),IF(((J50-K50)/ABS(J50))+1&lt;0,0,((J50-K50)/ABS(J50))+1),IF(AND(F50="Minimize",G50="Lock"),IF(((J50-K50)/ABS(J50))+1&lt;0,0,IF(((J50-K50)/ABS(J50))+1&gt;$R$6,$R$6,((J50-K50)/ABS(J50))+1)),IF(F50="Min To Zero",IF(K50&gt;J50,0,IF(K50&lt;J50,0,100%))))))),0)</f>
        <v>0</v>
      </c>
      <c r="N50" s="185">
        <f>M50*H50</f>
        <v>0</v>
      </c>
      <c r="R50" s="121"/>
      <c r="S50" s="93"/>
      <c r="V50" s="94"/>
    </row>
    <row r="51" spans="2:22" ht="16.5" thickBot="1" x14ac:dyDescent="0.3">
      <c r="B51" s="370" t="s">
        <v>158</v>
      </c>
      <c r="C51" s="371"/>
      <c r="D51" s="186"/>
      <c r="E51" s="187"/>
      <c r="F51" s="187"/>
      <c r="G51" s="187"/>
      <c r="H51" s="187"/>
      <c r="I51" s="187"/>
      <c r="J51" s="188"/>
      <c r="K51" s="370" t="s">
        <v>126</v>
      </c>
      <c r="L51" s="372"/>
      <c r="M51" s="371"/>
      <c r="N51" s="159">
        <f>SUM(N48:N50)+N42</f>
        <v>0.49261224489795907</v>
      </c>
      <c r="R51" s="121"/>
      <c r="S51" s="93"/>
      <c r="V51" s="94"/>
    </row>
    <row r="52" spans="2:22" ht="16.5" thickBot="1" x14ac:dyDescent="0.3">
      <c r="B52" s="370" t="s">
        <v>159</v>
      </c>
      <c r="C52" s="371"/>
      <c r="D52" s="189"/>
      <c r="E52" s="190"/>
      <c r="F52" s="190"/>
      <c r="G52" s="190"/>
      <c r="H52" s="190"/>
      <c r="I52" s="190"/>
      <c r="J52" s="191"/>
      <c r="K52" s="370" t="s">
        <v>151</v>
      </c>
      <c r="L52" s="375"/>
      <c r="M52" s="376"/>
      <c r="N52" s="159" t="str">
        <f>IF(N51&gt;=R6,"HP",IF(AND(N51&lt;R7,N51&gt;=Q7),"P",IF(AND(N51&lt;R8,N51&gt;=Q8),"T",IF(AND(N51&lt;R9,N51&gt;=Q9),"C",IF(N51&lt;R10,"U")))))</f>
        <v>U</v>
      </c>
      <c r="R52" s="121"/>
      <c r="S52" s="93"/>
      <c r="T52" s="194"/>
      <c r="V52" s="94"/>
    </row>
    <row r="53" spans="2:22" x14ac:dyDescent="0.25">
      <c r="R53" s="121"/>
      <c r="S53" s="93"/>
      <c r="T53" s="195"/>
      <c r="V53" s="94"/>
    </row>
    <row r="54" spans="2:22" ht="16.5" thickBot="1" x14ac:dyDescent="0.3">
      <c r="B54" s="192" t="s">
        <v>160</v>
      </c>
      <c r="C54" s="192"/>
      <c r="D54" s="192"/>
      <c r="E54" s="192"/>
      <c r="F54" s="192"/>
      <c r="G54" s="192"/>
      <c r="H54" s="192"/>
      <c r="I54" s="192"/>
      <c r="J54" s="192"/>
      <c r="K54" s="192"/>
      <c r="L54" s="193"/>
      <c r="M54" s="193"/>
      <c r="N54" s="193"/>
      <c r="R54" s="121"/>
      <c r="S54" s="93"/>
      <c r="T54" s="195"/>
      <c r="V54" s="94"/>
    </row>
    <row r="55" spans="2:22" x14ac:dyDescent="0.25">
      <c r="B55" s="315" t="s">
        <v>161</v>
      </c>
      <c r="C55" s="377" t="str">
        <f>B54</f>
        <v>KEY BEHAVIOR INDICATOR (BASED CHITOSE CORE VALUE)</v>
      </c>
      <c r="D55" s="377"/>
      <c r="E55" s="377"/>
      <c r="F55" s="377"/>
      <c r="G55" s="377"/>
      <c r="H55" s="377"/>
      <c r="I55" s="377"/>
      <c r="J55" s="377"/>
      <c r="K55" s="377"/>
      <c r="L55" s="377"/>
      <c r="M55" s="378"/>
      <c r="N55" s="324" t="s">
        <v>162</v>
      </c>
      <c r="R55" s="121"/>
      <c r="S55" s="93"/>
      <c r="T55" s="195"/>
      <c r="U55" s="93"/>
      <c r="V55" s="94"/>
    </row>
    <row r="56" spans="2:22" ht="16.5" thickBot="1" x14ac:dyDescent="0.3">
      <c r="B56" s="318"/>
      <c r="C56" s="379"/>
      <c r="D56" s="379"/>
      <c r="E56" s="379"/>
      <c r="F56" s="379"/>
      <c r="G56" s="379"/>
      <c r="H56" s="379"/>
      <c r="I56" s="379"/>
      <c r="J56" s="379"/>
      <c r="K56" s="379"/>
      <c r="L56" s="379"/>
      <c r="M56" s="380"/>
      <c r="N56" s="325"/>
      <c r="T56" s="195"/>
      <c r="U56" s="93"/>
    </row>
    <row r="57" spans="2:22" hidden="1" x14ac:dyDescent="0.25">
      <c r="B57" s="196">
        <v>1</v>
      </c>
      <c r="C57" s="373" t="s">
        <v>163</v>
      </c>
      <c r="D57" s="373"/>
      <c r="E57" s="373"/>
      <c r="F57" s="373"/>
      <c r="G57" s="373"/>
      <c r="H57" s="373"/>
      <c r="I57" s="373"/>
      <c r="J57" s="373"/>
      <c r="K57" s="373"/>
      <c r="L57" s="373"/>
      <c r="M57" s="374"/>
      <c r="N57" s="197">
        <v>0</v>
      </c>
      <c r="O57" s="193"/>
      <c r="P57" s="193"/>
      <c r="Q57" s="193"/>
      <c r="R57" s="193"/>
      <c r="S57" s="193"/>
      <c r="T57" s="195"/>
      <c r="U57" s="93"/>
    </row>
    <row r="58" spans="2:22" hidden="1" x14ac:dyDescent="0.25">
      <c r="B58" s="198">
        <v>2</v>
      </c>
      <c r="C58" s="381" t="s">
        <v>164</v>
      </c>
      <c r="D58" s="382"/>
      <c r="E58" s="382"/>
      <c r="F58" s="382"/>
      <c r="G58" s="382"/>
      <c r="H58" s="382"/>
      <c r="I58" s="382"/>
      <c r="J58" s="382"/>
      <c r="K58" s="382"/>
      <c r="L58" s="382"/>
      <c r="M58" s="383"/>
      <c r="N58" s="197">
        <v>0</v>
      </c>
      <c r="O58" s="94"/>
      <c r="R58" s="121"/>
      <c r="S58" s="93"/>
      <c r="T58" s="195"/>
      <c r="U58" s="93"/>
    </row>
    <row r="59" spans="2:22" hidden="1" x14ac:dyDescent="0.25">
      <c r="B59" s="196">
        <v>3</v>
      </c>
      <c r="C59" s="373" t="s">
        <v>165</v>
      </c>
      <c r="D59" s="373"/>
      <c r="E59" s="373"/>
      <c r="F59" s="373"/>
      <c r="G59" s="373"/>
      <c r="H59" s="373"/>
      <c r="I59" s="373"/>
      <c r="J59" s="373"/>
      <c r="K59" s="373"/>
      <c r="L59" s="373"/>
      <c r="M59" s="374"/>
      <c r="N59" s="197">
        <v>0</v>
      </c>
      <c r="O59" s="94"/>
      <c r="R59" s="121"/>
      <c r="S59" s="93"/>
      <c r="T59" s="195"/>
      <c r="U59" s="93"/>
    </row>
    <row r="60" spans="2:22" hidden="1" x14ac:dyDescent="0.25">
      <c r="B60" s="198">
        <v>4</v>
      </c>
      <c r="C60" s="381" t="s">
        <v>166</v>
      </c>
      <c r="D60" s="382"/>
      <c r="E60" s="382"/>
      <c r="F60" s="382"/>
      <c r="G60" s="382"/>
      <c r="H60" s="382"/>
      <c r="I60" s="382"/>
      <c r="J60" s="382"/>
      <c r="K60" s="382"/>
      <c r="L60" s="382"/>
      <c r="M60" s="383"/>
      <c r="N60" s="197">
        <v>0</v>
      </c>
      <c r="O60" s="94"/>
      <c r="R60" s="121"/>
      <c r="S60" s="93"/>
      <c r="T60" s="195"/>
      <c r="U60" s="93"/>
    </row>
    <row r="61" spans="2:22" hidden="1" x14ac:dyDescent="0.25">
      <c r="B61" s="196">
        <v>5</v>
      </c>
      <c r="C61" s="381" t="s">
        <v>167</v>
      </c>
      <c r="D61" s="382"/>
      <c r="E61" s="382"/>
      <c r="F61" s="382"/>
      <c r="G61" s="382"/>
      <c r="H61" s="382"/>
      <c r="I61" s="382"/>
      <c r="J61" s="382"/>
      <c r="K61" s="382"/>
      <c r="L61" s="382"/>
      <c r="M61" s="383"/>
      <c r="N61" s="197">
        <v>0</v>
      </c>
      <c r="O61" s="94"/>
      <c r="R61" s="121"/>
      <c r="S61" s="93"/>
      <c r="T61" s="195"/>
      <c r="U61" s="93"/>
    </row>
    <row r="62" spans="2:22" ht="16.5" hidden="1" thickBot="1" x14ac:dyDescent="0.3">
      <c r="B62" s="390" t="s">
        <v>168</v>
      </c>
      <c r="C62" s="391"/>
      <c r="D62" s="391"/>
      <c r="E62" s="391"/>
      <c r="F62" s="391"/>
      <c r="G62" s="391"/>
      <c r="H62" s="391"/>
      <c r="I62" s="391"/>
      <c r="J62" s="391"/>
      <c r="K62" s="391"/>
      <c r="L62" s="391"/>
      <c r="M62" s="392"/>
      <c r="N62" s="199"/>
      <c r="O62" s="94"/>
      <c r="R62" s="121"/>
      <c r="S62" s="93"/>
      <c r="T62" s="208"/>
      <c r="U62" s="93"/>
    </row>
    <row r="63" spans="2:22" ht="16.5" hidden="1" thickBot="1" x14ac:dyDescent="0.3">
      <c r="B63" s="200"/>
      <c r="C63" s="201"/>
      <c r="D63" s="202"/>
      <c r="E63" s="202"/>
      <c r="F63" s="203"/>
      <c r="G63" s="203"/>
      <c r="H63" s="203"/>
      <c r="I63" s="203"/>
      <c r="J63" s="203"/>
      <c r="K63" s="203"/>
      <c r="L63" s="203"/>
      <c r="M63" s="203" t="s">
        <v>169</v>
      </c>
      <c r="N63" s="204">
        <f>AVERAGE(N57:N62)</f>
        <v>0</v>
      </c>
      <c r="O63" s="94"/>
      <c r="R63" s="121"/>
      <c r="S63" s="93"/>
      <c r="T63" s="195"/>
      <c r="U63" s="93"/>
    </row>
    <row r="64" spans="2:22" hidden="1" x14ac:dyDescent="0.25">
      <c r="B64" s="102"/>
      <c r="C64" s="102"/>
      <c r="D64" s="205"/>
      <c r="E64" s="205"/>
      <c r="F64" s="206"/>
      <c r="G64" s="206"/>
      <c r="H64" s="206"/>
      <c r="I64" s="206"/>
      <c r="J64" s="206"/>
      <c r="K64" s="206"/>
      <c r="L64" s="206"/>
      <c r="M64" s="206"/>
      <c r="N64" s="206"/>
      <c r="O64" s="94"/>
      <c r="R64" s="121"/>
      <c r="S64" s="93"/>
      <c r="T64" s="195"/>
    </row>
    <row r="65" spans="2:21" hidden="1" x14ac:dyDescent="0.25">
      <c r="B65" s="206"/>
      <c r="C65" s="114"/>
      <c r="D65" s="114"/>
      <c r="E65" s="114"/>
      <c r="F65" s="206"/>
      <c r="G65" s="206"/>
      <c r="H65" s="206"/>
      <c r="I65" s="206"/>
      <c r="J65" s="206"/>
      <c r="K65" s="206"/>
      <c r="L65" s="206"/>
      <c r="M65" s="206"/>
      <c r="N65" s="96"/>
      <c r="O65" s="94"/>
      <c r="P65" s="94"/>
      <c r="R65" s="121"/>
      <c r="S65" s="93"/>
      <c r="T65" s="210"/>
      <c r="U65" s="93"/>
    </row>
    <row r="66" spans="2:21" hidden="1" x14ac:dyDescent="0.25">
      <c r="B66" s="114"/>
      <c r="C66" s="114"/>
      <c r="D66" s="206"/>
      <c r="E66" s="206"/>
      <c r="F66" s="193"/>
      <c r="G66" s="193"/>
      <c r="H66" s="193"/>
      <c r="I66" s="193"/>
      <c r="J66" s="193"/>
      <c r="K66" s="193"/>
      <c r="L66" s="193"/>
      <c r="M66" s="193"/>
      <c r="N66" s="193"/>
      <c r="O66" s="94"/>
      <c r="P66" s="94"/>
      <c r="R66" s="121"/>
      <c r="S66" s="93"/>
      <c r="T66" s="195"/>
      <c r="U66" s="93"/>
    </row>
    <row r="67" spans="2:21" ht="16.5" thickBot="1" x14ac:dyDescent="0.3">
      <c r="B67" s="205"/>
      <c r="C67" s="205"/>
      <c r="D67" s="209"/>
      <c r="E67" s="209"/>
      <c r="F67" s="205"/>
      <c r="G67" s="205"/>
      <c r="H67" s="205"/>
      <c r="I67" s="205"/>
      <c r="J67" s="205"/>
      <c r="K67" s="205"/>
      <c r="L67" s="205"/>
      <c r="M67" s="205"/>
      <c r="N67" s="205"/>
      <c r="O67" s="206"/>
      <c r="P67" s="206"/>
      <c r="Q67" s="207"/>
      <c r="R67" s="207"/>
      <c r="S67" s="207"/>
      <c r="T67" s="195"/>
    </row>
    <row r="68" spans="2:21" x14ac:dyDescent="0.25">
      <c r="B68" s="393" t="s">
        <v>170</v>
      </c>
      <c r="C68" s="394"/>
      <c r="D68" s="94"/>
      <c r="F68" s="93"/>
      <c r="G68" s="93"/>
      <c r="H68" s="195"/>
      <c r="O68" s="114"/>
      <c r="P68" s="94"/>
      <c r="R68" s="121"/>
      <c r="S68" s="93"/>
      <c r="T68" s="93"/>
      <c r="U68" s="93"/>
    </row>
    <row r="69" spans="2:21" x14ac:dyDescent="0.25">
      <c r="B69" s="245" t="str">
        <f>B8</f>
        <v>Manager</v>
      </c>
      <c r="C69" s="247" t="s">
        <v>171</v>
      </c>
      <c r="D69" s="94"/>
      <c r="F69" s="93"/>
      <c r="G69" s="93"/>
      <c r="H69" s="195"/>
      <c r="O69" s="193"/>
      <c r="P69" s="94"/>
      <c r="R69" s="121"/>
      <c r="S69" s="93"/>
      <c r="T69" s="93"/>
      <c r="U69" s="93"/>
    </row>
    <row r="70" spans="2:21" x14ac:dyDescent="0.25">
      <c r="B70" s="384" t="str">
        <f>C8</f>
        <v>Ivo Agustian</v>
      </c>
      <c r="C70" s="387" t="str">
        <f>C7</f>
        <v>Ade Arifin</v>
      </c>
      <c r="D70" s="94"/>
      <c r="F70" s="93"/>
      <c r="G70" s="93"/>
      <c r="H70" s="195"/>
      <c r="O70" s="288"/>
      <c r="P70" s="289"/>
      <c r="Q70" s="288"/>
      <c r="R70" s="288"/>
      <c r="S70" s="205"/>
      <c r="T70" s="93"/>
      <c r="U70" s="93"/>
    </row>
    <row r="71" spans="2:21" x14ac:dyDescent="0.25">
      <c r="B71" s="385"/>
      <c r="C71" s="388"/>
      <c r="D71" s="94"/>
      <c r="F71" s="93"/>
      <c r="G71" s="93"/>
      <c r="H71" s="195"/>
      <c r="R71" s="121"/>
      <c r="S71" s="93"/>
      <c r="T71" s="93"/>
      <c r="U71" s="93"/>
    </row>
    <row r="72" spans="2:21" x14ac:dyDescent="0.25">
      <c r="B72" s="385"/>
      <c r="C72" s="388"/>
      <c r="D72" s="94"/>
      <c r="F72" s="93"/>
      <c r="G72" s="93"/>
      <c r="H72" s="195"/>
      <c r="R72" s="121"/>
      <c r="S72" s="93"/>
      <c r="T72" s="93"/>
      <c r="U72" s="93"/>
    </row>
    <row r="73" spans="2:21" ht="16.5" thickBot="1" x14ac:dyDescent="0.3">
      <c r="B73" s="386"/>
      <c r="C73" s="389"/>
      <c r="D73" s="94"/>
      <c r="F73" s="93"/>
      <c r="G73" s="93"/>
      <c r="H73" s="95"/>
      <c r="R73" s="121"/>
      <c r="S73" s="93"/>
      <c r="T73" s="93"/>
      <c r="U73" s="93"/>
    </row>
    <row r="74" spans="2:21" ht="16.5" thickBot="1" x14ac:dyDescent="0.3">
      <c r="B74" s="211" t="s">
        <v>172</v>
      </c>
      <c r="C74" s="246" t="s">
        <v>172</v>
      </c>
      <c r="D74" s="94"/>
      <c r="F74" s="93"/>
      <c r="G74" s="93"/>
      <c r="H74" s="95"/>
      <c r="R74" s="121"/>
      <c r="S74" s="93"/>
      <c r="T74" s="93"/>
      <c r="U74" s="93"/>
    </row>
    <row r="75" spans="2:21" x14ac:dyDescent="0.25">
      <c r="R75" s="121"/>
      <c r="S75" s="93"/>
    </row>
    <row r="76" spans="2:21" x14ac:dyDescent="0.25">
      <c r="R76" s="121"/>
      <c r="S76" s="93"/>
    </row>
    <row r="77" spans="2:21" x14ac:dyDescent="0.25">
      <c r="R77" s="121"/>
      <c r="S77" s="93"/>
    </row>
  </sheetData>
  <sheetProtection formatCells="0" formatColumns="0" insertRows="0" deleteRows="0"/>
  <mergeCells count="91">
    <mergeCell ref="O41:R41"/>
    <mergeCell ref="O36:R36"/>
    <mergeCell ref="O37:R37"/>
    <mergeCell ref="O38:R38"/>
    <mergeCell ref="O39:R39"/>
    <mergeCell ref="O40:R40"/>
    <mergeCell ref="O31:R31"/>
    <mergeCell ref="O32:R32"/>
    <mergeCell ref="O33:R33"/>
    <mergeCell ref="O34:R34"/>
    <mergeCell ref="O35:R35"/>
    <mergeCell ref="O26:R26"/>
    <mergeCell ref="O27:R27"/>
    <mergeCell ref="O28:R28"/>
    <mergeCell ref="O29:R29"/>
    <mergeCell ref="O30:R30"/>
    <mergeCell ref="O21:R21"/>
    <mergeCell ref="O22:R22"/>
    <mergeCell ref="O23:R23"/>
    <mergeCell ref="O24:R24"/>
    <mergeCell ref="O25:R25"/>
    <mergeCell ref="O16:R16"/>
    <mergeCell ref="O17:R17"/>
    <mergeCell ref="O18:R18"/>
    <mergeCell ref="O19:R19"/>
    <mergeCell ref="O20:R20"/>
    <mergeCell ref="Q1:R1"/>
    <mergeCell ref="Q2:R2"/>
    <mergeCell ref="A3:N3"/>
    <mergeCell ref="A4:N4"/>
    <mergeCell ref="O5:R5"/>
    <mergeCell ref="C58:M58"/>
    <mergeCell ref="C59:M59"/>
    <mergeCell ref="C60:M60"/>
    <mergeCell ref="B70:B73"/>
    <mergeCell ref="C70:C73"/>
    <mergeCell ref="C61:M61"/>
    <mergeCell ref="B62:M62"/>
    <mergeCell ref="B68:C68"/>
    <mergeCell ref="B47:N47"/>
    <mergeCell ref="B51:C51"/>
    <mergeCell ref="K51:M51"/>
    <mergeCell ref="N55:N56"/>
    <mergeCell ref="C57:M57"/>
    <mergeCell ref="B52:C52"/>
    <mergeCell ref="K52:M52"/>
    <mergeCell ref="B55:B56"/>
    <mergeCell ref="C55:M56"/>
    <mergeCell ref="C27:C31"/>
    <mergeCell ref="B26:B32"/>
    <mergeCell ref="C42:G42"/>
    <mergeCell ref="K42:M42"/>
    <mergeCell ref="K43:M43"/>
    <mergeCell ref="B33:B41"/>
    <mergeCell ref="C33:C37"/>
    <mergeCell ref="C38:C39"/>
    <mergeCell ref="C41:G41"/>
    <mergeCell ref="C32:G32"/>
    <mergeCell ref="B14:B15"/>
    <mergeCell ref="C14:C15"/>
    <mergeCell ref="D14:D15"/>
    <mergeCell ref="E14:E15"/>
    <mergeCell ref="F14:F15"/>
    <mergeCell ref="C16:C17"/>
    <mergeCell ref="C18:C19"/>
    <mergeCell ref="C22:C24"/>
    <mergeCell ref="C20:G20"/>
    <mergeCell ref="B21:B25"/>
    <mergeCell ref="C25:G25"/>
    <mergeCell ref="B16:B20"/>
    <mergeCell ref="C6:D6"/>
    <mergeCell ref="C7:D7"/>
    <mergeCell ref="C8:D8"/>
    <mergeCell ref="C9:D9"/>
    <mergeCell ref="C10:D10"/>
    <mergeCell ref="O14:R15"/>
    <mergeCell ref="E6:G7"/>
    <mergeCell ref="E8:G9"/>
    <mergeCell ref="E10:G10"/>
    <mergeCell ref="H6:K7"/>
    <mergeCell ref="H8:K9"/>
    <mergeCell ref="H10:K10"/>
    <mergeCell ref="I14:I15"/>
    <mergeCell ref="G14:G15"/>
    <mergeCell ref="O10:P10"/>
    <mergeCell ref="O6:P6"/>
    <mergeCell ref="O7:P7"/>
    <mergeCell ref="O8:P8"/>
    <mergeCell ref="O9:P9"/>
    <mergeCell ref="L6:N7"/>
    <mergeCell ref="L8:N10"/>
  </mergeCells>
  <phoneticPr fontId="3" type="noConversion"/>
  <conditionalFormatting sqref="H8 M21:M24 M33:M40">
    <cfRule type="cellIs" dxfId="96" priority="11" operator="equal">
      <formula>1.25</formula>
    </cfRule>
    <cfRule type="cellIs" dxfId="95" priority="10" operator="greaterThan">
      <formula>1.25</formula>
    </cfRule>
    <cfRule type="cellIs" dxfId="94" priority="12" operator="greaterThan">
      <formula>1.05</formula>
    </cfRule>
    <cfRule type="cellIs" dxfId="93" priority="13" operator="equal">
      <formula>1.05</formula>
    </cfRule>
    <cfRule type="cellIs" dxfId="92" priority="14" operator="greaterThan">
      <formula>0.95</formula>
    </cfRule>
    <cfRule type="cellIs" dxfId="91" priority="15" operator="equal">
      <formula>0.95</formula>
    </cfRule>
    <cfRule type="cellIs" dxfId="90" priority="16" operator="greaterThan">
      <formula>0.8</formula>
    </cfRule>
    <cfRule type="cellIs" dxfId="89" priority="17" operator="equal">
      <formula>0.8</formula>
    </cfRule>
    <cfRule type="cellIs" dxfId="88" priority="18" operator="lessThan">
      <formula>0.8</formula>
    </cfRule>
  </conditionalFormatting>
  <conditionalFormatting sqref="H10 E11:E13">
    <cfRule type="containsText" dxfId="87" priority="19" operator="containsText" text="U">
      <formula>NOT(ISERROR(SEARCH("U",E10)))</formula>
    </cfRule>
    <cfRule type="containsText" dxfId="86" priority="20" operator="containsText" text="C">
      <formula>NOT(ISERROR(SEARCH("C",E10)))</formula>
    </cfRule>
    <cfRule type="containsText" dxfId="85" priority="21" operator="containsText" text="T">
      <formula>NOT(ISERROR(SEARCH("T",E10)))</formula>
    </cfRule>
    <cfRule type="containsText" dxfId="84" priority="22" operator="containsText" text="P">
      <formula>NOT(ISERROR(SEARCH("P",E10)))</formula>
    </cfRule>
    <cfRule type="containsText" dxfId="83" priority="23" operator="containsText" text="HP">
      <formula>NOT(ISERROR(SEARCH("HP",E10)))</formula>
    </cfRule>
  </conditionalFormatting>
  <conditionalFormatting sqref="M16:M19">
    <cfRule type="cellIs" dxfId="82" priority="2" operator="equal">
      <formula>1.25</formula>
    </cfRule>
    <cfRule type="cellIs" dxfId="81" priority="3" operator="greaterThan">
      <formula>1.05</formula>
    </cfRule>
    <cfRule type="cellIs" dxfId="80" priority="4" operator="equal">
      <formula>1.05</formula>
    </cfRule>
    <cfRule type="cellIs" dxfId="79" priority="5" operator="greaterThan">
      <formula>0.95</formula>
    </cfRule>
    <cfRule type="cellIs" dxfId="78" priority="1" operator="greaterThan">
      <formula>1.25</formula>
    </cfRule>
    <cfRule type="cellIs" dxfId="77" priority="7" operator="greaterThan">
      <formula>0.8</formula>
    </cfRule>
    <cfRule type="cellIs" dxfId="76" priority="8" operator="equal">
      <formula>0.8</formula>
    </cfRule>
    <cfRule type="cellIs" dxfId="75" priority="9" operator="lessThan">
      <formula>0.8</formula>
    </cfRule>
    <cfRule type="cellIs" dxfId="74" priority="6" operator="equal">
      <formula>0.95</formula>
    </cfRule>
  </conditionalFormatting>
  <conditionalFormatting sqref="M26:M31">
    <cfRule type="cellIs" dxfId="73" priority="73" operator="lessThan">
      <formula>0.8</formula>
    </cfRule>
    <cfRule type="cellIs" dxfId="72" priority="65" operator="greaterThan">
      <formula>1.25</formula>
    </cfRule>
    <cfRule type="cellIs" dxfId="71" priority="66" operator="equal">
      <formula>1.25</formula>
    </cfRule>
    <cfRule type="cellIs" dxfId="70" priority="67" operator="greaterThan">
      <formula>1.05</formula>
    </cfRule>
    <cfRule type="cellIs" dxfId="69" priority="68" operator="equal">
      <formula>1.05</formula>
    </cfRule>
    <cfRule type="cellIs" dxfId="68" priority="69" operator="greaterThan">
      <formula>0.95</formula>
    </cfRule>
    <cfRule type="cellIs" dxfId="67" priority="70" operator="equal">
      <formula>0.95</formula>
    </cfRule>
    <cfRule type="cellIs" dxfId="66" priority="71" operator="greaterThan">
      <formula>0.8</formula>
    </cfRule>
    <cfRule type="cellIs" dxfId="65" priority="72" operator="equal">
      <formula>0.8</formula>
    </cfRule>
  </conditionalFormatting>
  <conditionalFormatting sqref="M48:M50">
    <cfRule type="cellIs" dxfId="64" priority="57" operator="equal">
      <formula>1.25</formula>
    </cfRule>
    <cfRule type="cellIs" dxfId="63" priority="58" operator="greaterThan">
      <formula>1.05</formula>
    </cfRule>
    <cfRule type="cellIs" dxfId="62" priority="59" operator="equal">
      <formula>1.05</formula>
    </cfRule>
    <cfRule type="cellIs" dxfId="61" priority="60" operator="greaterThan">
      <formula>0.95</formula>
    </cfRule>
    <cfRule type="cellIs" dxfId="60" priority="61" operator="equal">
      <formula>0.95</formula>
    </cfRule>
    <cfRule type="cellIs" dxfId="59" priority="62" operator="greaterThan">
      <formula>0.8</formula>
    </cfRule>
    <cfRule type="cellIs" dxfId="58" priority="63" operator="equal">
      <formula>0.8</formula>
    </cfRule>
    <cfRule type="cellIs" dxfId="57" priority="64" operator="lessThan">
      <formula>0.8</formula>
    </cfRule>
    <cfRule type="cellIs" dxfId="56" priority="56" operator="greaterThan">
      <formula>1.25</formula>
    </cfRule>
  </conditionalFormatting>
  <conditionalFormatting sqref="N46 N48:N50">
    <cfRule type="cellIs" dxfId="55" priority="79" stopIfTrue="1" operator="equal">
      <formula>"U"</formula>
    </cfRule>
    <cfRule type="cellIs" dxfId="54" priority="80" stopIfTrue="1" operator="equal">
      <formula>"HP"</formula>
    </cfRule>
    <cfRule type="cellIs" dxfId="53" priority="81" stopIfTrue="1" operator="equal">
      <formula>"P"</formula>
    </cfRule>
    <cfRule type="cellIs" dxfId="52" priority="82" stopIfTrue="1" operator="equal">
      <formula>"T"</formula>
    </cfRule>
    <cfRule type="cellIs" dxfId="51" priority="83" stopIfTrue="1" operator="equal">
      <formula>"C"</formula>
    </cfRule>
  </conditionalFormatting>
  <dataValidations count="5">
    <dataValidation type="list" allowBlank="1" showInputMessage="1" showErrorMessage="1" sqref="G48:G50 G33:G40 G26:G31 G21:G24 G16:G19" xr:uid="{D5764FFC-12A5-40C9-8E8E-B23AE8C4DF21}">
      <formula1>$V$10:$V$11</formula1>
    </dataValidation>
    <dataValidation type="list" allowBlank="1" showInputMessage="1" showErrorMessage="1" sqref="H6" xr:uid="{7978B5B2-3059-42C4-B299-F29BCA909824}">
      <formula1>$T$6:$T$7</formula1>
    </dataValidation>
    <dataValidation type="list" allowBlank="1" showInputMessage="1" showErrorMessage="1" sqref="B13" xr:uid="{51A6D9CD-24EB-48F9-8524-2BC5AD402384}">
      <formula1>$T$8:$T$17</formula1>
    </dataValidation>
    <dataValidation type="list" allowBlank="1" showInputMessage="1" showErrorMessage="1" sqref="F16:F19 F33:F40 F26:F31 F21:F24 F48:F50" xr:uid="{6680DA66-C6C2-4DA8-A487-F296A427149A}">
      <formula1>$U$10:$U$14</formula1>
    </dataValidation>
    <dataValidation type="list" allowBlank="1" showInputMessage="1" showErrorMessage="1" sqref="B12" xr:uid="{1BF2D84B-A4B9-4962-AC13-3CC3652EAF25}">
      <formula1>$T$8:$T$20</formula1>
    </dataValidation>
  </dataValidations>
  <pageMargins left="0.12" right="0.15" top="0.21" bottom="0.18" header="0.12" footer="0.12"/>
  <pageSetup paperSize="9" scale="22" fitToHeight="0" orientation="portrait" r:id="rId1"/>
  <rowBreaks count="1" manualBreakCount="1">
    <brk id="55" max="12"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1A4C4-5F88-4897-9EAC-EF384C88B7D9}">
  <dimension ref="A1:AB153"/>
  <sheetViews>
    <sheetView tabSelected="1" topLeftCell="A9" zoomScale="85" zoomScaleNormal="85" workbookViewId="0">
      <selection activeCell="B19" sqref="B19"/>
    </sheetView>
  </sheetViews>
  <sheetFormatPr defaultRowHeight="15" x14ac:dyDescent="0.25"/>
  <cols>
    <col min="1" max="1" width="34.5703125" bestFit="1" customWidth="1"/>
    <col min="2" max="13" width="13.140625" customWidth="1"/>
    <col min="14" max="14" width="16.7109375" bestFit="1" customWidth="1"/>
    <col min="16" max="28" width="29.42578125" style="248" customWidth="1"/>
  </cols>
  <sheetData>
    <row r="1" spans="1:28" x14ac:dyDescent="0.25">
      <c r="A1" s="3" t="s">
        <v>235</v>
      </c>
      <c r="B1" s="313">
        <v>5</v>
      </c>
    </row>
    <row r="2" spans="1:28" s="234" customFormat="1" ht="30" x14ac:dyDescent="0.25">
      <c r="A2" s="262" t="s">
        <v>228</v>
      </c>
      <c r="B2" s="263" t="s">
        <v>28</v>
      </c>
      <c r="C2" s="263" t="s">
        <v>29</v>
      </c>
      <c r="D2" s="263" t="s">
        <v>30</v>
      </c>
      <c r="E2" s="263" t="s">
        <v>31</v>
      </c>
      <c r="F2" s="263" t="s">
        <v>32</v>
      </c>
      <c r="G2" s="263" t="s">
        <v>33</v>
      </c>
      <c r="H2" s="263" t="s">
        <v>34</v>
      </c>
      <c r="I2" s="263" t="s">
        <v>35</v>
      </c>
      <c r="J2" s="263" t="s">
        <v>36</v>
      </c>
      <c r="K2" s="263" t="s">
        <v>37</v>
      </c>
      <c r="L2" s="263" t="s">
        <v>38</v>
      </c>
      <c r="M2" s="263" t="s">
        <v>39</v>
      </c>
      <c r="N2" s="263" t="s">
        <v>83</v>
      </c>
      <c r="P2" s="225" t="s">
        <v>28</v>
      </c>
      <c r="Q2" s="225" t="s">
        <v>29</v>
      </c>
      <c r="R2" s="225" t="s">
        <v>30</v>
      </c>
      <c r="S2" s="225" t="s">
        <v>31</v>
      </c>
      <c r="T2" s="225" t="s">
        <v>32</v>
      </c>
      <c r="U2" s="225" t="s">
        <v>33</v>
      </c>
      <c r="V2" s="225" t="s">
        <v>34</v>
      </c>
      <c r="W2" s="225" t="s">
        <v>35</v>
      </c>
      <c r="X2" s="225" t="s">
        <v>36</v>
      </c>
      <c r="Y2" s="225" t="s">
        <v>37</v>
      </c>
      <c r="Z2" s="225" t="s">
        <v>38</v>
      </c>
      <c r="AA2" s="225" t="s">
        <v>39</v>
      </c>
      <c r="AB2" s="225" t="s">
        <v>83</v>
      </c>
    </row>
    <row r="3" spans="1:28" s="234" customFormat="1" x14ac:dyDescent="0.25">
      <c r="A3" s="262" t="s">
        <v>41</v>
      </c>
      <c r="B3" s="312">
        <v>2</v>
      </c>
      <c r="C3" s="312"/>
      <c r="D3" s="312"/>
      <c r="E3" s="312"/>
      <c r="F3" s="312"/>
      <c r="G3" s="312"/>
      <c r="H3" s="312"/>
      <c r="I3" s="312"/>
      <c r="J3" s="312"/>
      <c r="K3" s="312"/>
      <c r="L3" s="312"/>
      <c r="M3" s="312"/>
      <c r="N3" s="312">
        <f>SUM(B3:M3)</f>
        <v>2</v>
      </c>
      <c r="P3" s="311"/>
      <c r="Q3" s="311"/>
      <c r="R3" s="311"/>
      <c r="S3" s="311"/>
      <c r="T3" s="311"/>
      <c r="U3" s="311"/>
      <c r="V3" s="311"/>
      <c r="W3" s="311"/>
      <c r="X3" s="311"/>
      <c r="Y3" s="311"/>
      <c r="Z3" s="311"/>
      <c r="AA3" s="311"/>
      <c r="AB3" s="311"/>
    </row>
    <row r="4" spans="1:28" s="234" customFormat="1" x14ac:dyDescent="0.25">
      <c r="A4" s="262" t="s">
        <v>307</v>
      </c>
      <c r="B4" s="314">
        <f>B3</f>
        <v>2</v>
      </c>
      <c r="C4" s="314">
        <f>SUM($B$3:C$3)</f>
        <v>2</v>
      </c>
      <c r="D4" s="314">
        <f>SUM($B$3:D$3)</f>
        <v>2</v>
      </c>
      <c r="E4" s="314">
        <f>SUM($B$3:E$3)</f>
        <v>2</v>
      </c>
      <c r="F4" s="314">
        <f>SUM($B$3:F$3)</f>
        <v>2</v>
      </c>
      <c r="G4" s="314">
        <f>SUM($B$3:G$3)</f>
        <v>2</v>
      </c>
      <c r="H4" s="314">
        <f>SUM($B$3:H$3)</f>
        <v>2</v>
      </c>
      <c r="I4" s="314">
        <f>SUM($B$3:I$3)</f>
        <v>2</v>
      </c>
      <c r="J4" s="314">
        <f>SUM($B$3:J$3)</f>
        <v>2</v>
      </c>
      <c r="K4" s="314">
        <f>SUM($B$3:K$3)</f>
        <v>2</v>
      </c>
      <c r="L4" s="314">
        <f>SUM($B$3:L$3)</f>
        <v>2</v>
      </c>
      <c r="M4" s="314">
        <f>SUM($B$3:M$3)</f>
        <v>2</v>
      </c>
      <c r="N4" s="314">
        <f>M4</f>
        <v>2</v>
      </c>
      <c r="P4" s="311"/>
      <c r="Q4" s="311"/>
      <c r="R4" s="311"/>
      <c r="S4" s="311"/>
      <c r="T4" s="311"/>
      <c r="U4" s="311"/>
      <c r="V4" s="311"/>
      <c r="W4" s="311"/>
      <c r="X4" s="311"/>
      <c r="Y4" s="311"/>
      <c r="Z4" s="311"/>
      <c r="AA4" s="311"/>
      <c r="AB4" s="311"/>
    </row>
    <row r="5" spans="1:28" x14ac:dyDescent="0.25">
      <c r="A5" s="2" t="s">
        <v>198</v>
      </c>
      <c r="B5" s="5">
        <f>B4/$B$1</f>
        <v>0.4</v>
      </c>
      <c r="C5" s="5">
        <f t="shared" ref="C5:M5" si="0">C4/$B$1</f>
        <v>0.4</v>
      </c>
      <c r="D5" s="5">
        <f t="shared" si="0"/>
        <v>0.4</v>
      </c>
      <c r="E5" s="5">
        <f t="shared" si="0"/>
        <v>0.4</v>
      </c>
      <c r="F5" s="5">
        <f t="shared" si="0"/>
        <v>0.4</v>
      </c>
      <c r="G5" s="5">
        <f t="shared" si="0"/>
        <v>0.4</v>
      </c>
      <c r="H5" s="5">
        <f t="shared" si="0"/>
        <v>0.4</v>
      </c>
      <c r="I5" s="5">
        <f t="shared" si="0"/>
        <v>0.4</v>
      </c>
      <c r="J5" s="5">
        <f t="shared" si="0"/>
        <v>0.4</v>
      </c>
      <c r="K5" s="5">
        <f t="shared" si="0"/>
        <v>0.4</v>
      </c>
      <c r="L5" s="5">
        <f t="shared" si="0"/>
        <v>0.4</v>
      </c>
      <c r="M5" s="5">
        <f t="shared" si="0"/>
        <v>0.4</v>
      </c>
      <c r="N5" s="5">
        <f>M5</f>
        <v>0.4</v>
      </c>
      <c r="P5" s="310"/>
      <c r="Q5" s="309"/>
      <c r="R5" s="309"/>
      <c r="S5" s="309"/>
      <c r="T5" s="309"/>
      <c r="U5" s="309"/>
      <c r="V5" s="309"/>
      <c r="W5" s="309"/>
      <c r="X5" s="309"/>
      <c r="Y5" s="309"/>
      <c r="Z5" s="309"/>
      <c r="AA5" s="309"/>
      <c r="AB5" s="309"/>
    </row>
    <row r="8" spans="1:28" x14ac:dyDescent="0.25">
      <c r="A8" s="3" t="s">
        <v>235</v>
      </c>
      <c r="B8">
        <v>5</v>
      </c>
    </row>
    <row r="9" spans="1:28" s="234" customFormat="1" ht="30" x14ac:dyDescent="0.25">
      <c r="A9" s="262" t="s">
        <v>229</v>
      </c>
      <c r="B9" s="263" t="s">
        <v>28</v>
      </c>
      <c r="C9" s="263" t="s">
        <v>29</v>
      </c>
      <c r="D9" s="263" t="s">
        <v>30</v>
      </c>
      <c r="E9" s="263" t="s">
        <v>31</v>
      </c>
      <c r="F9" s="263" t="s">
        <v>32</v>
      </c>
      <c r="G9" s="263" t="s">
        <v>33</v>
      </c>
      <c r="H9" s="263" t="s">
        <v>34</v>
      </c>
      <c r="I9" s="263" t="s">
        <v>35</v>
      </c>
      <c r="J9" s="263" t="s">
        <v>36</v>
      </c>
      <c r="K9" s="263" t="s">
        <v>37</v>
      </c>
      <c r="L9" s="263" t="s">
        <v>38</v>
      </c>
      <c r="M9" s="263" t="s">
        <v>39</v>
      </c>
      <c r="N9" s="263" t="s">
        <v>83</v>
      </c>
      <c r="P9" s="225" t="s">
        <v>28</v>
      </c>
      <c r="Q9" s="225" t="s">
        <v>29</v>
      </c>
      <c r="R9" s="225" t="s">
        <v>30</v>
      </c>
      <c r="S9" s="225" t="s">
        <v>31</v>
      </c>
      <c r="T9" s="225" t="s">
        <v>32</v>
      </c>
      <c r="U9" s="225" t="s">
        <v>33</v>
      </c>
      <c r="V9" s="225" t="s">
        <v>34</v>
      </c>
      <c r="W9" s="225" t="s">
        <v>35</v>
      </c>
      <c r="X9" s="225" t="s">
        <v>36</v>
      </c>
      <c r="Y9" s="225" t="s">
        <v>37</v>
      </c>
      <c r="Z9" s="225" t="s">
        <v>38</v>
      </c>
      <c r="AA9" s="225" t="s">
        <v>39</v>
      </c>
      <c r="AB9" s="225" t="s">
        <v>83</v>
      </c>
    </row>
    <row r="10" spans="1:28" x14ac:dyDescent="0.25">
      <c r="A10" s="2" t="s">
        <v>41</v>
      </c>
      <c r="B10" s="274">
        <v>1</v>
      </c>
      <c r="C10" s="274">
        <v>1</v>
      </c>
      <c r="D10" s="274"/>
      <c r="E10" s="274"/>
      <c r="F10" s="274"/>
      <c r="G10" s="274"/>
      <c r="H10" s="274"/>
      <c r="I10" s="274"/>
      <c r="J10" s="274"/>
      <c r="K10" s="274"/>
      <c r="L10" s="274"/>
      <c r="M10" s="274"/>
      <c r="N10" s="274">
        <f>SUM(B10:M10)</f>
        <v>2</v>
      </c>
      <c r="P10" s="410" t="s">
        <v>295</v>
      </c>
      <c r="Q10" s="411"/>
      <c r="R10" s="411"/>
      <c r="S10" s="411"/>
      <c r="T10" s="411"/>
      <c r="U10" s="411"/>
      <c r="V10" s="411"/>
      <c r="W10" s="411"/>
      <c r="X10" s="411"/>
      <c r="Y10" s="411"/>
      <c r="Z10" s="411"/>
      <c r="AA10" s="411"/>
      <c r="AB10" s="411"/>
    </row>
    <row r="11" spans="1:28" x14ac:dyDescent="0.25">
      <c r="A11" s="2" t="s">
        <v>84</v>
      </c>
      <c r="B11" s="229">
        <f>B10</f>
        <v>1</v>
      </c>
      <c r="C11" s="229">
        <f>SUM($B$10:C$10)</f>
        <v>2</v>
      </c>
      <c r="D11" s="229">
        <f>SUM($B$10:D$10)</f>
        <v>2</v>
      </c>
      <c r="E11" s="229">
        <f>SUM($B$10:E$10)</f>
        <v>2</v>
      </c>
      <c r="F11" s="229">
        <f>SUM($B$10:F$10)</f>
        <v>2</v>
      </c>
      <c r="G11" s="229">
        <f>SUM($B$10:G$10)</f>
        <v>2</v>
      </c>
      <c r="H11" s="229">
        <f>SUM($B$10:H$10)</f>
        <v>2</v>
      </c>
      <c r="I11" s="229">
        <f>SUM($B$10:I$10)</f>
        <v>2</v>
      </c>
      <c r="J11" s="229">
        <f>SUM($B$10:J$10)</f>
        <v>2</v>
      </c>
      <c r="K11" s="229">
        <f>SUM($B$10:K$10)</f>
        <v>2</v>
      </c>
      <c r="L11" s="229">
        <f>SUM($B$10:L$10)</f>
        <v>2</v>
      </c>
      <c r="M11" s="229">
        <f>SUM($B$10:M$10)</f>
        <v>2</v>
      </c>
      <c r="N11" s="229">
        <f>M11</f>
        <v>2</v>
      </c>
      <c r="P11" s="410"/>
      <c r="Q11" s="411"/>
      <c r="R11" s="411"/>
      <c r="S11" s="411"/>
      <c r="T11" s="411"/>
      <c r="U11" s="411"/>
      <c r="V11" s="411"/>
      <c r="W11" s="411"/>
      <c r="X11" s="411"/>
      <c r="Y11" s="411"/>
      <c r="Z11" s="411"/>
      <c r="AA11" s="411"/>
      <c r="AB11" s="411"/>
    </row>
    <row r="12" spans="1:28" x14ac:dyDescent="0.25">
      <c r="A12" s="2" t="s">
        <v>197</v>
      </c>
      <c r="B12" s="5">
        <f>B10/$B$1</f>
        <v>0.2</v>
      </c>
      <c r="C12" s="5">
        <f t="shared" ref="C12:N12" si="1">C10/$B$1</f>
        <v>0.2</v>
      </c>
      <c r="D12" s="5">
        <f t="shared" si="1"/>
        <v>0</v>
      </c>
      <c r="E12" s="5">
        <f t="shared" si="1"/>
        <v>0</v>
      </c>
      <c r="F12" s="5">
        <f t="shared" si="1"/>
        <v>0</v>
      </c>
      <c r="G12" s="5">
        <f t="shared" si="1"/>
        <v>0</v>
      </c>
      <c r="H12" s="5">
        <f t="shared" si="1"/>
        <v>0</v>
      </c>
      <c r="I12" s="5">
        <f t="shared" si="1"/>
        <v>0</v>
      </c>
      <c r="J12" s="5">
        <f t="shared" si="1"/>
        <v>0</v>
      </c>
      <c r="K12" s="5">
        <f t="shared" si="1"/>
        <v>0</v>
      </c>
      <c r="L12" s="5">
        <f t="shared" si="1"/>
        <v>0</v>
      </c>
      <c r="M12" s="5">
        <f t="shared" si="1"/>
        <v>0</v>
      </c>
      <c r="N12" s="5">
        <f t="shared" si="1"/>
        <v>0.4</v>
      </c>
      <c r="P12" s="410"/>
      <c r="Q12" s="411"/>
      <c r="R12" s="411"/>
      <c r="S12" s="411"/>
      <c r="T12" s="411"/>
      <c r="U12" s="411"/>
      <c r="V12" s="411"/>
      <c r="W12" s="411"/>
      <c r="X12" s="411"/>
      <c r="Y12" s="411"/>
      <c r="Z12" s="411"/>
      <c r="AA12" s="411"/>
      <c r="AB12" s="411"/>
    </row>
    <row r="13" spans="1:28" x14ac:dyDescent="0.25">
      <c r="A13" s="2" t="s">
        <v>42</v>
      </c>
      <c r="B13" s="5">
        <f>B11/$B$1</f>
        <v>0.2</v>
      </c>
      <c r="C13" s="5">
        <f>C11/$B$8</f>
        <v>0.4</v>
      </c>
      <c r="D13" s="5">
        <f t="shared" ref="D13:M13" si="2">D11/$B$8</f>
        <v>0.4</v>
      </c>
      <c r="E13" s="5">
        <f t="shared" si="2"/>
        <v>0.4</v>
      </c>
      <c r="F13" s="5">
        <f t="shared" si="2"/>
        <v>0.4</v>
      </c>
      <c r="G13" s="5">
        <f t="shared" si="2"/>
        <v>0.4</v>
      </c>
      <c r="H13" s="5">
        <f t="shared" si="2"/>
        <v>0.4</v>
      </c>
      <c r="I13" s="5">
        <f t="shared" si="2"/>
        <v>0.4</v>
      </c>
      <c r="J13" s="5">
        <f t="shared" si="2"/>
        <v>0.4</v>
      </c>
      <c r="K13" s="5">
        <f t="shared" si="2"/>
        <v>0.4</v>
      </c>
      <c r="L13" s="5">
        <f t="shared" si="2"/>
        <v>0.4</v>
      </c>
      <c r="M13" s="5">
        <f t="shared" si="2"/>
        <v>0.4</v>
      </c>
      <c r="N13" s="5"/>
      <c r="P13" s="410"/>
      <c r="Q13" s="411"/>
      <c r="R13" s="411"/>
      <c r="S13" s="411"/>
      <c r="T13" s="411"/>
      <c r="U13" s="411"/>
      <c r="V13" s="411"/>
      <c r="W13" s="411"/>
      <c r="X13" s="411"/>
      <c r="Y13" s="411"/>
      <c r="Z13" s="411"/>
      <c r="AA13" s="411"/>
      <c r="AB13" s="411"/>
    </row>
    <row r="16" spans="1:28" x14ac:dyDescent="0.25">
      <c r="A16" s="3" t="s">
        <v>252</v>
      </c>
    </row>
    <row r="17" spans="1:28" x14ac:dyDescent="0.25">
      <c r="A17" s="2" t="s">
        <v>231</v>
      </c>
      <c r="B17" s="2" t="s">
        <v>28</v>
      </c>
      <c r="C17" s="2" t="s">
        <v>29</v>
      </c>
      <c r="D17" s="2" t="s">
        <v>30</v>
      </c>
      <c r="E17" s="2" t="s">
        <v>31</v>
      </c>
      <c r="F17" s="2" t="s">
        <v>32</v>
      </c>
      <c r="G17" s="2" t="s">
        <v>33</v>
      </c>
      <c r="H17" s="2" t="s">
        <v>34</v>
      </c>
      <c r="I17" s="2" t="s">
        <v>35</v>
      </c>
      <c r="J17" s="2" t="s">
        <v>36</v>
      </c>
      <c r="K17" s="2" t="s">
        <v>37</v>
      </c>
      <c r="L17" s="2" t="s">
        <v>38</v>
      </c>
      <c r="M17" s="2" t="s">
        <v>39</v>
      </c>
      <c r="N17" s="2" t="s">
        <v>83</v>
      </c>
      <c r="P17" s="225" t="s">
        <v>28</v>
      </c>
      <c r="Q17" s="225" t="s">
        <v>29</v>
      </c>
      <c r="R17" s="225" t="s">
        <v>30</v>
      </c>
      <c r="S17" s="225" t="s">
        <v>31</v>
      </c>
      <c r="T17" s="225" t="s">
        <v>32</v>
      </c>
      <c r="U17" s="225" t="s">
        <v>33</v>
      </c>
      <c r="V17" s="225" t="s">
        <v>34</v>
      </c>
      <c r="W17" s="225" t="s">
        <v>35</v>
      </c>
      <c r="X17" s="225" t="s">
        <v>36</v>
      </c>
      <c r="Y17" s="225" t="s">
        <v>37</v>
      </c>
      <c r="Z17" s="225" t="s">
        <v>38</v>
      </c>
      <c r="AA17" s="225" t="s">
        <v>39</v>
      </c>
      <c r="AB17" s="225" t="s">
        <v>83</v>
      </c>
    </row>
    <row r="18" spans="1:28" x14ac:dyDescent="0.25">
      <c r="A18" s="2" t="s">
        <v>40</v>
      </c>
      <c r="B18" s="1">
        <v>0.95</v>
      </c>
      <c r="C18" s="1">
        <v>0.95</v>
      </c>
      <c r="D18" s="1">
        <v>0.95</v>
      </c>
      <c r="E18" s="1">
        <v>0.95</v>
      </c>
      <c r="F18" s="1">
        <v>0.95</v>
      </c>
      <c r="G18" s="1">
        <v>0.95</v>
      </c>
      <c r="H18" s="1">
        <v>0.95</v>
      </c>
      <c r="I18" s="1">
        <v>0.95</v>
      </c>
      <c r="J18" s="1">
        <v>0.95</v>
      </c>
      <c r="K18" s="1">
        <v>0.95</v>
      </c>
      <c r="L18" s="1">
        <v>0.95</v>
      </c>
      <c r="M18" s="1">
        <v>0.95</v>
      </c>
      <c r="N18" s="1">
        <f>AVERAGE(B18:M18)</f>
        <v>0.94999999999999984</v>
      </c>
      <c r="P18" s="411"/>
      <c r="Q18" s="411"/>
      <c r="R18" s="411"/>
      <c r="S18" s="411"/>
      <c r="T18" s="411"/>
      <c r="U18" s="411"/>
      <c r="V18" s="411"/>
      <c r="W18" s="411"/>
      <c r="X18" s="411"/>
      <c r="Y18" s="411"/>
      <c r="Z18" s="411"/>
      <c r="AA18" s="411"/>
      <c r="AB18" s="411"/>
    </row>
    <row r="19" spans="1:28" x14ac:dyDescent="0.25">
      <c r="A19" s="2" t="s">
        <v>41</v>
      </c>
      <c r="B19" s="275"/>
      <c r="C19" s="275"/>
      <c r="D19" s="275"/>
      <c r="E19" s="275"/>
      <c r="F19" s="275"/>
      <c r="G19" s="275"/>
      <c r="H19" s="275"/>
      <c r="I19" s="275"/>
      <c r="J19" s="275"/>
      <c r="K19" s="275"/>
      <c r="L19" s="275"/>
      <c r="M19" s="275"/>
      <c r="N19" s="275" t="e">
        <f>AVERAGE(B19:M19)</f>
        <v>#DIV/0!</v>
      </c>
      <c r="P19" s="411"/>
      <c r="Q19" s="411"/>
      <c r="R19" s="411"/>
      <c r="S19" s="411"/>
      <c r="T19" s="411"/>
      <c r="U19" s="411"/>
      <c r="V19" s="411"/>
      <c r="W19" s="411"/>
      <c r="X19" s="411"/>
      <c r="Y19" s="411"/>
      <c r="Z19" s="411"/>
      <c r="AA19" s="411"/>
      <c r="AB19" s="411"/>
    </row>
    <row r="20" spans="1:28" x14ac:dyDescent="0.25">
      <c r="A20" s="2" t="s">
        <v>197</v>
      </c>
      <c r="B20" s="1" t="e">
        <f>B18/B19</f>
        <v>#DIV/0!</v>
      </c>
      <c r="C20" s="1" t="e">
        <f t="shared" ref="C20:M20" si="3">C18/C19</f>
        <v>#DIV/0!</v>
      </c>
      <c r="D20" s="1" t="e">
        <f t="shared" si="3"/>
        <v>#DIV/0!</v>
      </c>
      <c r="E20" s="1" t="e">
        <f t="shared" si="3"/>
        <v>#DIV/0!</v>
      </c>
      <c r="F20" s="1" t="e">
        <f t="shared" si="3"/>
        <v>#DIV/0!</v>
      </c>
      <c r="G20" s="1" t="e">
        <f t="shared" si="3"/>
        <v>#DIV/0!</v>
      </c>
      <c r="H20" s="1" t="e">
        <f t="shared" si="3"/>
        <v>#DIV/0!</v>
      </c>
      <c r="I20" s="1" t="e">
        <f t="shared" si="3"/>
        <v>#DIV/0!</v>
      </c>
      <c r="J20" s="1" t="e">
        <f t="shared" si="3"/>
        <v>#DIV/0!</v>
      </c>
      <c r="K20" s="1" t="e">
        <f t="shared" si="3"/>
        <v>#DIV/0!</v>
      </c>
      <c r="L20" s="1" t="e">
        <f t="shared" si="3"/>
        <v>#DIV/0!</v>
      </c>
      <c r="M20" s="1" t="e">
        <f t="shared" si="3"/>
        <v>#DIV/0!</v>
      </c>
      <c r="N20" s="1" t="e">
        <f t="shared" ref="N20" si="4">N19/N18</f>
        <v>#DIV/0!</v>
      </c>
      <c r="P20" s="411"/>
      <c r="Q20" s="411"/>
      <c r="R20" s="411"/>
      <c r="S20" s="411"/>
      <c r="T20" s="411"/>
      <c r="U20" s="411"/>
      <c r="V20" s="411"/>
      <c r="W20" s="411"/>
      <c r="X20" s="411"/>
      <c r="Y20" s="411"/>
      <c r="Z20" s="411"/>
      <c r="AA20" s="411"/>
      <c r="AB20" s="411"/>
    </row>
    <row r="21" spans="1:28" x14ac:dyDescent="0.25">
      <c r="A21" s="2" t="s">
        <v>198</v>
      </c>
      <c r="B21" s="1" t="e">
        <f>B20</f>
        <v>#DIV/0!</v>
      </c>
      <c r="C21" s="1" t="e">
        <f>SUM($B$20:C$20)/COUNT($B$20:C$20)</f>
        <v>#DIV/0!</v>
      </c>
      <c r="D21" s="1" t="e">
        <f>SUM($B$20:D$20)/COUNT($B$20:D$20)</f>
        <v>#DIV/0!</v>
      </c>
      <c r="E21" s="1" t="e">
        <f>SUM($B$20:E$20)/COUNT($B$20:E$20)</f>
        <v>#DIV/0!</v>
      </c>
      <c r="F21" s="1" t="e">
        <f>SUM($B$20:F$20)/COUNT($B$20:F$20)</f>
        <v>#DIV/0!</v>
      </c>
      <c r="G21" s="1" t="e">
        <f>SUM($B$20:G$20)/COUNT($B$20:G$20)</f>
        <v>#DIV/0!</v>
      </c>
      <c r="H21" s="1" t="e">
        <f>SUM($B$20:H$20)/COUNT($B$20:H$20)</f>
        <v>#DIV/0!</v>
      </c>
      <c r="I21" s="1" t="e">
        <f>SUM($B$20:I$20)/COUNT($B$20:I$20)</f>
        <v>#DIV/0!</v>
      </c>
      <c r="J21" s="1" t="e">
        <f>SUM($B$20:J$20)/COUNT($B$20:J$20)</f>
        <v>#DIV/0!</v>
      </c>
      <c r="K21" s="1" t="e">
        <f>SUM($B$20:K$20)/COUNT($B$20:K$20)</f>
        <v>#DIV/0!</v>
      </c>
      <c r="L21" s="1" t="e">
        <f>SUM($B$20:L$20)/COUNT($B$20:L$20)</f>
        <v>#DIV/0!</v>
      </c>
      <c r="M21" s="1" t="e">
        <f>SUM($B$20:M$20)/COUNT($B$20:M$20)</f>
        <v>#DIV/0!</v>
      </c>
      <c r="N21" s="4"/>
      <c r="P21" s="411"/>
      <c r="Q21" s="411"/>
      <c r="R21" s="411"/>
      <c r="S21" s="411"/>
      <c r="T21" s="411"/>
      <c r="U21" s="411"/>
      <c r="V21" s="411"/>
      <c r="W21" s="411"/>
      <c r="X21" s="411"/>
      <c r="Y21" s="411"/>
      <c r="Z21" s="411"/>
      <c r="AA21" s="411"/>
      <c r="AB21" s="411"/>
    </row>
    <row r="24" spans="1:28" x14ac:dyDescent="0.25">
      <c r="A24" s="3" t="s">
        <v>240</v>
      </c>
    </row>
    <row r="25" spans="1:28" x14ac:dyDescent="0.25">
      <c r="A25" s="244" t="s">
        <v>232</v>
      </c>
      <c r="B25" s="2" t="s">
        <v>28</v>
      </c>
      <c r="C25" s="2" t="s">
        <v>29</v>
      </c>
      <c r="D25" s="2" t="s">
        <v>30</v>
      </c>
      <c r="E25" s="2" t="s">
        <v>31</v>
      </c>
      <c r="F25" s="2" t="s">
        <v>32</v>
      </c>
      <c r="G25" s="2" t="s">
        <v>33</v>
      </c>
      <c r="H25" s="2" t="s">
        <v>34</v>
      </c>
      <c r="I25" s="2" t="s">
        <v>35</v>
      </c>
      <c r="J25" s="2" t="s">
        <v>36</v>
      </c>
      <c r="K25" s="2" t="s">
        <v>37</v>
      </c>
      <c r="L25" s="2" t="s">
        <v>38</v>
      </c>
      <c r="M25" s="2" t="s">
        <v>39</v>
      </c>
      <c r="N25" s="2" t="s">
        <v>83</v>
      </c>
      <c r="P25" s="225" t="s">
        <v>28</v>
      </c>
      <c r="Q25" s="225" t="s">
        <v>29</v>
      </c>
      <c r="R25" s="225" t="s">
        <v>30</v>
      </c>
      <c r="S25" s="225" t="s">
        <v>31</v>
      </c>
      <c r="T25" s="225" t="s">
        <v>32</v>
      </c>
      <c r="U25" s="225" t="s">
        <v>33</v>
      </c>
      <c r="V25" s="225" t="s">
        <v>34</v>
      </c>
      <c r="W25" s="225" t="s">
        <v>35</v>
      </c>
      <c r="X25" s="225" t="s">
        <v>36</v>
      </c>
      <c r="Y25" s="225" t="s">
        <v>37</v>
      </c>
      <c r="Z25" s="225" t="s">
        <v>38</v>
      </c>
      <c r="AA25" s="225" t="s">
        <v>39</v>
      </c>
      <c r="AB25" s="225" t="s">
        <v>83</v>
      </c>
    </row>
    <row r="26" spans="1:28" x14ac:dyDescent="0.25">
      <c r="A26" s="2" t="s">
        <v>40</v>
      </c>
      <c r="B26" s="265">
        <v>1</v>
      </c>
      <c r="C26" s="265">
        <v>1</v>
      </c>
      <c r="D26" s="265">
        <v>1</v>
      </c>
      <c r="E26" s="265">
        <v>1</v>
      </c>
      <c r="F26" s="265">
        <v>1</v>
      </c>
      <c r="G26" s="265">
        <v>1</v>
      </c>
      <c r="H26" s="265">
        <v>1</v>
      </c>
      <c r="I26" s="265">
        <v>1</v>
      </c>
      <c r="J26" s="265">
        <v>1</v>
      </c>
      <c r="K26" s="265">
        <v>1</v>
      </c>
      <c r="L26" s="265">
        <v>1</v>
      </c>
      <c r="M26" s="265">
        <v>1</v>
      </c>
      <c r="N26" s="265">
        <f>SUM(B26:M26)</f>
        <v>12</v>
      </c>
      <c r="P26" s="411"/>
      <c r="Q26" s="411"/>
      <c r="R26" s="411"/>
      <c r="S26" s="411"/>
      <c r="T26" s="411"/>
      <c r="U26" s="411"/>
      <c r="V26" s="411"/>
      <c r="W26" s="411"/>
      <c r="X26" s="411"/>
      <c r="Y26" s="411"/>
      <c r="Z26" s="411"/>
      <c r="AA26" s="411"/>
      <c r="AB26" s="411"/>
    </row>
    <row r="27" spans="1:28" x14ac:dyDescent="0.25">
      <c r="A27" s="2" t="s">
        <v>41</v>
      </c>
      <c r="B27" s="276"/>
      <c r="C27" s="276"/>
      <c r="D27" s="276"/>
      <c r="E27" s="276"/>
      <c r="F27" s="276"/>
      <c r="G27" s="276"/>
      <c r="H27" s="276"/>
      <c r="I27" s="276"/>
      <c r="J27" s="276"/>
      <c r="K27" s="276"/>
      <c r="L27" s="276"/>
      <c r="M27" s="276"/>
      <c r="N27" s="276">
        <f>SUM(B27:M27)</f>
        <v>0</v>
      </c>
      <c r="P27" s="411"/>
      <c r="Q27" s="411"/>
      <c r="R27" s="411"/>
      <c r="S27" s="411"/>
      <c r="T27" s="411"/>
      <c r="U27" s="411"/>
      <c r="V27" s="411"/>
      <c r="W27" s="411"/>
      <c r="X27" s="411"/>
      <c r="Y27" s="411"/>
      <c r="Z27" s="411"/>
      <c r="AA27" s="411"/>
      <c r="AB27" s="411"/>
    </row>
    <row r="28" spans="1:28" x14ac:dyDescent="0.25">
      <c r="A28" s="2" t="s">
        <v>197</v>
      </c>
      <c r="B28" s="1" t="e">
        <f>B26/B27</f>
        <v>#DIV/0!</v>
      </c>
      <c r="C28" s="1" t="e">
        <f t="shared" ref="C28:N28" si="5">C26/C27</f>
        <v>#DIV/0!</v>
      </c>
      <c r="D28" s="1" t="e">
        <f t="shared" si="5"/>
        <v>#DIV/0!</v>
      </c>
      <c r="E28" s="1" t="e">
        <f t="shared" si="5"/>
        <v>#DIV/0!</v>
      </c>
      <c r="F28" s="1" t="e">
        <f t="shared" si="5"/>
        <v>#DIV/0!</v>
      </c>
      <c r="G28" s="1" t="e">
        <f t="shared" si="5"/>
        <v>#DIV/0!</v>
      </c>
      <c r="H28" s="1" t="e">
        <f t="shared" si="5"/>
        <v>#DIV/0!</v>
      </c>
      <c r="I28" s="1" t="e">
        <f t="shared" si="5"/>
        <v>#DIV/0!</v>
      </c>
      <c r="J28" s="1" t="e">
        <f t="shared" si="5"/>
        <v>#DIV/0!</v>
      </c>
      <c r="K28" s="1" t="e">
        <f t="shared" si="5"/>
        <v>#DIV/0!</v>
      </c>
      <c r="L28" s="1" t="e">
        <f t="shared" si="5"/>
        <v>#DIV/0!</v>
      </c>
      <c r="M28" s="1" t="e">
        <f t="shared" si="5"/>
        <v>#DIV/0!</v>
      </c>
      <c r="N28" s="1" t="e">
        <f t="shared" si="5"/>
        <v>#DIV/0!</v>
      </c>
      <c r="P28" s="411"/>
      <c r="Q28" s="411"/>
      <c r="R28" s="411"/>
      <c r="S28" s="411"/>
      <c r="T28" s="411"/>
      <c r="U28" s="411"/>
      <c r="V28" s="411"/>
      <c r="W28" s="411"/>
      <c r="X28" s="411"/>
      <c r="Y28" s="411"/>
      <c r="Z28" s="411"/>
      <c r="AA28" s="411"/>
      <c r="AB28" s="411"/>
    </row>
    <row r="29" spans="1:28" x14ac:dyDescent="0.25">
      <c r="A29" s="2" t="s">
        <v>198</v>
      </c>
      <c r="B29" s="1" t="e">
        <f>B28</f>
        <v>#DIV/0!</v>
      </c>
      <c r="C29" s="1" t="e">
        <f>SUM($B$28:C$28)/COUNT($B$28:C$28)</f>
        <v>#DIV/0!</v>
      </c>
      <c r="D29" s="1" t="e">
        <f>SUM($B$28:D$28)/COUNT($B$28:D$28)</f>
        <v>#DIV/0!</v>
      </c>
      <c r="E29" s="1" t="e">
        <f>SUM($B$28:E$28)/COUNT($B$28:E$28)</f>
        <v>#DIV/0!</v>
      </c>
      <c r="F29" s="1" t="e">
        <f>SUM($B$28:F$28)/COUNT($B$28:F$28)</f>
        <v>#DIV/0!</v>
      </c>
      <c r="G29" s="1" t="e">
        <f>SUM($B$28:G$28)/COUNT($B$28:G$28)</f>
        <v>#DIV/0!</v>
      </c>
      <c r="H29" s="1" t="e">
        <f>SUM($B$28:H$28)/COUNT($B$28:H$28)</f>
        <v>#DIV/0!</v>
      </c>
      <c r="I29" s="1" t="e">
        <f>SUM($B$28:I$28)/COUNT($B$28:I$28)</f>
        <v>#DIV/0!</v>
      </c>
      <c r="J29" s="1" t="e">
        <f>SUM($B$28:J$28)/COUNT($B$28:J$28)</f>
        <v>#DIV/0!</v>
      </c>
      <c r="K29" s="1" t="e">
        <f>SUM($B$28:K$28)/COUNT($B$28:K$28)</f>
        <v>#DIV/0!</v>
      </c>
      <c r="L29" s="1" t="e">
        <f>SUM($B$28:L$28)/COUNT($B$28:L$28)</f>
        <v>#DIV/0!</v>
      </c>
      <c r="M29" s="1" t="e">
        <f>SUM($B$28:M$28)/COUNT($B$28:M$28)</f>
        <v>#DIV/0!</v>
      </c>
      <c r="N29" s="1"/>
      <c r="P29" s="411"/>
      <c r="Q29" s="411"/>
      <c r="R29" s="411"/>
      <c r="S29" s="411"/>
      <c r="T29" s="411"/>
      <c r="U29" s="411"/>
      <c r="V29" s="411"/>
      <c r="W29" s="411"/>
      <c r="X29" s="411"/>
      <c r="Y29" s="411"/>
      <c r="Z29" s="411"/>
      <c r="AA29" s="411"/>
      <c r="AB29" s="411"/>
    </row>
    <row r="32" spans="1:28" x14ac:dyDescent="0.25">
      <c r="A32" s="3" t="s">
        <v>44</v>
      </c>
    </row>
    <row r="33" spans="1:28" x14ac:dyDescent="0.25">
      <c r="A33" s="2" t="s">
        <v>203</v>
      </c>
      <c r="B33" s="2" t="s">
        <v>28</v>
      </c>
      <c r="C33" s="2" t="s">
        <v>29</v>
      </c>
      <c r="D33" s="2" t="s">
        <v>30</v>
      </c>
      <c r="E33" s="2" t="s">
        <v>31</v>
      </c>
      <c r="F33" s="2" t="s">
        <v>32</v>
      </c>
      <c r="G33" s="2" t="s">
        <v>33</v>
      </c>
      <c r="H33" s="2" t="s">
        <v>34</v>
      </c>
      <c r="I33" s="2" t="s">
        <v>35</v>
      </c>
      <c r="J33" s="2" t="s">
        <v>36</v>
      </c>
      <c r="K33" s="2" t="s">
        <v>37</v>
      </c>
      <c r="L33" s="2" t="s">
        <v>38</v>
      </c>
      <c r="M33" s="2" t="s">
        <v>39</v>
      </c>
      <c r="N33" s="2" t="s">
        <v>83</v>
      </c>
      <c r="P33" s="225" t="s">
        <v>28</v>
      </c>
      <c r="Q33" s="225" t="s">
        <v>29</v>
      </c>
      <c r="R33" s="225" t="s">
        <v>30</v>
      </c>
      <c r="S33" s="225" t="s">
        <v>31</v>
      </c>
      <c r="T33" s="225" t="s">
        <v>32</v>
      </c>
      <c r="U33" s="225" t="s">
        <v>33</v>
      </c>
      <c r="V33" s="225" t="s">
        <v>34</v>
      </c>
      <c r="W33" s="225" t="s">
        <v>35</v>
      </c>
      <c r="X33" s="225" t="s">
        <v>36</v>
      </c>
      <c r="Y33" s="225" t="s">
        <v>37</v>
      </c>
      <c r="Z33" s="225" t="s">
        <v>38</v>
      </c>
      <c r="AA33" s="225" t="s">
        <v>39</v>
      </c>
      <c r="AB33" s="225" t="s">
        <v>83</v>
      </c>
    </row>
    <row r="34" spans="1:28" x14ac:dyDescent="0.25">
      <c r="A34" s="2" t="s">
        <v>40</v>
      </c>
      <c r="B34" s="277">
        <v>0</v>
      </c>
      <c r="C34" s="277">
        <v>0</v>
      </c>
      <c r="D34" s="277">
        <v>0</v>
      </c>
      <c r="E34" s="277">
        <v>0</v>
      </c>
      <c r="F34" s="277">
        <v>0</v>
      </c>
      <c r="G34" s="277">
        <v>0</v>
      </c>
      <c r="H34" s="277">
        <v>0</v>
      </c>
      <c r="I34" s="277">
        <v>0</v>
      </c>
      <c r="J34" s="277">
        <v>0</v>
      </c>
      <c r="K34" s="277">
        <v>0</v>
      </c>
      <c r="L34" s="277">
        <v>0</v>
      </c>
      <c r="M34" s="277">
        <v>0</v>
      </c>
      <c r="N34" s="277">
        <f>SUM(B34:M34)</f>
        <v>0</v>
      </c>
      <c r="P34" s="411"/>
      <c r="Q34" s="411"/>
      <c r="R34" s="411"/>
      <c r="S34" s="411"/>
      <c r="T34" s="411"/>
      <c r="U34" s="411"/>
      <c r="V34" s="411"/>
      <c r="W34" s="411"/>
      <c r="X34" s="411"/>
      <c r="Y34" s="411"/>
      <c r="Z34" s="411"/>
      <c r="AA34" s="411"/>
      <c r="AB34" s="411"/>
    </row>
    <row r="35" spans="1:28" x14ac:dyDescent="0.25">
      <c r="A35" s="2" t="s">
        <v>41</v>
      </c>
      <c r="B35" s="279">
        <v>0</v>
      </c>
      <c r="C35" s="279"/>
      <c r="D35" s="279"/>
      <c r="E35" s="279"/>
      <c r="F35" s="279"/>
      <c r="G35" s="279"/>
      <c r="H35" s="279"/>
      <c r="I35" s="279"/>
      <c r="J35" s="279"/>
      <c r="K35" s="279"/>
      <c r="L35" s="279"/>
      <c r="M35" s="279"/>
      <c r="N35" s="279">
        <f>SUM(B35:M35)</f>
        <v>0</v>
      </c>
      <c r="P35" s="411"/>
      <c r="Q35" s="411"/>
      <c r="R35" s="411"/>
      <c r="S35" s="411"/>
      <c r="T35" s="411"/>
      <c r="U35" s="411"/>
      <c r="V35" s="411"/>
      <c r="W35" s="411"/>
      <c r="X35" s="411"/>
      <c r="Y35" s="411"/>
      <c r="Z35" s="411"/>
      <c r="AA35" s="411"/>
      <c r="AB35" s="411"/>
    </row>
    <row r="36" spans="1:28" s="234" customFormat="1" x14ac:dyDescent="0.25">
      <c r="A36" s="2" t="s">
        <v>84</v>
      </c>
      <c r="B36" s="277">
        <f>B35</f>
        <v>0</v>
      </c>
      <c r="C36" s="277">
        <f>SUM($B$35:C$35)</f>
        <v>0</v>
      </c>
      <c r="D36" s="277">
        <f>SUM($B$35:D$35)</f>
        <v>0</v>
      </c>
      <c r="E36" s="277">
        <f>SUM($B$35:E$35)</f>
        <v>0</v>
      </c>
      <c r="F36" s="277">
        <f>SUM($B$35:F$35)</f>
        <v>0</v>
      </c>
      <c r="G36" s="277">
        <f>SUM($B$35:G$35)</f>
        <v>0</v>
      </c>
      <c r="H36" s="277">
        <f>SUM($B$35:H$35)</f>
        <v>0</v>
      </c>
      <c r="I36" s="277">
        <f>SUM($B$35:I$35)</f>
        <v>0</v>
      </c>
      <c r="J36" s="277">
        <f>SUM($B$35:J$35)</f>
        <v>0</v>
      </c>
      <c r="K36" s="277">
        <f>SUM($B$35:K$35)</f>
        <v>0</v>
      </c>
      <c r="L36" s="277">
        <f>SUM($B$35:L$35)</f>
        <v>0</v>
      </c>
      <c r="M36" s="277">
        <f>SUM($B$35:M$35)</f>
        <v>0</v>
      </c>
      <c r="N36" s="277">
        <f>N35</f>
        <v>0</v>
      </c>
      <c r="P36" s="411"/>
      <c r="Q36" s="411"/>
      <c r="R36" s="411"/>
      <c r="S36" s="411"/>
      <c r="T36" s="411"/>
      <c r="U36" s="411"/>
      <c r="V36" s="411"/>
      <c r="W36" s="411"/>
      <c r="X36" s="411"/>
      <c r="Y36" s="411"/>
      <c r="Z36" s="411"/>
      <c r="AA36" s="411"/>
      <c r="AB36" s="411"/>
    </row>
    <row r="37" spans="1:28" x14ac:dyDescent="0.25">
      <c r="A37" s="2" t="s">
        <v>197</v>
      </c>
      <c r="B37" s="5">
        <f>IF(B35=0,1,B34/B35)</f>
        <v>1</v>
      </c>
      <c r="C37" s="5">
        <f t="shared" ref="C37:M37" si="6">IF(C35=0,1,C34/C35)</f>
        <v>1</v>
      </c>
      <c r="D37" s="5">
        <f t="shared" si="6"/>
        <v>1</v>
      </c>
      <c r="E37" s="5">
        <f t="shared" si="6"/>
        <v>1</v>
      </c>
      <c r="F37" s="5">
        <f t="shared" si="6"/>
        <v>1</v>
      </c>
      <c r="G37" s="5">
        <f t="shared" si="6"/>
        <v>1</v>
      </c>
      <c r="H37" s="5">
        <f t="shared" si="6"/>
        <v>1</v>
      </c>
      <c r="I37" s="5">
        <f t="shared" si="6"/>
        <v>1</v>
      </c>
      <c r="J37" s="5">
        <f t="shared" si="6"/>
        <v>1</v>
      </c>
      <c r="K37" s="5">
        <f t="shared" si="6"/>
        <v>1</v>
      </c>
      <c r="L37" s="5">
        <f t="shared" si="6"/>
        <v>1</v>
      </c>
      <c r="M37" s="5">
        <f t="shared" si="6"/>
        <v>1</v>
      </c>
      <c r="N37" s="5" t="str">
        <f t="shared" ref="N37" si="7">IF(N35=0,"100%",N35/N34)</f>
        <v>100%</v>
      </c>
      <c r="P37" s="411"/>
      <c r="Q37" s="411"/>
      <c r="R37" s="411"/>
      <c r="S37" s="411"/>
      <c r="T37" s="411"/>
      <c r="U37" s="411"/>
      <c r="V37" s="411"/>
      <c r="W37" s="411"/>
      <c r="X37" s="411"/>
      <c r="Y37" s="411"/>
      <c r="Z37" s="411"/>
      <c r="AA37" s="411"/>
      <c r="AB37" s="411"/>
    </row>
    <row r="38" spans="1:28" x14ac:dyDescent="0.25">
      <c r="A38" s="2" t="s">
        <v>199</v>
      </c>
      <c r="B38" s="5">
        <f>B37</f>
        <v>1</v>
      </c>
      <c r="C38" s="1">
        <f>SUM($B$37:C$37)/COUNT($B$37:C$37)</f>
        <v>1</v>
      </c>
      <c r="D38" s="1">
        <f>SUM($B$37:D$37)/COUNT($B$37:D$37)</f>
        <v>1</v>
      </c>
      <c r="E38" s="1">
        <f>SUM($B$37:E$37)/COUNT($B$37:E$37)</f>
        <v>1</v>
      </c>
      <c r="F38" s="1">
        <f>SUM($B$37:F$37)/COUNT($B$37:F$37)</f>
        <v>1</v>
      </c>
      <c r="G38" s="1">
        <f>SUM($B$37:G$37)/COUNT($B$37:G$37)</f>
        <v>1</v>
      </c>
      <c r="H38" s="1">
        <f>SUM($B$37:H$37)/COUNT($B$37:H$37)</f>
        <v>1</v>
      </c>
      <c r="I38" s="1">
        <f>SUM($B$37:I$37)/COUNT($B$37:I$37)</f>
        <v>1</v>
      </c>
      <c r="J38" s="1">
        <f>SUM($B$37:J$37)/COUNT($B$37:J$37)</f>
        <v>1</v>
      </c>
      <c r="K38" s="1">
        <f>SUM($B$37:K$37)/COUNT($B$37:K$37)</f>
        <v>1</v>
      </c>
      <c r="L38" s="1">
        <f>SUM($B$37:L$37)/COUNT($B$37:L$37)</f>
        <v>1</v>
      </c>
      <c r="M38" s="1">
        <f>SUM($B$37:M$37)/COUNT($B$37:M$37)</f>
        <v>1</v>
      </c>
      <c r="N38" s="1"/>
      <c r="P38" s="411"/>
      <c r="Q38" s="411"/>
      <c r="R38" s="411"/>
      <c r="S38" s="411"/>
      <c r="T38" s="411"/>
      <c r="U38" s="411"/>
      <c r="V38" s="411"/>
      <c r="W38" s="411"/>
      <c r="X38" s="411"/>
      <c r="Y38" s="411"/>
      <c r="Z38" s="411"/>
      <c r="AA38" s="411"/>
      <c r="AB38" s="411"/>
    </row>
    <row r="39" spans="1:28" x14ac:dyDescent="0.25">
      <c r="A39" s="231"/>
      <c r="B39" s="232"/>
      <c r="C39" s="233"/>
      <c r="D39" s="233"/>
      <c r="E39" s="233"/>
      <c r="F39" s="233"/>
      <c r="G39" s="233"/>
      <c r="H39" s="233"/>
      <c r="I39" s="233"/>
      <c r="J39" s="233"/>
      <c r="K39" s="233"/>
      <c r="L39" s="233"/>
      <c r="M39" s="233"/>
      <c r="N39" s="233"/>
    </row>
    <row r="40" spans="1:28" x14ac:dyDescent="0.25">
      <c r="A40" s="231"/>
      <c r="B40" s="232"/>
      <c r="C40" s="233"/>
      <c r="D40" s="233"/>
      <c r="E40" s="233"/>
      <c r="F40" s="233"/>
      <c r="G40" s="233"/>
      <c r="H40" s="233"/>
      <c r="I40" s="233"/>
      <c r="J40" s="233"/>
      <c r="K40" s="233"/>
      <c r="L40" s="233"/>
      <c r="M40" s="233"/>
      <c r="N40" s="233"/>
    </row>
    <row r="41" spans="1:28" x14ac:dyDescent="0.25">
      <c r="A41" s="3" t="s">
        <v>235</v>
      </c>
      <c r="B41">
        <v>8</v>
      </c>
    </row>
    <row r="42" spans="1:28" s="234" customFormat="1" ht="30" x14ac:dyDescent="0.25">
      <c r="A42" s="262" t="s">
        <v>237</v>
      </c>
      <c r="B42" s="263" t="s">
        <v>28</v>
      </c>
      <c r="C42" s="263" t="s">
        <v>29</v>
      </c>
      <c r="D42" s="263" t="s">
        <v>30</v>
      </c>
      <c r="E42" s="263" t="s">
        <v>31</v>
      </c>
      <c r="F42" s="263" t="s">
        <v>32</v>
      </c>
      <c r="G42" s="263" t="s">
        <v>33</v>
      </c>
      <c r="H42" s="263" t="s">
        <v>34</v>
      </c>
      <c r="I42" s="263" t="s">
        <v>35</v>
      </c>
      <c r="J42" s="263" t="s">
        <v>36</v>
      </c>
      <c r="K42" s="263" t="s">
        <v>37</v>
      </c>
      <c r="L42" s="263" t="s">
        <v>38</v>
      </c>
      <c r="M42" s="263" t="s">
        <v>39</v>
      </c>
      <c r="N42" s="263" t="s">
        <v>83</v>
      </c>
      <c r="P42" s="225" t="s">
        <v>28</v>
      </c>
      <c r="Q42" s="225" t="s">
        <v>29</v>
      </c>
      <c r="R42" s="225" t="s">
        <v>30</v>
      </c>
      <c r="S42" s="225" t="s">
        <v>31</v>
      </c>
      <c r="T42" s="225" t="s">
        <v>32</v>
      </c>
      <c r="U42" s="225" t="s">
        <v>33</v>
      </c>
      <c r="V42" s="225" t="s">
        <v>34</v>
      </c>
      <c r="W42" s="225" t="s">
        <v>35</v>
      </c>
      <c r="X42" s="225" t="s">
        <v>36</v>
      </c>
      <c r="Y42" s="225" t="s">
        <v>37</v>
      </c>
      <c r="Z42" s="225" t="s">
        <v>38</v>
      </c>
      <c r="AA42" s="225" t="s">
        <v>39</v>
      </c>
      <c r="AB42" s="225" t="s">
        <v>83</v>
      </c>
    </row>
    <row r="43" spans="1:28" x14ac:dyDescent="0.25">
      <c r="A43" s="2" t="s">
        <v>41</v>
      </c>
      <c r="B43" s="274">
        <v>2</v>
      </c>
      <c r="C43" s="274"/>
      <c r="D43" s="274"/>
      <c r="E43" s="274"/>
      <c r="F43" s="274"/>
      <c r="G43" s="274"/>
      <c r="H43" s="274"/>
      <c r="I43" s="274"/>
      <c r="J43" s="274"/>
      <c r="K43" s="274"/>
      <c r="L43" s="274"/>
      <c r="M43" s="274"/>
      <c r="N43" s="274">
        <f>SUM(B43:M43)</f>
        <v>2</v>
      </c>
      <c r="P43" s="410" t="s">
        <v>296</v>
      </c>
      <c r="Q43" s="411"/>
      <c r="R43" s="411"/>
      <c r="S43" s="411"/>
      <c r="T43" s="411"/>
      <c r="U43" s="411"/>
      <c r="V43" s="411"/>
      <c r="W43" s="411"/>
      <c r="X43" s="411"/>
      <c r="Y43" s="411"/>
      <c r="Z43" s="411"/>
      <c r="AA43" s="411"/>
      <c r="AB43" s="411"/>
    </row>
    <row r="44" spans="1:28" x14ac:dyDescent="0.25">
      <c r="A44" s="2" t="s">
        <v>84</v>
      </c>
      <c r="B44" s="229">
        <f>B43</f>
        <v>2</v>
      </c>
      <c r="C44" s="229">
        <f>SUM($B$43:C$43)</f>
        <v>2</v>
      </c>
      <c r="D44" s="229">
        <f>SUM($B$43:D$43)</f>
        <v>2</v>
      </c>
      <c r="E44" s="229">
        <f>SUM($B$43:E$43)</f>
        <v>2</v>
      </c>
      <c r="F44" s="229">
        <f>SUM($B$43:F$43)</f>
        <v>2</v>
      </c>
      <c r="G44" s="229">
        <f>SUM($B$43:G$43)</f>
        <v>2</v>
      </c>
      <c r="H44" s="229">
        <f>SUM($B$43:H$43)</f>
        <v>2</v>
      </c>
      <c r="I44" s="229">
        <f>SUM($B$43:I$43)</f>
        <v>2</v>
      </c>
      <c r="J44" s="229">
        <f>SUM($B$43:J$43)</f>
        <v>2</v>
      </c>
      <c r="K44" s="229">
        <f>SUM($B$43:K$43)</f>
        <v>2</v>
      </c>
      <c r="L44" s="229">
        <f>SUM($B$43:L$43)</f>
        <v>2</v>
      </c>
      <c r="M44" s="229">
        <f>SUM($B$43:M$43)</f>
        <v>2</v>
      </c>
      <c r="N44" s="229">
        <f>M44</f>
        <v>2</v>
      </c>
      <c r="P44" s="410"/>
      <c r="Q44" s="411"/>
      <c r="R44" s="411"/>
      <c r="S44" s="411"/>
      <c r="T44" s="411"/>
      <c r="U44" s="411"/>
      <c r="V44" s="411"/>
      <c r="W44" s="411"/>
      <c r="X44" s="411"/>
      <c r="Y44" s="411"/>
      <c r="Z44" s="411"/>
      <c r="AA44" s="411"/>
      <c r="AB44" s="411"/>
    </row>
    <row r="45" spans="1:28" x14ac:dyDescent="0.25">
      <c r="A45" s="2" t="s">
        <v>198</v>
      </c>
      <c r="B45" s="5">
        <f>B44/$B$1</f>
        <v>0.4</v>
      </c>
      <c r="C45" s="5">
        <f t="shared" ref="C45:M45" si="8">C44/$B$41</f>
        <v>0.25</v>
      </c>
      <c r="D45" s="5">
        <f t="shared" si="8"/>
        <v>0.25</v>
      </c>
      <c r="E45" s="5">
        <f t="shared" si="8"/>
        <v>0.25</v>
      </c>
      <c r="F45" s="5">
        <f t="shared" si="8"/>
        <v>0.25</v>
      </c>
      <c r="G45" s="5">
        <f t="shared" si="8"/>
        <v>0.25</v>
      </c>
      <c r="H45" s="5">
        <f t="shared" si="8"/>
        <v>0.25</v>
      </c>
      <c r="I45" s="5">
        <f t="shared" si="8"/>
        <v>0.25</v>
      </c>
      <c r="J45" s="5">
        <f t="shared" si="8"/>
        <v>0.25</v>
      </c>
      <c r="K45" s="5">
        <f t="shared" si="8"/>
        <v>0.25</v>
      </c>
      <c r="L45" s="5">
        <f t="shared" si="8"/>
        <v>0.25</v>
      </c>
      <c r="M45" s="5">
        <f t="shared" si="8"/>
        <v>0.25</v>
      </c>
      <c r="N45" s="5"/>
      <c r="P45" s="410"/>
      <c r="Q45" s="411"/>
      <c r="R45" s="411"/>
      <c r="S45" s="411"/>
      <c r="T45" s="411"/>
      <c r="U45" s="411"/>
      <c r="V45" s="411"/>
      <c r="W45" s="411"/>
      <c r="X45" s="411"/>
      <c r="Y45" s="411"/>
      <c r="Z45" s="411"/>
      <c r="AA45" s="411"/>
      <c r="AB45" s="411"/>
    </row>
    <row r="46" spans="1:28" x14ac:dyDescent="0.25">
      <c r="A46" s="231"/>
      <c r="B46" s="232"/>
      <c r="C46" s="233"/>
      <c r="D46" s="233"/>
      <c r="E46" s="233"/>
      <c r="F46" s="233"/>
      <c r="G46" s="233"/>
      <c r="H46" s="233"/>
      <c r="I46" s="233"/>
      <c r="J46" s="233"/>
      <c r="K46" s="233"/>
      <c r="L46" s="233"/>
      <c r="M46" s="233"/>
      <c r="N46" s="233"/>
    </row>
    <row r="47" spans="1:28" x14ac:dyDescent="0.25">
      <c r="A47" s="231"/>
      <c r="B47" s="232"/>
      <c r="C47" s="233"/>
      <c r="D47" s="233"/>
      <c r="E47" s="233"/>
      <c r="F47" s="233"/>
      <c r="G47" s="233"/>
      <c r="H47" s="233"/>
      <c r="I47" s="233"/>
      <c r="J47" s="233"/>
      <c r="K47" s="233"/>
      <c r="L47" s="233"/>
      <c r="M47" s="233"/>
      <c r="N47" s="233"/>
    </row>
    <row r="48" spans="1:28" x14ac:dyDescent="0.25">
      <c r="A48" s="3" t="s">
        <v>299</v>
      </c>
    </row>
    <row r="49" spans="1:28" s="234" customFormat="1" ht="45" x14ac:dyDescent="0.25">
      <c r="A49" s="262" t="s">
        <v>238</v>
      </c>
      <c r="B49" s="263" t="s">
        <v>28</v>
      </c>
      <c r="C49" s="263" t="s">
        <v>29</v>
      </c>
      <c r="D49" s="263" t="s">
        <v>30</v>
      </c>
      <c r="E49" s="263" t="s">
        <v>31</v>
      </c>
      <c r="F49" s="263" t="s">
        <v>32</v>
      </c>
      <c r="G49" s="263" t="s">
        <v>33</v>
      </c>
      <c r="H49" s="263" t="s">
        <v>34</v>
      </c>
      <c r="I49" s="263" t="s">
        <v>35</v>
      </c>
      <c r="J49" s="263" t="s">
        <v>36</v>
      </c>
      <c r="K49" s="263" t="s">
        <v>37</v>
      </c>
      <c r="L49" s="263" t="s">
        <v>38</v>
      </c>
      <c r="M49" s="263" t="s">
        <v>39</v>
      </c>
      <c r="N49" s="263" t="s">
        <v>83</v>
      </c>
      <c r="P49" s="225" t="s">
        <v>28</v>
      </c>
      <c r="Q49" s="225" t="s">
        <v>29</v>
      </c>
      <c r="R49" s="225" t="s">
        <v>30</v>
      </c>
      <c r="S49" s="225" t="s">
        <v>31</v>
      </c>
      <c r="T49" s="225" t="s">
        <v>32</v>
      </c>
      <c r="U49" s="225" t="s">
        <v>33</v>
      </c>
      <c r="V49" s="225" t="s">
        <v>34</v>
      </c>
      <c r="W49" s="225" t="s">
        <v>35</v>
      </c>
      <c r="X49" s="225" t="s">
        <v>36</v>
      </c>
      <c r="Y49" s="225" t="s">
        <v>37</v>
      </c>
      <c r="Z49" s="225" t="s">
        <v>38</v>
      </c>
      <c r="AA49" s="225" t="s">
        <v>39</v>
      </c>
      <c r="AB49" s="225" t="s">
        <v>83</v>
      </c>
    </row>
    <row r="50" spans="1:28" x14ac:dyDescent="0.25">
      <c r="A50" s="2" t="s">
        <v>40</v>
      </c>
      <c r="B50" s="282">
        <v>5</v>
      </c>
      <c r="C50" s="282">
        <v>5</v>
      </c>
      <c r="D50" s="282">
        <v>5</v>
      </c>
      <c r="E50" s="282">
        <v>5</v>
      </c>
      <c r="F50" s="282">
        <v>5</v>
      </c>
      <c r="G50" s="282">
        <v>5</v>
      </c>
      <c r="H50" s="282">
        <v>5</v>
      </c>
      <c r="I50" s="282">
        <v>5</v>
      </c>
      <c r="J50" s="282">
        <v>5</v>
      </c>
      <c r="K50" s="282">
        <v>5</v>
      </c>
      <c r="L50" s="282">
        <v>5</v>
      </c>
      <c r="M50" s="282">
        <v>5</v>
      </c>
      <c r="N50" s="282">
        <v>5</v>
      </c>
      <c r="P50" s="411"/>
      <c r="Q50" s="411"/>
      <c r="R50" s="411"/>
      <c r="S50" s="411"/>
      <c r="T50" s="411"/>
      <c r="U50" s="411"/>
      <c r="V50" s="411"/>
      <c r="W50" s="411"/>
      <c r="X50" s="411"/>
      <c r="Y50" s="411"/>
      <c r="Z50" s="411"/>
      <c r="AA50" s="411"/>
      <c r="AB50" s="411"/>
    </row>
    <row r="51" spans="1:28" x14ac:dyDescent="0.25">
      <c r="A51" s="2" t="s">
        <v>41</v>
      </c>
      <c r="B51" s="283">
        <v>5</v>
      </c>
      <c r="C51" s="283"/>
      <c r="D51" s="283"/>
      <c r="E51" s="283"/>
      <c r="F51" s="283"/>
      <c r="G51" s="283"/>
      <c r="H51" s="283"/>
      <c r="I51" s="283"/>
      <c r="J51" s="283"/>
      <c r="K51" s="283"/>
      <c r="L51" s="283"/>
      <c r="M51" s="283"/>
      <c r="N51" s="283">
        <f>AVERAGE(B51:M51)</f>
        <v>5</v>
      </c>
      <c r="P51" s="411"/>
      <c r="Q51" s="411"/>
      <c r="R51" s="411"/>
      <c r="S51" s="411"/>
      <c r="T51" s="411"/>
      <c r="U51" s="411"/>
      <c r="V51" s="411"/>
      <c r="W51" s="411"/>
      <c r="X51" s="411"/>
      <c r="Y51" s="411"/>
      <c r="Z51" s="411"/>
      <c r="AA51" s="411"/>
      <c r="AB51" s="411"/>
    </row>
    <row r="52" spans="1:28" x14ac:dyDescent="0.25">
      <c r="A52" s="2" t="s">
        <v>197</v>
      </c>
      <c r="B52" s="5">
        <f>IF(B51=0,1,B50/B51)</f>
        <v>1</v>
      </c>
      <c r="C52" s="5">
        <f t="shared" ref="C52:N52" si="9">IF(C51=0,1,C50/C51)</f>
        <v>1</v>
      </c>
      <c r="D52" s="5">
        <f t="shared" si="9"/>
        <v>1</v>
      </c>
      <c r="E52" s="5">
        <f t="shared" si="9"/>
        <v>1</v>
      </c>
      <c r="F52" s="5">
        <f t="shared" si="9"/>
        <v>1</v>
      </c>
      <c r="G52" s="5">
        <f t="shared" si="9"/>
        <v>1</v>
      </c>
      <c r="H52" s="5">
        <f t="shared" si="9"/>
        <v>1</v>
      </c>
      <c r="I52" s="5">
        <f t="shared" si="9"/>
        <v>1</v>
      </c>
      <c r="J52" s="5">
        <f t="shared" si="9"/>
        <v>1</v>
      </c>
      <c r="K52" s="5">
        <f t="shared" si="9"/>
        <v>1</v>
      </c>
      <c r="L52" s="5">
        <f t="shared" si="9"/>
        <v>1</v>
      </c>
      <c r="M52" s="5">
        <f t="shared" si="9"/>
        <v>1</v>
      </c>
      <c r="N52" s="5">
        <f t="shared" si="9"/>
        <v>1</v>
      </c>
      <c r="P52" s="411"/>
      <c r="Q52" s="411"/>
      <c r="R52" s="411"/>
      <c r="S52" s="411"/>
      <c r="T52" s="411"/>
      <c r="U52" s="411"/>
      <c r="V52" s="411"/>
      <c r="W52" s="411"/>
      <c r="X52" s="411"/>
      <c r="Y52" s="411"/>
      <c r="Z52" s="411"/>
      <c r="AA52" s="411"/>
      <c r="AB52" s="411"/>
    </row>
    <row r="53" spans="1:28" x14ac:dyDescent="0.25">
      <c r="A53" s="2" t="s">
        <v>198</v>
      </c>
      <c r="B53" s="5">
        <f>B52</f>
        <v>1</v>
      </c>
      <c r="C53" s="5">
        <f>SUM($B$52:C$52)/COUNT($B$52:C$52)</f>
        <v>1</v>
      </c>
      <c r="D53" s="5">
        <f>SUM($B$52:D$52)/COUNT($B$52:D$52)</f>
        <v>1</v>
      </c>
      <c r="E53" s="5">
        <f>SUM($B$52:E$52)/COUNT($B$52:E$52)</f>
        <v>1</v>
      </c>
      <c r="F53" s="5">
        <f>SUM($B$52:F$52)/COUNT($B$52:F$52)</f>
        <v>1</v>
      </c>
      <c r="G53" s="5">
        <f>SUM($B$52:G$52)/COUNT($B$52:G$52)</f>
        <v>1</v>
      </c>
      <c r="H53" s="5">
        <f>SUM($B$52:H$52)/COUNT($B$52:H$52)</f>
        <v>1</v>
      </c>
      <c r="I53" s="5">
        <f>SUM($B$52:I$52)/COUNT($B$52:I$52)</f>
        <v>1</v>
      </c>
      <c r="J53" s="5">
        <f>SUM($B$52:J$52)/COUNT($B$52:J$52)</f>
        <v>1</v>
      </c>
      <c r="K53" s="5">
        <f>SUM($B$52:K$52)/COUNT($B$52:K$52)</f>
        <v>1</v>
      </c>
      <c r="L53" s="5">
        <f>SUM($B$52:L$52)/COUNT($B$52:L$52)</f>
        <v>1</v>
      </c>
      <c r="M53" s="5">
        <f>SUM($B$52:M$52)/COUNT($B$52:M$52)</f>
        <v>1</v>
      </c>
      <c r="N53" s="5"/>
      <c r="P53" s="411"/>
      <c r="Q53" s="411"/>
      <c r="R53" s="411"/>
      <c r="S53" s="411"/>
      <c r="T53" s="411"/>
      <c r="U53" s="411"/>
      <c r="V53" s="411"/>
      <c r="W53" s="411"/>
      <c r="X53" s="411"/>
      <c r="Y53" s="411"/>
      <c r="Z53" s="411"/>
      <c r="AA53" s="411"/>
      <c r="AB53" s="411"/>
    </row>
    <row r="54" spans="1:28" x14ac:dyDescent="0.25">
      <c r="A54" s="231"/>
      <c r="B54" s="232"/>
      <c r="C54" s="233"/>
      <c r="D54" s="233"/>
      <c r="E54" s="233"/>
      <c r="F54" s="233"/>
      <c r="G54" s="233"/>
      <c r="H54" s="233"/>
      <c r="I54" s="233"/>
      <c r="J54" s="233"/>
      <c r="K54" s="233"/>
      <c r="L54" s="233"/>
      <c r="M54" s="233"/>
      <c r="N54" s="233"/>
    </row>
    <row r="55" spans="1:28" x14ac:dyDescent="0.25">
      <c r="A55" s="231"/>
      <c r="B55" s="232"/>
      <c r="C55" s="233"/>
      <c r="D55" s="233"/>
      <c r="E55" s="233"/>
      <c r="F55" s="233"/>
      <c r="G55" s="233"/>
      <c r="H55" s="233"/>
      <c r="I55" s="233"/>
      <c r="J55" s="233"/>
      <c r="K55" s="233"/>
      <c r="L55" s="233"/>
      <c r="M55" s="233"/>
      <c r="N55" s="233"/>
    </row>
    <row r="56" spans="1:28" s="234" customFormat="1" x14ac:dyDescent="0.25">
      <c r="A56" s="262" t="s">
        <v>239</v>
      </c>
      <c r="B56" s="263" t="s">
        <v>28</v>
      </c>
      <c r="C56" s="263" t="s">
        <v>29</v>
      </c>
      <c r="D56" s="263" t="s">
        <v>30</v>
      </c>
      <c r="E56" s="263" t="s">
        <v>31</v>
      </c>
      <c r="F56" s="263" t="s">
        <v>32</v>
      </c>
      <c r="G56" s="263" t="s">
        <v>33</v>
      </c>
      <c r="H56" s="263" t="s">
        <v>34</v>
      </c>
      <c r="I56" s="263" t="s">
        <v>35</v>
      </c>
      <c r="J56" s="263" t="s">
        <v>36</v>
      </c>
      <c r="K56" s="263" t="s">
        <v>37</v>
      </c>
      <c r="L56" s="263" t="s">
        <v>38</v>
      </c>
      <c r="M56" s="263" t="s">
        <v>39</v>
      </c>
      <c r="N56" s="263" t="s">
        <v>83</v>
      </c>
      <c r="P56" s="225" t="s">
        <v>28</v>
      </c>
      <c r="Q56" s="225" t="s">
        <v>29</v>
      </c>
      <c r="R56" s="225" t="s">
        <v>30</v>
      </c>
      <c r="S56" s="225" t="s">
        <v>31</v>
      </c>
      <c r="T56" s="225" t="s">
        <v>32</v>
      </c>
      <c r="U56" s="225" t="s">
        <v>33</v>
      </c>
      <c r="V56" s="225" t="s">
        <v>34</v>
      </c>
      <c r="W56" s="225" t="s">
        <v>35</v>
      </c>
      <c r="X56" s="225" t="s">
        <v>36</v>
      </c>
      <c r="Y56" s="225" t="s">
        <v>37</v>
      </c>
      <c r="Z56" s="225" t="s">
        <v>38</v>
      </c>
      <c r="AA56" s="225" t="s">
        <v>39</v>
      </c>
      <c r="AB56" s="225" t="s">
        <v>83</v>
      </c>
    </row>
    <row r="57" spans="1:28" x14ac:dyDescent="0.25">
      <c r="A57" s="2" t="s">
        <v>301</v>
      </c>
      <c r="B57" s="277">
        <v>-1</v>
      </c>
      <c r="C57" s="277">
        <v>-1</v>
      </c>
      <c r="D57" s="277">
        <v>-1</v>
      </c>
      <c r="E57" s="277">
        <v>-1</v>
      </c>
      <c r="F57" s="277">
        <v>-1</v>
      </c>
      <c r="G57" s="277">
        <v>-1</v>
      </c>
      <c r="H57" s="277">
        <v>-1</v>
      </c>
      <c r="I57" s="277">
        <v>-1</v>
      </c>
      <c r="J57" s="277">
        <v>-1</v>
      </c>
      <c r="K57" s="277">
        <v>-1</v>
      </c>
      <c r="L57" s="277">
        <v>-1</v>
      </c>
      <c r="M57" s="277">
        <v>-1</v>
      </c>
      <c r="N57" s="277">
        <v>-1</v>
      </c>
      <c r="P57" s="412"/>
      <c r="Q57" s="412"/>
      <c r="R57" s="412"/>
      <c r="S57" s="412"/>
      <c r="T57" s="412"/>
      <c r="U57" s="412"/>
      <c r="V57" s="412"/>
      <c r="W57" s="412"/>
      <c r="X57" s="412"/>
      <c r="Y57" s="412"/>
      <c r="Z57" s="412"/>
      <c r="AA57" s="412"/>
      <c r="AB57" s="412"/>
    </row>
    <row r="58" spans="1:28" x14ac:dyDescent="0.25">
      <c r="A58" s="2" t="s">
        <v>300</v>
      </c>
      <c r="B58" s="279">
        <v>-1</v>
      </c>
      <c r="C58" s="279"/>
      <c r="D58" s="279"/>
      <c r="E58" s="279"/>
      <c r="F58" s="279"/>
      <c r="G58" s="279"/>
      <c r="H58" s="279"/>
      <c r="I58" s="279"/>
      <c r="J58" s="279"/>
      <c r="K58" s="279"/>
      <c r="L58" s="279"/>
      <c r="M58" s="279"/>
      <c r="N58" s="279">
        <f>AVERAGE(B58:M58)</f>
        <v>-1</v>
      </c>
      <c r="P58" s="412"/>
      <c r="Q58" s="412"/>
      <c r="R58" s="412"/>
      <c r="S58" s="412"/>
      <c r="T58" s="412"/>
      <c r="U58" s="412"/>
      <c r="V58" s="412"/>
      <c r="W58" s="412"/>
      <c r="X58" s="412"/>
      <c r="Y58" s="412"/>
      <c r="Z58" s="412"/>
      <c r="AA58" s="412"/>
      <c r="AB58" s="412"/>
    </row>
    <row r="59" spans="1:28" x14ac:dyDescent="0.25">
      <c r="A59" s="2" t="s">
        <v>197</v>
      </c>
      <c r="B59" s="5">
        <f>B57/B58</f>
        <v>1</v>
      </c>
      <c r="C59" s="5" t="e">
        <f t="shared" ref="C59:N59" si="10">C57/C58</f>
        <v>#DIV/0!</v>
      </c>
      <c r="D59" s="5" t="e">
        <f t="shared" si="10"/>
        <v>#DIV/0!</v>
      </c>
      <c r="E59" s="5" t="e">
        <f t="shared" si="10"/>
        <v>#DIV/0!</v>
      </c>
      <c r="F59" s="5" t="e">
        <f t="shared" si="10"/>
        <v>#DIV/0!</v>
      </c>
      <c r="G59" s="5" t="e">
        <f t="shared" si="10"/>
        <v>#DIV/0!</v>
      </c>
      <c r="H59" s="5" t="e">
        <f t="shared" si="10"/>
        <v>#DIV/0!</v>
      </c>
      <c r="I59" s="5" t="e">
        <f t="shared" si="10"/>
        <v>#DIV/0!</v>
      </c>
      <c r="J59" s="5" t="e">
        <f t="shared" si="10"/>
        <v>#DIV/0!</v>
      </c>
      <c r="K59" s="5" t="e">
        <f t="shared" si="10"/>
        <v>#DIV/0!</v>
      </c>
      <c r="L59" s="5" t="e">
        <f t="shared" si="10"/>
        <v>#DIV/0!</v>
      </c>
      <c r="M59" s="5" t="e">
        <f t="shared" si="10"/>
        <v>#DIV/0!</v>
      </c>
      <c r="N59" s="5">
        <f t="shared" si="10"/>
        <v>1</v>
      </c>
      <c r="P59" s="412"/>
      <c r="Q59" s="412"/>
      <c r="R59" s="412"/>
      <c r="S59" s="412"/>
      <c r="T59" s="412"/>
      <c r="U59" s="412"/>
      <c r="V59" s="412"/>
      <c r="W59" s="412"/>
      <c r="X59" s="412"/>
      <c r="Y59" s="412"/>
      <c r="Z59" s="412"/>
      <c r="AA59" s="412"/>
      <c r="AB59" s="412"/>
    </row>
    <row r="60" spans="1:28" x14ac:dyDescent="0.25">
      <c r="A60" s="2" t="s">
        <v>198</v>
      </c>
      <c r="B60" s="5">
        <f>B59</f>
        <v>1</v>
      </c>
      <c r="C60" s="5" t="e">
        <f>SUM($B$59:C$59)/COUNT($B$59:C$59)</f>
        <v>#DIV/0!</v>
      </c>
      <c r="D60" s="5" t="e">
        <f>SUM($B$59:D$59)/COUNT($B$59:D$59)</f>
        <v>#DIV/0!</v>
      </c>
      <c r="E60" s="5" t="e">
        <f>SUM($B$59:E$59)/COUNT($B$59:E$59)</f>
        <v>#DIV/0!</v>
      </c>
      <c r="F60" s="5" t="e">
        <f>SUM($B$59:F$59)/COUNT($B$59:F$59)</f>
        <v>#DIV/0!</v>
      </c>
      <c r="G60" s="5" t="e">
        <f>SUM($B$59:G$59)/COUNT($B$59:G$59)</f>
        <v>#DIV/0!</v>
      </c>
      <c r="H60" s="5" t="e">
        <f>SUM($B$59:H$59)/COUNT($B$59:H$59)</f>
        <v>#DIV/0!</v>
      </c>
      <c r="I60" s="5" t="e">
        <f>SUM($B$59:I$59)/COUNT($B$59:I$59)</f>
        <v>#DIV/0!</v>
      </c>
      <c r="J60" s="5" t="e">
        <f>SUM($B$59:J$59)/COUNT($B$59:J$59)</f>
        <v>#DIV/0!</v>
      </c>
      <c r="K60" s="5" t="e">
        <f>SUM($B$59:K$59)/COUNT($B$59:K$59)</f>
        <v>#DIV/0!</v>
      </c>
      <c r="L60" s="5" t="e">
        <f>SUM($B$59:L$59)/COUNT($B$59:L$59)</f>
        <v>#DIV/0!</v>
      </c>
      <c r="M60" s="5" t="e">
        <f>SUM($B$59:M$59)/COUNT($B$59:M$59)</f>
        <v>#DIV/0!</v>
      </c>
      <c r="N60" s="5"/>
      <c r="P60" s="413"/>
      <c r="Q60" s="413"/>
      <c r="R60" s="413"/>
      <c r="S60" s="413"/>
      <c r="T60" s="413"/>
      <c r="U60" s="413"/>
      <c r="V60" s="413"/>
      <c r="W60" s="413"/>
      <c r="X60" s="413"/>
      <c r="Y60" s="413"/>
      <c r="Z60" s="413"/>
      <c r="AA60" s="413"/>
      <c r="AB60" s="413"/>
    </row>
    <row r="61" spans="1:28" x14ac:dyDescent="0.25">
      <c r="A61" s="231"/>
      <c r="B61" s="232"/>
      <c r="C61" s="233"/>
      <c r="D61" s="233"/>
      <c r="E61" s="233"/>
      <c r="F61" s="233"/>
      <c r="G61" s="233"/>
      <c r="H61" s="233"/>
      <c r="I61" s="233"/>
      <c r="J61" s="233"/>
      <c r="K61" s="233"/>
      <c r="L61" s="233"/>
      <c r="M61" s="233"/>
      <c r="N61" s="233"/>
    </row>
    <row r="62" spans="1:28" x14ac:dyDescent="0.25">
      <c r="A62" s="231"/>
      <c r="B62" s="232"/>
      <c r="C62" s="233"/>
      <c r="D62" s="233"/>
      <c r="E62" s="233"/>
      <c r="F62" s="233"/>
      <c r="G62" s="233"/>
      <c r="H62" s="233"/>
      <c r="I62" s="233"/>
      <c r="J62" s="233"/>
      <c r="K62" s="233"/>
      <c r="L62" s="233"/>
      <c r="M62" s="233"/>
      <c r="N62" s="233"/>
    </row>
    <row r="63" spans="1:28" s="234" customFormat="1" ht="30" x14ac:dyDescent="0.25">
      <c r="A63" s="262" t="s">
        <v>243</v>
      </c>
      <c r="B63" s="263" t="s">
        <v>28</v>
      </c>
      <c r="C63" s="263" t="s">
        <v>29</v>
      </c>
      <c r="D63" s="263" t="s">
        <v>30</v>
      </c>
      <c r="E63" s="263" t="s">
        <v>31</v>
      </c>
      <c r="F63" s="263" t="s">
        <v>32</v>
      </c>
      <c r="G63" s="263" t="s">
        <v>33</v>
      </c>
      <c r="H63" s="263" t="s">
        <v>34</v>
      </c>
      <c r="I63" s="263" t="s">
        <v>35</v>
      </c>
      <c r="J63" s="263" t="s">
        <v>36</v>
      </c>
      <c r="K63" s="263" t="s">
        <v>37</v>
      </c>
      <c r="L63" s="263" t="s">
        <v>38</v>
      </c>
      <c r="M63" s="263" t="s">
        <v>39</v>
      </c>
      <c r="N63" s="263" t="s">
        <v>83</v>
      </c>
      <c r="P63" s="225" t="s">
        <v>28</v>
      </c>
      <c r="Q63" s="225" t="s">
        <v>29</v>
      </c>
      <c r="R63" s="225" t="s">
        <v>30</v>
      </c>
      <c r="S63" s="225" t="s">
        <v>31</v>
      </c>
      <c r="T63" s="225" t="s">
        <v>32</v>
      </c>
      <c r="U63" s="225" t="s">
        <v>33</v>
      </c>
      <c r="V63" s="225" t="s">
        <v>34</v>
      </c>
      <c r="W63" s="225" t="s">
        <v>35</v>
      </c>
      <c r="X63" s="225" t="s">
        <v>36</v>
      </c>
      <c r="Y63" s="225" t="s">
        <v>37</v>
      </c>
      <c r="Z63" s="225" t="s">
        <v>38</v>
      </c>
      <c r="AA63" s="225" t="s">
        <v>39</v>
      </c>
      <c r="AB63" s="225" t="s">
        <v>83</v>
      </c>
    </row>
    <row r="64" spans="1:28" x14ac:dyDescent="0.25">
      <c r="A64" s="2" t="s">
        <v>40</v>
      </c>
      <c r="B64" s="266">
        <v>1</v>
      </c>
      <c r="C64" s="266">
        <v>1</v>
      </c>
      <c r="D64" s="266">
        <v>1</v>
      </c>
      <c r="E64" s="266">
        <v>1</v>
      </c>
      <c r="F64" s="266">
        <v>1</v>
      </c>
      <c r="G64" s="266">
        <v>1</v>
      </c>
      <c r="H64" s="266">
        <v>1</v>
      </c>
      <c r="I64" s="266">
        <v>1</v>
      </c>
      <c r="J64" s="266">
        <v>1</v>
      </c>
      <c r="K64" s="266">
        <v>1</v>
      </c>
      <c r="L64" s="266">
        <v>1</v>
      </c>
      <c r="M64" s="266">
        <v>1</v>
      </c>
      <c r="N64" s="266">
        <f>SUM(B64:M64)</f>
        <v>12</v>
      </c>
      <c r="P64" s="411"/>
      <c r="Q64" s="411"/>
      <c r="R64" s="411"/>
      <c r="S64" s="411"/>
      <c r="T64" s="411"/>
      <c r="U64" s="411"/>
      <c r="V64" s="411"/>
      <c r="W64" s="411"/>
      <c r="X64" s="411"/>
      <c r="Y64" s="411"/>
      <c r="Z64" s="411"/>
      <c r="AA64" s="411"/>
      <c r="AB64" s="411"/>
    </row>
    <row r="65" spans="1:28" x14ac:dyDescent="0.25">
      <c r="A65" s="2" t="s">
        <v>41</v>
      </c>
      <c r="B65" s="274"/>
      <c r="C65" s="274"/>
      <c r="D65" s="274"/>
      <c r="E65" s="274"/>
      <c r="F65" s="274"/>
      <c r="G65" s="274"/>
      <c r="H65" s="274"/>
      <c r="I65" s="274"/>
      <c r="J65" s="274"/>
      <c r="K65" s="274"/>
      <c r="L65" s="274"/>
      <c r="M65" s="274"/>
      <c r="N65" s="278">
        <f>SUM(B65:M65)</f>
        <v>0</v>
      </c>
      <c r="P65" s="411"/>
      <c r="Q65" s="411"/>
      <c r="R65" s="411"/>
      <c r="S65" s="411"/>
      <c r="T65" s="411"/>
      <c r="U65" s="411"/>
      <c r="V65" s="411"/>
      <c r="W65" s="411"/>
      <c r="X65" s="411"/>
      <c r="Y65" s="411"/>
      <c r="Z65" s="411"/>
      <c r="AA65" s="411"/>
      <c r="AB65" s="411"/>
    </row>
    <row r="66" spans="1:28" x14ac:dyDescent="0.25">
      <c r="A66" s="2" t="s">
        <v>197</v>
      </c>
      <c r="B66" s="5">
        <f>B65/B64</f>
        <v>0</v>
      </c>
      <c r="C66" s="5">
        <f t="shared" ref="C66:M66" si="11">C65/C64</f>
        <v>0</v>
      </c>
      <c r="D66" s="5">
        <f t="shared" si="11"/>
        <v>0</v>
      </c>
      <c r="E66" s="5">
        <f t="shared" si="11"/>
        <v>0</v>
      </c>
      <c r="F66" s="5">
        <f t="shared" si="11"/>
        <v>0</v>
      </c>
      <c r="G66" s="5">
        <f t="shared" si="11"/>
        <v>0</v>
      </c>
      <c r="H66" s="5">
        <f t="shared" si="11"/>
        <v>0</v>
      </c>
      <c r="I66" s="5">
        <f t="shared" si="11"/>
        <v>0</v>
      </c>
      <c r="J66" s="5">
        <f t="shared" si="11"/>
        <v>0</v>
      </c>
      <c r="K66" s="5">
        <f t="shared" si="11"/>
        <v>0</v>
      </c>
      <c r="L66" s="5">
        <f t="shared" si="11"/>
        <v>0</v>
      </c>
      <c r="M66" s="5">
        <f t="shared" si="11"/>
        <v>0</v>
      </c>
      <c r="N66" s="5">
        <f t="shared" ref="N66" si="12">IF(N65/N64&lt;0,0,N65/N64)</f>
        <v>0</v>
      </c>
      <c r="P66" s="411"/>
      <c r="Q66" s="411"/>
      <c r="R66" s="411"/>
      <c r="S66" s="411"/>
      <c r="T66" s="411"/>
      <c r="U66" s="411"/>
      <c r="V66" s="411"/>
      <c r="W66" s="411"/>
      <c r="X66" s="411"/>
      <c r="Y66" s="411"/>
      <c r="Z66" s="411"/>
      <c r="AA66" s="411"/>
      <c r="AB66" s="411"/>
    </row>
    <row r="67" spans="1:28" x14ac:dyDescent="0.25">
      <c r="A67" s="2" t="s">
        <v>198</v>
      </c>
      <c r="B67" s="5">
        <f>B66</f>
        <v>0</v>
      </c>
      <c r="C67" s="5">
        <f>AVERAGE($B$66:C$66)</f>
        <v>0</v>
      </c>
      <c r="D67" s="5">
        <f>AVERAGE($B$66:D$66)</f>
        <v>0</v>
      </c>
      <c r="E67" s="5">
        <f>AVERAGE($B$66:E$66)</f>
        <v>0</v>
      </c>
      <c r="F67" s="5">
        <f>AVERAGE($B$66:F$66)</f>
        <v>0</v>
      </c>
      <c r="G67" s="5">
        <f>AVERAGE($B$66:G$66)</f>
        <v>0</v>
      </c>
      <c r="H67" s="5">
        <f>AVERAGE($B$66:H$66)</f>
        <v>0</v>
      </c>
      <c r="I67" s="5">
        <f>AVERAGE($B$66:I$66)</f>
        <v>0</v>
      </c>
      <c r="J67" s="5">
        <f>AVERAGE($B$66:J$66)</f>
        <v>0</v>
      </c>
      <c r="K67" s="5">
        <f>AVERAGE($B$66:K$66)</f>
        <v>0</v>
      </c>
      <c r="L67" s="5">
        <f>AVERAGE($B$66:L$66)</f>
        <v>0</v>
      </c>
      <c r="M67" s="5">
        <f>AVERAGE($B$66:M$66)</f>
        <v>0</v>
      </c>
      <c r="N67" s="5"/>
      <c r="P67" s="411"/>
      <c r="Q67" s="411"/>
      <c r="R67" s="411"/>
      <c r="S67" s="411"/>
      <c r="T67" s="411"/>
      <c r="U67" s="411"/>
      <c r="V67" s="411"/>
      <c r="W67" s="411"/>
      <c r="X67" s="411"/>
      <c r="Y67" s="411"/>
      <c r="Z67" s="411"/>
      <c r="AA67" s="411"/>
      <c r="AB67" s="411"/>
    </row>
    <row r="68" spans="1:28" x14ac:dyDescent="0.25">
      <c r="A68" s="231"/>
      <c r="B68" s="232"/>
      <c r="C68" s="233"/>
      <c r="D68" s="233"/>
      <c r="E68" s="233"/>
      <c r="F68" s="233"/>
      <c r="G68" s="233"/>
      <c r="H68" s="233"/>
      <c r="I68" s="233"/>
      <c r="J68" s="233"/>
      <c r="K68" s="233"/>
      <c r="L68" s="233"/>
      <c r="M68" s="233"/>
      <c r="N68" s="233"/>
    </row>
    <row r="69" spans="1:28" x14ac:dyDescent="0.25">
      <c r="A69" s="231"/>
      <c r="B69" s="232"/>
      <c r="C69" s="233"/>
      <c r="D69" s="233"/>
      <c r="E69" s="233"/>
      <c r="F69" s="233"/>
      <c r="G69" s="233"/>
      <c r="H69" s="233"/>
      <c r="I69" s="233"/>
      <c r="J69" s="233"/>
      <c r="K69" s="233"/>
      <c r="L69" s="233"/>
      <c r="M69" s="233"/>
      <c r="N69" s="233"/>
    </row>
    <row r="70" spans="1:28" x14ac:dyDescent="0.25">
      <c r="A70" s="3" t="s">
        <v>260</v>
      </c>
    </row>
    <row r="71" spans="1:28" x14ac:dyDescent="0.25">
      <c r="A71" s="2" t="s">
        <v>258</v>
      </c>
      <c r="B71" s="2" t="s">
        <v>28</v>
      </c>
      <c r="C71" s="2" t="s">
        <v>29</v>
      </c>
      <c r="D71" s="2" t="s">
        <v>30</v>
      </c>
      <c r="E71" s="2" t="s">
        <v>31</v>
      </c>
      <c r="F71" s="2" t="s">
        <v>32</v>
      </c>
      <c r="G71" s="2" t="s">
        <v>33</v>
      </c>
      <c r="H71" s="2" t="s">
        <v>34</v>
      </c>
      <c r="I71" s="2" t="s">
        <v>35</v>
      </c>
      <c r="J71" s="2" t="s">
        <v>36</v>
      </c>
      <c r="K71" s="2" t="s">
        <v>37</v>
      </c>
      <c r="L71" s="2" t="s">
        <v>38</v>
      </c>
      <c r="M71" s="2" t="s">
        <v>39</v>
      </c>
      <c r="N71" s="2" t="s">
        <v>83</v>
      </c>
      <c r="P71" s="225" t="s">
        <v>28</v>
      </c>
      <c r="Q71" s="225" t="s">
        <v>29</v>
      </c>
      <c r="R71" s="225" t="s">
        <v>30</v>
      </c>
      <c r="S71" s="225" t="s">
        <v>31</v>
      </c>
      <c r="T71" s="225" t="s">
        <v>32</v>
      </c>
      <c r="U71" s="225" t="s">
        <v>33</v>
      </c>
      <c r="V71" s="225" t="s">
        <v>34</v>
      </c>
      <c r="W71" s="225" t="s">
        <v>35</v>
      </c>
      <c r="X71" s="225" t="s">
        <v>36</v>
      </c>
      <c r="Y71" s="225" t="s">
        <v>37</v>
      </c>
      <c r="Z71" s="225" t="s">
        <v>38</v>
      </c>
      <c r="AA71" s="225" t="s">
        <v>39</v>
      </c>
      <c r="AB71" s="225" t="s">
        <v>83</v>
      </c>
    </row>
    <row r="72" spans="1:28" x14ac:dyDescent="0.25">
      <c r="A72" s="2" t="s">
        <v>40</v>
      </c>
      <c r="B72" s="285">
        <v>0</v>
      </c>
      <c r="C72" s="285">
        <v>0</v>
      </c>
      <c r="D72" s="285">
        <v>0</v>
      </c>
      <c r="E72" s="285">
        <v>0</v>
      </c>
      <c r="F72" s="285">
        <v>0</v>
      </c>
      <c r="G72" s="285">
        <v>0</v>
      </c>
      <c r="H72" s="285">
        <v>0</v>
      </c>
      <c r="I72" s="285">
        <v>0</v>
      </c>
      <c r="J72" s="285">
        <v>0</v>
      </c>
      <c r="K72" s="285">
        <v>0</v>
      </c>
      <c r="L72" s="285">
        <v>0</v>
      </c>
      <c r="M72" s="285">
        <v>0</v>
      </c>
      <c r="N72" s="229">
        <v>0</v>
      </c>
      <c r="P72" s="411"/>
      <c r="Q72" s="411"/>
      <c r="R72" s="411"/>
      <c r="S72" s="411"/>
      <c r="T72" s="411"/>
      <c r="U72" s="411"/>
      <c r="V72" s="411"/>
      <c r="W72" s="411"/>
      <c r="X72" s="411"/>
      <c r="Y72" s="411"/>
      <c r="Z72" s="411"/>
      <c r="AA72" s="411"/>
      <c r="AB72" s="411"/>
    </row>
    <row r="73" spans="1:28" x14ac:dyDescent="0.25">
      <c r="A73" s="2" t="s">
        <v>41</v>
      </c>
      <c r="B73" s="286"/>
      <c r="C73" s="286"/>
      <c r="D73" s="286"/>
      <c r="E73" s="286"/>
      <c r="F73" s="286"/>
      <c r="G73" s="286"/>
      <c r="H73" s="286"/>
      <c r="I73" s="286"/>
      <c r="J73" s="286"/>
      <c r="K73" s="286"/>
      <c r="L73" s="286"/>
      <c r="M73" s="286"/>
      <c r="N73" s="274">
        <f>SUM(B73:M73)</f>
        <v>0</v>
      </c>
      <c r="P73" s="411"/>
      <c r="Q73" s="411"/>
      <c r="R73" s="411"/>
      <c r="S73" s="411"/>
      <c r="T73" s="411"/>
      <c r="U73" s="411"/>
      <c r="V73" s="411"/>
      <c r="W73" s="411"/>
      <c r="X73" s="411"/>
      <c r="Y73" s="411"/>
      <c r="Z73" s="411"/>
      <c r="AA73" s="411"/>
      <c r="AB73" s="411"/>
    </row>
    <row r="74" spans="1:28" x14ac:dyDescent="0.25">
      <c r="A74" s="2" t="s">
        <v>197</v>
      </c>
      <c r="B74" s="5">
        <f t="shared" ref="B74:M74" si="13">IF(B73=0,1,B72/B73)</f>
        <v>1</v>
      </c>
      <c r="C74" s="5">
        <f t="shared" si="13"/>
        <v>1</v>
      </c>
      <c r="D74" s="5">
        <f t="shared" si="13"/>
        <v>1</v>
      </c>
      <c r="E74" s="5">
        <f t="shared" si="13"/>
        <v>1</v>
      </c>
      <c r="F74" s="5">
        <f t="shared" si="13"/>
        <v>1</v>
      </c>
      <c r="G74" s="5">
        <f t="shared" si="13"/>
        <v>1</v>
      </c>
      <c r="H74" s="5">
        <f t="shared" si="13"/>
        <v>1</v>
      </c>
      <c r="I74" s="5">
        <f t="shared" si="13"/>
        <v>1</v>
      </c>
      <c r="J74" s="5">
        <f t="shared" si="13"/>
        <v>1</v>
      </c>
      <c r="K74" s="5">
        <f t="shared" si="13"/>
        <v>1</v>
      </c>
      <c r="L74" s="5">
        <f t="shared" si="13"/>
        <v>1</v>
      </c>
      <c r="M74" s="5">
        <f t="shared" si="13"/>
        <v>1</v>
      </c>
      <c r="N74" s="5" t="str">
        <f>IF(N73=0,"100%",N73/N72)</f>
        <v>100%</v>
      </c>
      <c r="P74" s="411"/>
      <c r="Q74" s="411"/>
      <c r="R74" s="411"/>
      <c r="S74" s="411"/>
      <c r="T74" s="411"/>
      <c r="U74" s="411"/>
      <c r="V74" s="411"/>
      <c r="W74" s="411"/>
      <c r="X74" s="411"/>
      <c r="Y74" s="411"/>
      <c r="Z74" s="411"/>
      <c r="AA74" s="411"/>
      <c r="AB74" s="411"/>
    </row>
    <row r="75" spans="1:28" x14ac:dyDescent="0.25">
      <c r="A75" s="2" t="s">
        <v>199</v>
      </c>
      <c r="B75" s="5">
        <f>B74</f>
        <v>1</v>
      </c>
      <c r="C75" s="1">
        <f>AVERAGE($B$74:C$74)</f>
        <v>1</v>
      </c>
      <c r="D75" s="1">
        <f>AVERAGE($B$74:D$74)</f>
        <v>1</v>
      </c>
      <c r="E75" s="1">
        <f>AVERAGE($B$74:E$74)</f>
        <v>1</v>
      </c>
      <c r="F75" s="1">
        <f>AVERAGE($B$74:F$74)</f>
        <v>1</v>
      </c>
      <c r="G75" s="1">
        <f>AVERAGE($B$74:G$74)</f>
        <v>1</v>
      </c>
      <c r="H75" s="1">
        <f>AVERAGE($B$74:H$74)</f>
        <v>1</v>
      </c>
      <c r="I75" s="1">
        <f>AVERAGE($B$74:I$74)</f>
        <v>1</v>
      </c>
      <c r="J75" s="1">
        <f>AVERAGE($B$74:J$74)</f>
        <v>1</v>
      </c>
      <c r="K75" s="1">
        <f>AVERAGE($B$74:K$74)</f>
        <v>1</v>
      </c>
      <c r="L75" s="1">
        <f>AVERAGE($B$74:L$74)</f>
        <v>1</v>
      </c>
      <c r="M75" s="1">
        <f>AVERAGE($B$74:M$74)</f>
        <v>1</v>
      </c>
      <c r="N75" s="1"/>
      <c r="P75" s="411"/>
      <c r="Q75" s="411"/>
      <c r="R75" s="411"/>
      <c r="S75" s="411"/>
      <c r="T75" s="411"/>
      <c r="U75" s="411"/>
      <c r="V75" s="411"/>
      <c r="W75" s="411"/>
      <c r="X75" s="411"/>
      <c r="Y75" s="411"/>
      <c r="Z75" s="411"/>
      <c r="AA75" s="411"/>
      <c r="AB75" s="411"/>
    </row>
    <row r="76" spans="1:28" x14ac:dyDescent="0.25">
      <c r="A76" s="231"/>
      <c r="B76" s="232"/>
      <c r="C76" s="233"/>
      <c r="D76" s="233"/>
      <c r="E76" s="233"/>
      <c r="F76" s="233"/>
      <c r="G76" s="233"/>
      <c r="H76" s="233"/>
      <c r="I76" s="233"/>
      <c r="J76" s="233"/>
      <c r="K76" s="233"/>
      <c r="L76" s="233"/>
      <c r="M76" s="233"/>
      <c r="N76" s="233"/>
    </row>
    <row r="77" spans="1:28" x14ac:dyDescent="0.25">
      <c r="A77" s="231"/>
      <c r="B77" s="232"/>
      <c r="C77" s="233"/>
      <c r="D77" s="233"/>
      <c r="E77" s="233"/>
      <c r="F77" s="233"/>
      <c r="G77" s="233"/>
      <c r="H77" s="233"/>
      <c r="I77" s="233"/>
      <c r="J77" s="233"/>
      <c r="K77" s="233"/>
      <c r="L77" s="233"/>
      <c r="M77" s="233"/>
      <c r="N77" s="233"/>
    </row>
    <row r="78" spans="1:28" x14ac:dyDescent="0.25">
      <c r="A78" s="224" t="s">
        <v>200</v>
      </c>
      <c r="B78" s="225" t="s">
        <v>28</v>
      </c>
      <c r="C78" s="225" t="s">
        <v>29</v>
      </c>
      <c r="D78" s="225" t="s">
        <v>30</v>
      </c>
      <c r="E78" s="225" t="s">
        <v>31</v>
      </c>
      <c r="F78" s="225" t="s">
        <v>32</v>
      </c>
      <c r="G78" s="225" t="s">
        <v>33</v>
      </c>
      <c r="H78" s="225" t="s">
        <v>34</v>
      </c>
      <c r="I78" s="225" t="s">
        <v>35</v>
      </c>
      <c r="J78" s="225" t="s">
        <v>36</v>
      </c>
      <c r="K78" s="225" t="s">
        <v>37</v>
      </c>
      <c r="L78" s="225" t="s">
        <v>38</v>
      </c>
      <c r="M78" s="225" t="s">
        <v>39</v>
      </c>
      <c r="N78" s="225" t="s">
        <v>83</v>
      </c>
      <c r="P78" s="225" t="s">
        <v>28</v>
      </c>
      <c r="Q78" s="225" t="s">
        <v>29</v>
      </c>
      <c r="R78" s="225" t="s">
        <v>30</v>
      </c>
      <c r="S78" s="225" t="s">
        <v>31</v>
      </c>
      <c r="T78" s="225" t="s">
        <v>32</v>
      </c>
      <c r="U78" s="225" t="s">
        <v>33</v>
      </c>
      <c r="V78" s="225" t="s">
        <v>34</v>
      </c>
      <c r="W78" s="225" t="s">
        <v>35</v>
      </c>
      <c r="X78" s="225" t="s">
        <v>36</v>
      </c>
      <c r="Y78" s="225" t="s">
        <v>37</v>
      </c>
      <c r="Z78" s="225" t="s">
        <v>38</v>
      </c>
      <c r="AA78" s="225" t="s">
        <v>39</v>
      </c>
      <c r="AB78" s="225" t="s">
        <v>83</v>
      </c>
    </row>
    <row r="79" spans="1:28" x14ac:dyDescent="0.25">
      <c r="A79" s="2" t="s">
        <v>40</v>
      </c>
      <c r="B79" s="235">
        <v>0.98</v>
      </c>
      <c r="C79" s="235">
        <v>0.98</v>
      </c>
      <c r="D79" s="235">
        <v>0.98</v>
      </c>
      <c r="E79" s="235">
        <v>0.98</v>
      </c>
      <c r="F79" s="235">
        <v>0.98</v>
      </c>
      <c r="G79" s="235">
        <v>0.98</v>
      </c>
      <c r="H79" s="235">
        <v>0.98</v>
      </c>
      <c r="I79" s="235">
        <v>0.98</v>
      </c>
      <c r="J79" s="235">
        <v>0.98</v>
      </c>
      <c r="K79" s="235">
        <v>0.98</v>
      </c>
      <c r="L79" s="235">
        <v>0.98</v>
      </c>
      <c r="M79" s="235">
        <v>0.98</v>
      </c>
      <c r="N79" s="235">
        <f>AVERAGE(B79:M79)</f>
        <v>0.98000000000000032</v>
      </c>
      <c r="P79" s="411"/>
      <c r="Q79" s="411"/>
      <c r="R79" s="411"/>
      <c r="S79" s="411"/>
      <c r="T79" s="411"/>
      <c r="U79" s="411"/>
      <c r="V79" s="411"/>
      <c r="W79" s="411"/>
      <c r="X79" s="411"/>
      <c r="Y79" s="411"/>
      <c r="Z79" s="411"/>
      <c r="AA79" s="411"/>
      <c r="AB79" s="411"/>
    </row>
    <row r="80" spans="1:28" x14ac:dyDescent="0.25">
      <c r="A80" s="2" t="s">
        <v>41</v>
      </c>
      <c r="B80" s="303">
        <v>0.9365</v>
      </c>
      <c r="C80" s="303"/>
      <c r="D80" s="303"/>
      <c r="E80" s="303"/>
      <c r="F80" s="303"/>
      <c r="G80" s="303"/>
      <c r="H80" s="303"/>
      <c r="I80" s="303"/>
      <c r="J80" s="303"/>
      <c r="K80" s="303"/>
      <c r="L80" s="303"/>
      <c r="M80" s="303"/>
      <c r="N80" s="303">
        <f>AVERAGE(B80:M80)</f>
        <v>0.9365</v>
      </c>
      <c r="P80" s="411"/>
      <c r="Q80" s="411"/>
      <c r="R80" s="411"/>
      <c r="S80" s="411"/>
      <c r="T80" s="411"/>
      <c r="U80" s="411"/>
      <c r="V80" s="411"/>
      <c r="W80" s="411"/>
      <c r="X80" s="411"/>
      <c r="Y80" s="411"/>
      <c r="Z80" s="411"/>
      <c r="AA80" s="411"/>
      <c r="AB80" s="411"/>
    </row>
    <row r="81" spans="1:28" x14ac:dyDescent="0.25">
      <c r="A81" s="2" t="s">
        <v>197</v>
      </c>
      <c r="B81" s="1">
        <f>B80/B79</f>
        <v>0.95561224489795915</v>
      </c>
      <c r="C81" s="1">
        <f t="shared" ref="C81:M81" si="14">C80/C79</f>
        <v>0</v>
      </c>
      <c r="D81" s="1">
        <f t="shared" si="14"/>
        <v>0</v>
      </c>
      <c r="E81" s="1">
        <f t="shared" si="14"/>
        <v>0</v>
      </c>
      <c r="F81" s="1">
        <f t="shared" si="14"/>
        <v>0</v>
      </c>
      <c r="G81" s="1">
        <f t="shared" si="14"/>
        <v>0</v>
      </c>
      <c r="H81" s="1">
        <f t="shared" si="14"/>
        <v>0</v>
      </c>
      <c r="I81" s="1">
        <f t="shared" si="14"/>
        <v>0</v>
      </c>
      <c r="J81" s="1">
        <f t="shared" si="14"/>
        <v>0</v>
      </c>
      <c r="K81" s="1">
        <f t="shared" si="14"/>
        <v>0</v>
      </c>
      <c r="L81" s="1">
        <f t="shared" si="14"/>
        <v>0</v>
      </c>
      <c r="M81" s="1">
        <f t="shared" si="14"/>
        <v>0</v>
      </c>
      <c r="N81" s="5">
        <f>IFERROR(N80/N79,0)</f>
        <v>0.95561224489795893</v>
      </c>
      <c r="P81" s="411"/>
      <c r="Q81" s="411"/>
      <c r="R81" s="411"/>
      <c r="S81" s="411"/>
      <c r="T81" s="411"/>
      <c r="U81" s="411"/>
      <c r="V81" s="411"/>
      <c r="W81" s="411"/>
      <c r="X81" s="411"/>
      <c r="Y81" s="411"/>
      <c r="Z81" s="411"/>
      <c r="AA81" s="411"/>
      <c r="AB81" s="411"/>
    </row>
    <row r="82" spans="1:28" x14ac:dyDescent="0.25">
      <c r="A82" s="2" t="s">
        <v>199</v>
      </c>
      <c r="B82" s="1">
        <f>B81</f>
        <v>0.95561224489795915</v>
      </c>
      <c r="C82" s="1">
        <f>IFERROR(SUM($B$80:C$80)/COUNT($B$80:C$80),0)</f>
        <v>0.9365</v>
      </c>
      <c r="D82" s="1">
        <f>IFERROR(SUM($B$80:D$80)/COUNT($B$80:D$80),0)</f>
        <v>0.9365</v>
      </c>
      <c r="E82" s="1">
        <f>IFERROR(SUM($B$80:E$80)/COUNT($B$80:E$80),0)</f>
        <v>0.9365</v>
      </c>
      <c r="F82" s="1">
        <f>IFERROR(SUM($B$80:F$80)/COUNT($B$80:F$80),0)</f>
        <v>0.9365</v>
      </c>
      <c r="G82" s="1">
        <f>IFERROR(SUM($B$80:G$80)/COUNT($B$80:G$80),0)</f>
        <v>0.9365</v>
      </c>
      <c r="H82" s="1">
        <f>IFERROR(SUM($B$80:H$80)/COUNT($B$80:H$80),0)</f>
        <v>0.9365</v>
      </c>
      <c r="I82" s="1">
        <f>IFERROR(SUM($B$80:I$80)/COUNT($B$80:I$80),0)</f>
        <v>0.9365</v>
      </c>
      <c r="J82" s="1">
        <f>IFERROR(SUM($B$80:J$80)/COUNT($B$80:J$80),0)</f>
        <v>0.9365</v>
      </c>
      <c r="K82" s="1">
        <f>IFERROR(SUM($B$80:K$80)/COUNT($B$80:K$80),0)</f>
        <v>0.9365</v>
      </c>
      <c r="L82" s="1">
        <f>IFERROR(SUM($B$80:L$80)/COUNT($B$80:L$80),0)</f>
        <v>0.9365</v>
      </c>
      <c r="M82" s="1">
        <f>IFERROR(SUM($B$80:M$80)/COUNT($B$80:M$80),0)</f>
        <v>0.9365</v>
      </c>
      <c r="N82" s="1"/>
      <c r="P82" s="411"/>
      <c r="Q82" s="411"/>
      <c r="R82" s="411"/>
      <c r="S82" s="411"/>
      <c r="T82" s="411"/>
      <c r="U82" s="411"/>
      <c r="V82" s="411"/>
      <c r="W82" s="411"/>
      <c r="X82" s="411"/>
      <c r="Y82" s="411"/>
      <c r="Z82" s="411"/>
      <c r="AA82" s="411"/>
      <c r="AB82" s="411"/>
    </row>
    <row r="83" spans="1:28" x14ac:dyDescent="0.25">
      <c r="A83" s="231"/>
      <c r="B83" s="233"/>
      <c r="C83" s="233"/>
      <c r="D83" s="233"/>
      <c r="E83" s="233"/>
      <c r="F83" s="233"/>
      <c r="G83" s="233"/>
      <c r="H83" s="233"/>
      <c r="I83" s="233"/>
      <c r="J83" s="233"/>
      <c r="K83" s="233"/>
      <c r="L83" s="233"/>
      <c r="M83" s="233"/>
      <c r="N83" s="233"/>
    </row>
    <row r="85" spans="1:28" x14ac:dyDescent="0.25">
      <c r="A85" s="224" t="s">
        <v>185</v>
      </c>
      <c r="B85" s="225" t="s">
        <v>28</v>
      </c>
      <c r="C85" s="225" t="s">
        <v>29</v>
      </c>
      <c r="D85" s="225" t="s">
        <v>30</v>
      </c>
      <c r="E85" s="225" t="s">
        <v>31</v>
      </c>
      <c r="F85" s="225" t="s">
        <v>32</v>
      </c>
      <c r="G85" s="225" t="s">
        <v>33</v>
      </c>
      <c r="H85" s="225" t="s">
        <v>34</v>
      </c>
      <c r="I85" s="225" t="s">
        <v>35</v>
      </c>
      <c r="J85" s="225" t="s">
        <v>36</v>
      </c>
      <c r="K85" s="225" t="s">
        <v>37</v>
      </c>
      <c r="L85" s="225" t="s">
        <v>38</v>
      </c>
      <c r="M85" s="225" t="s">
        <v>39</v>
      </c>
      <c r="N85" s="225" t="s">
        <v>83</v>
      </c>
      <c r="P85" s="225" t="s">
        <v>28</v>
      </c>
      <c r="Q85" s="225" t="s">
        <v>29</v>
      </c>
      <c r="R85" s="225" t="s">
        <v>30</v>
      </c>
      <c r="S85" s="225" t="s">
        <v>31</v>
      </c>
      <c r="T85" s="225" t="s">
        <v>32</v>
      </c>
      <c r="U85" s="225" t="s">
        <v>33</v>
      </c>
      <c r="V85" s="225" t="s">
        <v>34</v>
      </c>
      <c r="W85" s="225" t="s">
        <v>35</v>
      </c>
      <c r="X85" s="225" t="s">
        <v>36</v>
      </c>
      <c r="Y85" s="225" t="s">
        <v>37</v>
      </c>
      <c r="Z85" s="225" t="s">
        <v>38</v>
      </c>
      <c r="AA85" s="225" t="s">
        <v>39</v>
      </c>
      <c r="AB85" s="225" t="s">
        <v>83</v>
      </c>
    </row>
    <row r="86" spans="1:28" x14ac:dyDescent="0.25">
      <c r="A86" s="2" t="s">
        <v>40</v>
      </c>
      <c r="B86" s="229">
        <v>0</v>
      </c>
      <c r="C86" s="229">
        <v>0</v>
      </c>
      <c r="D86" s="229">
        <v>0</v>
      </c>
      <c r="E86" s="229">
        <v>0</v>
      </c>
      <c r="F86" s="229">
        <v>0</v>
      </c>
      <c r="G86" s="229">
        <v>0</v>
      </c>
      <c r="H86" s="229">
        <v>0</v>
      </c>
      <c r="I86" s="229">
        <v>0</v>
      </c>
      <c r="J86" s="229">
        <v>0</v>
      </c>
      <c r="K86" s="229">
        <v>0</v>
      </c>
      <c r="L86" s="229">
        <v>0</v>
      </c>
      <c r="M86" s="229">
        <v>0</v>
      </c>
      <c r="N86" s="266">
        <f>AVERAGE(B86:M86)</f>
        <v>0</v>
      </c>
      <c r="P86" s="411"/>
      <c r="Q86" s="411"/>
      <c r="R86" s="411"/>
      <c r="S86" s="411"/>
      <c r="T86" s="411"/>
      <c r="U86" s="411"/>
      <c r="V86" s="411"/>
      <c r="W86" s="411"/>
      <c r="X86" s="411"/>
      <c r="Y86" s="411"/>
      <c r="Z86" s="411"/>
      <c r="AA86" s="411"/>
      <c r="AB86" s="411"/>
    </row>
    <row r="87" spans="1:28" x14ac:dyDescent="0.25">
      <c r="A87" s="2" t="s">
        <v>41</v>
      </c>
      <c r="B87" s="274">
        <v>0</v>
      </c>
      <c r="C87" s="274"/>
      <c r="D87" s="274"/>
      <c r="E87" s="274"/>
      <c r="F87" s="274"/>
      <c r="G87" s="274"/>
      <c r="H87" s="274"/>
      <c r="I87" s="274"/>
      <c r="J87" s="274"/>
      <c r="K87" s="274"/>
      <c r="L87" s="274"/>
      <c r="M87" s="274"/>
      <c r="N87" s="274">
        <f>SUM(B87:M87)</f>
        <v>0</v>
      </c>
      <c r="P87" s="411"/>
      <c r="Q87" s="411"/>
      <c r="R87" s="411"/>
      <c r="S87" s="411"/>
      <c r="T87" s="411"/>
      <c r="U87" s="411"/>
      <c r="V87" s="411"/>
      <c r="W87" s="411"/>
      <c r="X87" s="411"/>
      <c r="Y87" s="411"/>
      <c r="Z87" s="411"/>
      <c r="AA87" s="411"/>
      <c r="AB87" s="411"/>
    </row>
    <row r="88" spans="1:28" x14ac:dyDescent="0.25">
      <c r="A88" s="2" t="s">
        <v>197</v>
      </c>
      <c r="B88" s="5">
        <f>IF(B87=0,1,B86/B87)</f>
        <v>1</v>
      </c>
      <c r="C88" s="5">
        <f t="shared" ref="C88:N88" si="15">IF(C87=0,1,C86/C87)</f>
        <v>1</v>
      </c>
      <c r="D88" s="5">
        <f t="shared" si="15"/>
        <v>1</v>
      </c>
      <c r="E88" s="5">
        <f t="shared" si="15"/>
        <v>1</v>
      </c>
      <c r="F88" s="5">
        <f t="shared" si="15"/>
        <v>1</v>
      </c>
      <c r="G88" s="5">
        <f t="shared" si="15"/>
        <v>1</v>
      </c>
      <c r="H88" s="5">
        <f t="shared" si="15"/>
        <v>1</v>
      </c>
      <c r="I88" s="5">
        <f t="shared" si="15"/>
        <v>1</v>
      </c>
      <c r="J88" s="5">
        <f t="shared" si="15"/>
        <v>1</v>
      </c>
      <c r="K88" s="5">
        <f t="shared" si="15"/>
        <v>1</v>
      </c>
      <c r="L88" s="5">
        <f t="shared" si="15"/>
        <v>1</v>
      </c>
      <c r="M88" s="5">
        <f t="shared" si="15"/>
        <v>1</v>
      </c>
      <c r="N88" s="5">
        <f t="shared" si="15"/>
        <v>1</v>
      </c>
      <c r="P88" s="411"/>
      <c r="Q88" s="411"/>
      <c r="R88" s="411"/>
      <c r="S88" s="411"/>
      <c r="T88" s="411"/>
      <c r="U88" s="411"/>
      <c r="V88" s="411"/>
      <c r="W88" s="411"/>
      <c r="X88" s="411"/>
      <c r="Y88" s="411"/>
      <c r="Z88" s="411"/>
      <c r="AA88" s="411"/>
      <c r="AB88" s="411"/>
    </row>
    <row r="89" spans="1:28" x14ac:dyDescent="0.25">
      <c r="A89" s="2" t="s">
        <v>199</v>
      </c>
      <c r="B89" s="1">
        <f>B88</f>
        <v>1</v>
      </c>
      <c r="C89" s="1">
        <f>IFERROR(SUM($B$88:C$88)/COUNT($B$88:C$88),0)</f>
        <v>1</v>
      </c>
      <c r="D89" s="1">
        <f>IFERROR(SUM($B$88:D$88)/COUNT($B$88:D$88),0)</f>
        <v>1</v>
      </c>
      <c r="E89" s="1">
        <f>IFERROR(SUM($B$88:E$88)/COUNT($B$88:E$88),0)</f>
        <v>1</v>
      </c>
      <c r="F89" s="1">
        <f>IFERROR(SUM($B$88:F$88)/COUNT($B$88:F$88),0)</f>
        <v>1</v>
      </c>
      <c r="G89" s="1">
        <f>IFERROR(SUM($B$88:G$88)/COUNT($B$88:G$88),0)</f>
        <v>1</v>
      </c>
      <c r="H89" s="1">
        <f>IFERROR(SUM($B$88:H$88)/COUNT($B$88:H$88),0)</f>
        <v>1</v>
      </c>
      <c r="I89" s="1">
        <f>IFERROR(SUM($B$88:I$88)/COUNT($B$88:I$88),0)</f>
        <v>1</v>
      </c>
      <c r="J89" s="1">
        <f>IFERROR(SUM($B$88:J$88)/COUNT($B$88:J$88),0)</f>
        <v>1</v>
      </c>
      <c r="K89" s="1">
        <f>IFERROR(SUM($B$88:K$88)/COUNT($B$88:K$88),0)</f>
        <v>1</v>
      </c>
      <c r="L89" s="1">
        <f>IFERROR(SUM($B$88:L$88)/COUNT($B$88:L$88),0)</f>
        <v>1</v>
      </c>
      <c r="M89" s="1">
        <f>IFERROR(SUM($B$88:M$88)/COUNT($B$88:M$88),0)</f>
        <v>1</v>
      </c>
      <c r="N89" s="1"/>
      <c r="P89" s="411"/>
      <c r="Q89" s="411"/>
      <c r="R89" s="411"/>
      <c r="S89" s="411"/>
      <c r="T89" s="411"/>
      <c r="U89" s="411"/>
      <c r="V89" s="411"/>
      <c r="W89" s="411"/>
      <c r="X89" s="411"/>
      <c r="Y89" s="411"/>
      <c r="Z89" s="411"/>
      <c r="AA89" s="411"/>
      <c r="AB89" s="411"/>
    </row>
    <row r="90" spans="1:28" x14ac:dyDescent="0.25">
      <c r="A90" s="231"/>
      <c r="B90" s="233"/>
      <c r="C90" s="233"/>
      <c r="D90" s="233"/>
      <c r="E90" s="233"/>
      <c r="F90" s="233"/>
      <c r="G90" s="233"/>
      <c r="H90" s="233"/>
      <c r="I90" s="233"/>
      <c r="J90" s="233"/>
      <c r="K90" s="233"/>
      <c r="L90" s="233"/>
      <c r="M90" s="233"/>
      <c r="N90" s="233"/>
    </row>
    <row r="92" spans="1:28" x14ac:dyDescent="0.25">
      <c r="A92" s="3" t="s">
        <v>206</v>
      </c>
    </row>
    <row r="93" spans="1:28" x14ac:dyDescent="0.25">
      <c r="A93" s="2" t="s">
        <v>192</v>
      </c>
      <c r="B93" s="2" t="s">
        <v>28</v>
      </c>
      <c r="C93" s="2" t="s">
        <v>29</v>
      </c>
      <c r="D93" s="2" t="s">
        <v>30</v>
      </c>
      <c r="E93" s="2" t="s">
        <v>31</v>
      </c>
      <c r="F93" s="2" t="s">
        <v>32</v>
      </c>
      <c r="G93" s="2" t="s">
        <v>33</v>
      </c>
      <c r="H93" s="2" t="s">
        <v>34</v>
      </c>
      <c r="I93" s="2" t="s">
        <v>35</v>
      </c>
      <c r="J93" s="2" t="s">
        <v>36</v>
      </c>
      <c r="K93" s="2" t="s">
        <v>37</v>
      </c>
      <c r="L93" s="2" t="s">
        <v>38</v>
      </c>
      <c r="M93" s="2" t="s">
        <v>39</v>
      </c>
      <c r="N93" s="2" t="s">
        <v>83</v>
      </c>
      <c r="P93" s="225" t="s">
        <v>28</v>
      </c>
      <c r="Q93" s="225" t="s">
        <v>29</v>
      </c>
      <c r="R93" s="225" t="s">
        <v>30</v>
      </c>
      <c r="S93" s="225" t="s">
        <v>31</v>
      </c>
      <c r="T93" s="225" t="s">
        <v>32</v>
      </c>
      <c r="U93" s="225" t="s">
        <v>33</v>
      </c>
      <c r="V93" s="225" t="s">
        <v>34</v>
      </c>
      <c r="W93" s="225" t="s">
        <v>35</v>
      </c>
      <c r="X93" s="225" t="s">
        <v>36</v>
      </c>
      <c r="Y93" s="225" t="s">
        <v>37</v>
      </c>
      <c r="Z93" s="225" t="s">
        <v>38</v>
      </c>
      <c r="AA93" s="225" t="s">
        <v>39</v>
      </c>
      <c r="AB93" s="225" t="s">
        <v>83</v>
      </c>
    </row>
    <row r="94" spans="1:28" x14ac:dyDescent="0.25">
      <c r="A94" s="2" t="s">
        <v>40</v>
      </c>
      <c r="B94" s="1">
        <v>0.75</v>
      </c>
      <c r="C94" s="1">
        <v>0.75</v>
      </c>
      <c r="D94" s="1">
        <v>0.75</v>
      </c>
      <c r="E94" s="1">
        <v>0.75</v>
      </c>
      <c r="F94" s="1">
        <v>0.75</v>
      </c>
      <c r="G94" s="1">
        <v>0.75</v>
      </c>
      <c r="H94" s="1">
        <v>0.75</v>
      </c>
      <c r="I94" s="1">
        <v>0.75</v>
      </c>
      <c r="J94" s="1">
        <v>0.75</v>
      </c>
      <c r="K94" s="1">
        <v>0.75</v>
      </c>
      <c r="L94" s="1">
        <v>0.75</v>
      </c>
      <c r="M94" s="1">
        <v>0.75</v>
      </c>
      <c r="N94" s="1">
        <f>AVERAGE(B94:M94)</f>
        <v>0.75</v>
      </c>
      <c r="P94" s="411"/>
      <c r="Q94" s="411"/>
      <c r="R94" s="411"/>
      <c r="S94" s="411"/>
      <c r="T94" s="411"/>
      <c r="U94" s="411"/>
      <c r="V94" s="411"/>
      <c r="W94" s="411"/>
      <c r="X94" s="411"/>
      <c r="Y94" s="411"/>
      <c r="Z94" s="411"/>
      <c r="AA94" s="411"/>
      <c r="AB94" s="411"/>
    </row>
    <row r="95" spans="1:28" x14ac:dyDescent="0.25">
      <c r="A95" s="2" t="s">
        <v>41</v>
      </c>
      <c r="B95" s="275">
        <v>0</v>
      </c>
      <c r="C95" s="275"/>
      <c r="D95" s="275"/>
      <c r="E95" s="275"/>
      <c r="F95" s="275"/>
      <c r="G95" s="275"/>
      <c r="H95" s="275"/>
      <c r="I95" s="275"/>
      <c r="J95" s="275"/>
      <c r="K95" s="275"/>
      <c r="L95" s="275"/>
      <c r="M95" s="275"/>
      <c r="N95" s="275">
        <f>AVERAGE(B95:M95)</f>
        <v>0</v>
      </c>
      <c r="P95" s="411"/>
      <c r="Q95" s="411"/>
      <c r="R95" s="411"/>
      <c r="S95" s="411"/>
      <c r="T95" s="411"/>
      <c r="U95" s="411"/>
      <c r="V95" s="411"/>
      <c r="W95" s="411"/>
      <c r="X95" s="411"/>
      <c r="Y95" s="411"/>
      <c r="Z95" s="411"/>
      <c r="AA95" s="411"/>
      <c r="AB95" s="411"/>
    </row>
    <row r="96" spans="1:28" x14ac:dyDescent="0.25">
      <c r="A96" s="2" t="s">
        <v>197</v>
      </c>
      <c r="B96" s="5">
        <f>B95/B94</f>
        <v>0</v>
      </c>
      <c r="C96" s="5">
        <f t="shared" ref="C96:M96" si="16">C95/C94</f>
        <v>0</v>
      </c>
      <c r="D96" s="5">
        <f t="shared" si="16"/>
        <v>0</v>
      </c>
      <c r="E96" s="5">
        <f t="shared" si="16"/>
        <v>0</v>
      </c>
      <c r="F96" s="5">
        <f t="shared" si="16"/>
        <v>0</v>
      </c>
      <c r="G96" s="5">
        <f t="shared" si="16"/>
        <v>0</v>
      </c>
      <c r="H96" s="5">
        <f t="shared" si="16"/>
        <v>0</v>
      </c>
      <c r="I96" s="5">
        <f t="shared" si="16"/>
        <v>0</v>
      </c>
      <c r="J96" s="5">
        <f t="shared" si="16"/>
        <v>0</v>
      </c>
      <c r="K96" s="5">
        <f t="shared" si="16"/>
        <v>0</v>
      </c>
      <c r="L96" s="5">
        <f t="shared" si="16"/>
        <v>0</v>
      </c>
      <c r="M96" s="5">
        <f t="shared" si="16"/>
        <v>0</v>
      </c>
      <c r="N96" s="5">
        <f t="shared" ref="N96" si="17">N95/N94</f>
        <v>0</v>
      </c>
      <c r="P96" s="411"/>
      <c r="Q96" s="411"/>
      <c r="R96" s="411"/>
      <c r="S96" s="411"/>
      <c r="T96" s="411"/>
      <c r="U96" s="411"/>
      <c r="V96" s="411"/>
      <c r="W96" s="411"/>
      <c r="X96" s="411"/>
      <c r="Y96" s="411"/>
      <c r="Z96" s="411"/>
      <c r="AA96" s="411"/>
      <c r="AB96" s="411"/>
    </row>
    <row r="97" spans="1:28" x14ac:dyDescent="0.25">
      <c r="A97" s="2" t="s">
        <v>199</v>
      </c>
      <c r="B97" s="5">
        <f>B96</f>
        <v>0</v>
      </c>
      <c r="C97" s="1">
        <f>SUM($B$96:C$96)/COUNT($B$96:C$96)</f>
        <v>0</v>
      </c>
      <c r="D97" s="1">
        <f>SUM($B$96:D$96)/COUNT($B$96:D$96)</f>
        <v>0</v>
      </c>
      <c r="E97" s="1">
        <f>SUM($B$96:E$96)/COUNT($B$96:E$96)</f>
        <v>0</v>
      </c>
      <c r="F97" s="1">
        <f>SUM($B$96:F$96)/COUNT($B$96:F$96)</f>
        <v>0</v>
      </c>
      <c r="G97" s="1">
        <f>SUM($B$96:G$96)/COUNT($B$96:G$96)</f>
        <v>0</v>
      </c>
      <c r="H97" s="1">
        <f>SUM($B$96:H$96)/COUNT($B$96:H$96)</f>
        <v>0</v>
      </c>
      <c r="I97" s="1">
        <f>SUM($B$96:I$96)/COUNT($B$96:I$96)</f>
        <v>0</v>
      </c>
      <c r="J97" s="1">
        <f>SUM($B$96:J$96)/COUNT($B$96:J$96)</f>
        <v>0</v>
      </c>
      <c r="K97" s="1">
        <f>SUM($B$96:K$96)/COUNT($B$96:K$96)</f>
        <v>0</v>
      </c>
      <c r="L97" s="1">
        <f>SUM($B$96:L$96)/COUNT($B$96:L$96)</f>
        <v>0</v>
      </c>
      <c r="M97" s="1">
        <f>SUM($B$96:M$96)/COUNT($B$96:M$96)</f>
        <v>0</v>
      </c>
      <c r="N97" s="1"/>
      <c r="P97" s="411"/>
      <c r="Q97" s="411"/>
      <c r="R97" s="411"/>
      <c r="S97" s="411"/>
      <c r="T97" s="411"/>
      <c r="U97" s="411"/>
      <c r="V97" s="411"/>
      <c r="W97" s="411"/>
      <c r="X97" s="411"/>
      <c r="Y97" s="411"/>
      <c r="Z97" s="411"/>
      <c r="AA97" s="411"/>
      <c r="AB97" s="411"/>
    </row>
    <row r="98" spans="1:28" x14ac:dyDescent="0.25">
      <c r="A98" s="231"/>
      <c r="B98" s="232"/>
      <c r="C98" s="233"/>
      <c r="D98" s="233"/>
      <c r="E98" s="233"/>
      <c r="F98" s="233"/>
      <c r="G98" s="233"/>
      <c r="H98" s="233"/>
      <c r="I98" s="233"/>
      <c r="J98" s="233"/>
      <c r="K98" s="233"/>
      <c r="L98" s="233"/>
      <c r="M98" s="233"/>
      <c r="N98" s="233"/>
    </row>
    <row r="99" spans="1:28" x14ac:dyDescent="0.25">
      <c r="A99" s="231"/>
      <c r="B99" s="242"/>
      <c r="C99" s="243"/>
      <c r="D99" s="233"/>
      <c r="E99" s="233"/>
      <c r="F99" s="233"/>
      <c r="G99" s="233"/>
      <c r="H99" s="233"/>
      <c r="I99" s="233"/>
      <c r="J99" s="233"/>
      <c r="K99" s="233"/>
      <c r="L99" s="233"/>
      <c r="M99" s="233"/>
      <c r="N99" s="233"/>
    </row>
    <row r="100" spans="1:28" x14ac:dyDescent="0.25">
      <c r="A100" s="3" t="s">
        <v>195</v>
      </c>
      <c r="B100" s="230" t="s">
        <v>194</v>
      </c>
      <c r="C100" s="230"/>
    </row>
    <row r="101" spans="1:28" x14ac:dyDescent="0.25">
      <c r="A101" s="224" t="s">
        <v>191</v>
      </c>
      <c r="B101" s="225" t="s">
        <v>28</v>
      </c>
      <c r="C101" s="225" t="s">
        <v>29</v>
      </c>
      <c r="D101" s="225" t="s">
        <v>30</v>
      </c>
      <c r="E101" s="225" t="s">
        <v>31</v>
      </c>
      <c r="F101" s="225" t="s">
        <v>32</v>
      </c>
      <c r="G101" s="225" t="s">
        <v>33</v>
      </c>
      <c r="H101" s="225" t="s">
        <v>34</v>
      </c>
      <c r="I101" s="225" t="s">
        <v>35</v>
      </c>
      <c r="J101" s="225" t="s">
        <v>36</v>
      </c>
      <c r="K101" s="225" t="s">
        <v>37</v>
      </c>
      <c r="L101" s="225" t="s">
        <v>38</v>
      </c>
      <c r="M101" s="225" t="s">
        <v>39</v>
      </c>
      <c r="N101" s="225" t="s">
        <v>83</v>
      </c>
      <c r="P101" s="225" t="s">
        <v>28</v>
      </c>
      <c r="Q101" s="225" t="s">
        <v>29</v>
      </c>
      <c r="R101" s="225" t="s">
        <v>30</v>
      </c>
      <c r="S101" s="225" t="s">
        <v>31</v>
      </c>
      <c r="T101" s="225" t="s">
        <v>32</v>
      </c>
      <c r="U101" s="225" t="s">
        <v>33</v>
      </c>
      <c r="V101" s="225" t="s">
        <v>34</v>
      </c>
      <c r="W101" s="225" t="s">
        <v>35</v>
      </c>
      <c r="X101" s="225" t="s">
        <v>36</v>
      </c>
      <c r="Y101" s="225" t="s">
        <v>37</v>
      </c>
      <c r="Z101" s="225" t="s">
        <v>38</v>
      </c>
      <c r="AA101" s="225" t="s">
        <v>39</v>
      </c>
      <c r="AB101" s="225" t="s">
        <v>83</v>
      </c>
    </row>
    <row r="102" spans="1:28" x14ac:dyDescent="0.25">
      <c r="A102" s="2" t="s">
        <v>40</v>
      </c>
      <c r="B102" s="229">
        <v>0</v>
      </c>
      <c r="C102" s="229">
        <v>0</v>
      </c>
      <c r="D102" s="229">
        <v>0</v>
      </c>
      <c r="E102" s="229">
        <v>0</v>
      </c>
      <c r="F102" s="229">
        <v>0</v>
      </c>
      <c r="G102" s="229">
        <v>0</v>
      </c>
      <c r="H102" s="229">
        <v>0</v>
      </c>
      <c r="I102" s="229">
        <v>0</v>
      </c>
      <c r="J102" s="229">
        <v>0</v>
      </c>
      <c r="K102" s="229">
        <v>0</v>
      </c>
      <c r="L102" s="229">
        <v>0</v>
      </c>
      <c r="M102" s="229">
        <v>0</v>
      </c>
      <c r="N102" s="229">
        <f>SUM(B102:M102)</f>
        <v>0</v>
      </c>
      <c r="P102" s="411"/>
      <c r="Q102" s="411"/>
      <c r="R102" s="411"/>
      <c r="S102" s="411"/>
      <c r="T102" s="411"/>
      <c r="U102" s="411"/>
      <c r="V102" s="411"/>
      <c r="W102" s="411"/>
      <c r="X102" s="411"/>
      <c r="Y102" s="411"/>
      <c r="Z102" s="411"/>
      <c r="AA102" s="411"/>
      <c r="AB102" s="411"/>
    </row>
    <row r="103" spans="1:28" x14ac:dyDescent="0.25">
      <c r="A103" s="2" t="s">
        <v>41</v>
      </c>
      <c r="B103" s="274">
        <v>0</v>
      </c>
      <c r="C103" s="274"/>
      <c r="D103" s="274"/>
      <c r="E103" s="274"/>
      <c r="F103" s="274"/>
      <c r="G103" s="274"/>
      <c r="H103" s="274"/>
      <c r="I103" s="274"/>
      <c r="J103" s="274"/>
      <c r="K103" s="274"/>
      <c r="L103" s="274"/>
      <c r="M103" s="274"/>
      <c r="N103" s="274">
        <f>SUM(B103:M103)</f>
        <v>0</v>
      </c>
      <c r="P103" s="411"/>
      <c r="Q103" s="411"/>
      <c r="R103" s="411"/>
      <c r="S103" s="411"/>
      <c r="T103" s="411"/>
      <c r="U103" s="411"/>
      <c r="V103" s="411"/>
      <c r="W103" s="411"/>
      <c r="X103" s="411"/>
      <c r="Y103" s="411"/>
      <c r="Z103" s="411"/>
      <c r="AA103" s="411"/>
      <c r="AB103" s="411"/>
    </row>
    <row r="104" spans="1:28" x14ac:dyDescent="0.25">
      <c r="A104" s="2" t="s">
        <v>84</v>
      </c>
      <c r="B104" s="229">
        <f>B103</f>
        <v>0</v>
      </c>
      <c r="C104" s="229">
        <f>SUM($B$103:C$103)</f>
        <v>0</v>
      </c>
      <c r="D104" s="229">
        <f>SUM($B$103:D$103)</f>
        <v>0</v>
      </c>
      <c r="E104" s="229">
        <f>SUM($B$103:E$103)</f>
        <v>0</v>
      </c>
      <c r="F104" s="229">
        <f>SUM($B$103:F$103)</f>
        <v>0</v>
      </c>
      <c r="G104" s="229">
        <f>SUM($B$103:G$103)</f>
        <v>0</v>
      </c>
      <c r="H104" s="229">
        <f>SUM($B$103:H$103)</f>
        <v>0</v>
      </c>
      <c r="I104" s="229">
        <f>SUM($B$103:I$103)</f>
        <v>0</v>
      </c>
      <c r="J104" s="229">
        <f>SUM($B$103:J$103)</f>
        <v>0</v>
      </c>
      <c r="K104" s="229">
        <f>SUM($B$103:K$103)</f>
        <v>0</v>
      </c>
      <c r="L104" s="229">
        <f>SUM($B$103:L$103)</f>
        <v>0</v>
      </c>
      <c r="M104" s="229">
        <f>SUM($B$103:M$103)</f>
        <v>0</v>
      </c>
      <c r="N104" s="229"/>
      <c r="P104" s="411"/>
      <c r="Q104" s="411"/>
      <c r="R104" s="411"/>
      <c r="S104" s="411"/>
      <c r="T104" s="411"/>
      <c r="U104" s="411"/>
      <c r="V104" s="411"/>
      <c r="W104" s="411"/>
      <c r="X104" s="411"/>
      <c r="Y104" s="411"/>
      <c r="Z104" s="411"/>
      <c r="AA104" s="411"/>
      <c r="AB104" s="411"/>
    </row>
    <row r="105" spans="1:28" x14ac:dyDescent="0.25">
      <c r="A105" s="2" t="s">
        <v>197</v>
      </c>
      <c r="B105" s="5">
        <f>IF(B103=0,1,B102/B103)</f>
        <v>1</v>
      </c>
      <c r="C105" s="5">
        <f t="shared" ref="C105:N105" si="18">IF(C103=0,1,C102/C103)</f>
        <v>1</v>
      </c>
      <c r="D105" s="5">
        <f t="shared" si="18"/>
        <v>1</v>
      </c>
      <c r="E105" s="5">
        <f t="shared" si="18"/>
        <v>1</v>
      </c>
      <c r="F105" s="5">
        <f t="shared" si="18"/>
        <v>1</v>
      </c>
      <c r="G105" s="5">
        <f t="shared" si="18"/>
        <v>1</v>
      </c>
      <c r="H105" s="5">
        <f t="shared" si="18"/>
        <v>1</v>
      </c>
      <c r="I105" s="5">
        <f t="shared" si="18"/>
        <v>1</v>
      </c>
      <c r="J105" s="5">
        <f t="shared" si="18"/>
        <v>1</v>
      </c>
      <c r="K105" s="5">
        <f t="shared" si="18"/>
        <v>1</v>
      </c>
      <c r="L105" s="5">
        <f t="shared" si="18"/>
        <v>1</v>
      </c>
      <c r="M105" s="5">
        <f t="shared" si="18"/>
        <v>1</v>
      </c>
      <c r="N105" s="5">
        <f t="shared" si="18"/>
        <v>1</v>
      </c>
      <c r="P105" s="411"/>
      <c r="Q105" s="411"/>
      <c r="R105" s="411"/>
      <c r="S105" s="411"/>
      <c r="T105" s="411"/>
      <c r="U105" s="411"/>
      <c r="V105" s="411"/>
      <c r="W105" s="411"/>
      <c r="X105" s="411"/>
      <c r="Y105" s="411"/>
      <c r="Z105" s="411"/>
      <c r="AA105" s="411"/>
      <c r="AB105" s="411"/>
    </row>
    <row r="106" spans="1:28" x14ac:dyDescent="0.25">
      <c r="A106" s="2" t="s">
        <v>198</v>
      </c>
      <c r="B106" s="1">
        <f>B105</f>
        <v>1</v>
      </c>
      <c r="C106" s="1">
        <f>SUM($B$105:C$105)/COUNT($B$105:C$105)</f>
        <v>1</v>
      </c>
      <c r="D106" s="1">
        <f>SUM($B$105:D$105)/COUNT($B$105:D$105)</f>
        <v>1</v>
      </c>
      <c r="E106" s="1">
        <f>SUM($B$105:E$105)/COUNT($B$105:E$105)</f>
        <v>1</v>
      </c>
      <c r="F106" s="1">
        <f>SUM($B$105:F$105)/COUNT($B$105:F$105)</f>
        <v>1</v>
      </c>
      <c r="G106" s="1">
        <f>SUM($B$105:G$105)/COUNT($B$105:G$105)</f>
        <v>1</v>
      </c>
      <c r="H106" s="1">
        <f>SUM($B$105:H$105)/COUNT($B$105:H$105)</f>
        <v>1</v>
      </c>
      <c r="I106" s="1">
        <f>SUM($B$105:I$105)/COUNT($B$105:I$105)</f>
        <v>1</v>
      </c>
      <c r="J106" s="1">
        <f>SUM($B$105:J$105)/COUNT($B$105:J$105)</f>
        <v>1</v>
      </c>
      <c r="K106" s="1">
        <f>SUM($B$105:K$105)/COUNT($B$105:K$105)</f>
        <v>1</v>
      </c>
      <c r="L106" s="1">
        <f>SUM($B$105:L$105)/COUNT($B$105:L$105)</f>
        <v>1</v>
      </c>
      <c r="M106" s="1">
        <f>SUM($B$105:M$105)/COUNT($B$105:M$105)</f>
        <v>1</v>
      </c>
      <c r="N106" s="1"/>
      <c r="P106" s="411"/>
      <c r="Q106" s="411"/>
      <c r="R106" s="411"/>
      <c r="S106" s="411"/>
      <c r="T106" s="411"/>
      <c r="U106" s="411"/>
      <c r="V106" s="411"/>
      <c r="W106" s="411"/>
      <c r="X106" s="411"/>
      <c r="Y106" s="411"/>
      <c r="Z106" s="411"/>
      <c r="AA106" s="411"/>
      <c r="AB106" s="411"/>
    </row>
    <row r="107" spans="1:28" x14ac:dyDescent="0.25">
      <c r="A107" s="231"/>
      <c r="B107" s="233"/>
      <c r="C107" s="233"/>
      <c r="D107" s="233"/>
      <c r="E107" s="233"/>
      <c r="F107" s="233"/>
      <c r="G107" s="233"/>
      <c r="H107" s="233"/>
      <c r="I107" s="233"/>
      <c r="J107" s="233"/>
      <c r="K107" s="233"/>
      <c r="L107" s="233"/>
      <c r="M107" s="233"/>
      <c r="N107" s="233"/>
    </row>
    <row r="108" spans="1:28" x14ac:dyDescent="0.25">
      <c r="A108" s="231"/>
      <c r="B108" s="233"/>
      <c r="C108" s="233"/>
      <c r="D108" s="233"/>
      <c r="E108" s="233"/>
      <c r="F108" s="233"/>
      <c r="G108" s="233"/>
      <c r="H108" s="233"/>
      <c r="I108" s="233"/>
      <c r="J108" s="233"/>
      <c r="K108" s="233"/>
      <c r="L108" s="233"/>
      <c r="M108" s="233"/>
      <c r="N108" s="233"/>
    </row>
    <row r="109" spans="1:28" x14ac:dyDescent="0.25">
      <c r="A109" s="2" t="s">
        <v>303</v>
      </c>
      <c r="B109" s="230"/>
      <c r="C109" s="230"/>
    </row>
    <row r="110" spans="1:28" ht="30" x14ac:dyDescent="0.25">
      <c r="A110" s="262" t="s">
        <v>246</v>
      </c>
      <c r="B110" s="280" t="s">
        <v>28</v>
      </c>
      <c r="C110" s="225" t="s">
        <v>29</v>
      </c>
      <c r="D110" s="225" t="s">
        <v>30</v>
      </c>
      <c r="E110" s="225" t="s">
        <v>31</v>
      </c>
      <c r="F110" s="225" t="s">
        <v>32</v>
      </c>
      <c r="G110" s="225" t="s">
        <v>33</v>
      </c>
      <c r="H110" s="225" t="s">
        <v>34</v>
      </c>
      <c r="I110" s="225" t="s">
        <v>35</v>
      </c>
      <c r="J110" s="225" t="s">
        <v>36</v>
      </c>
      <c r="K110" s="225" t="s">
        <v>37</v>
      </c>
      <c r="L110" s="225" t="s">
        <v>38</v>
      </c>
      <c r="M110" s="225" t="s">
        <v>39</v>
      </c>
      <c r="N110" s="225" t="s">
        <v>83</v>
      </c>
      <c r="P110" s="225" t="s">
        <v>28</v>
      </c>
      <c r="Q110" s="225" t="s">
        <v>29</v>
      </c>
      <c r="R110" s="225" t="s">
        <v>30</v>
      </c>
      <c r="S110" s="225" t="s">
        <v>31</v>
      </c>
      <c r="T110" s="225" t="s">
        <v>32</v>
      </c>
      <c r="U110" s="225" t="s">
        <v>33</v>
      </c>
      <c r="V110" s="225" t="s">
        <v>34</v>
      </c>
      <c r="W110" s="225" t="s">
        <v>35</v>
      </c>
      <c r="X110" s="225" t="s">
        <v>36</v>
      </c>
      <c r="Y110" s="225" t="s">
        <v>37</v>
      </c>
      <c r="Z110" s="225" t="s">
        <v>38</v>
      </c>
      <c r="AA110" s="225" t="s">
        <v>39</v>
      </c>
      <c r="AB110" s="225" t="s">
        <v>83</v>
      </c>
    </row>
    <row r="111" spans="1:28" x14ac:dyDescent="0.25">
      <c r="A111" s="2" t="s">
        <v>40</v>
      </c>
      <c r="B111" s="305"/>
      <c r="C111" s="305"/>
      <c r="D111" s="305"/>
      <c r="E111" s="305"/>
      <c r="F111" s="305"/>
      <c r="G111" s="229">
        <v>1</v>
      </c>
      <c r="H111" s="305"/>
      <c r="I111" s="305"/>
      <c r="J111" s="305"/>
      <c r="K111" s="305"/>
      <c r="L111" s="305"/>
      <c r="M111" s="229">
        <v>1</v>
      </c>
      <c r="N111" s="229">
        <f>SUM(B111:M111)</f>
        <v>2</v>
      </c>
      <c r="P111" s="410" t="s">
        <v>297</v>
      </c>
      <c r="Q111" s="411"/>
      <c r="R111" s="411"/>
      <c r="S111" s="411"/>
      <c r="T111" s="411"/>
      <c r="U111" s="411"/>
      <c r="V111" s="411"/>
      <c r="W111" s="411"/>
      <c r="X111" s="411"/>
      <c r="Y111" s="411"/>
      <c r="Z111" s="411"/>
      <c r="AA111" s="411"/>
      <c r="AB111" s="411"/>
    </row>
    <row r="112" spans="1:28" x14ac:dyDescent="0.25">
      <c r="A112" s="2" t="s">
        <v>41</v>
      </c>
      <c r="B112" s="305"/>
      <c r="C112" s="305"/>
      <c r="D112" s="305"/>
      <c r="E112" s="305"/>
      <c r="F112" s="305"/>
      <c r="G112" s="274"/>
      <c r="H112" s="305"/>
      <c r="I112" s="305"/>
      <c r="J112" s="305"/>
      <c r="K112" s="305"/>
      <c r="L112" s="305"/>
      <c r="M112" s="274"/>
      <c r="N112" s="274">
        <f>SUM(B112:M112)</f>
        <v>0</v>
      </c>
      <c r="P112" s="410"/>
      <c r="Q112" s="411"/>
      <c r="R112" s="411"/>
      <c r="S112" s="411"/>
      <c r="T112" s="411"/>
      <c r="U112" s="411"/>
      <c r="V112" s="411"/>
      <c r="W112" s="411"/>
      <c r="X112" s="411"/>
      <c r="Y112" s="411"/>
      <c r="Z112" s="411"/>
      <c r="AA112" s="411"/>
      <c r="AB112" s="411"/>
    </row>
    <row r="113" spans="1:28" x14ac:dyDescent="0.25">
      <c r="A113" s="2" t="s">
        <v>197</v>
      </c>
      <c r="B113" s="306"/>
      <c r="C113" s="306"/>
      <c r="D113" s="306"/>
      <c r="E113" s="306"/>
      <c r="F113" s="306"/>
      <c r="G113" s="5">
        <f>G112/G111</f>
        <v>0</v>
      </c>
      <c r="H113" s="306"/>
      <c r="I113" s="306"/>
      <c r="J113" s="306"/>
      <c r="K113" s="306"/>
      <c r="L113" s="306"/>
      <c r="M113" s="5">
        <f>M112/M111</f>
        <v>0</v>
      </c>
      <c r="N113" s="5">
        <f>N112/N111</f>
        <v>0</v>
      </c>
      <c r="P113" s="410"/>
      <c r="Q113" s="411"/>
      <c r="R113" s="411"/>
      <c r="S113" s="411"/>
      <c r="T113" s="411"/>
      <c r="U113" s="411"/>
      <c r="V113" s="411"/>
      <c r="W113" s="411"/>
      <c r="X113" s="411"/>
      <c r="Y113" s="411"/>
      <c r="Z113" s="411"/>
      <c r="AA113" s="411"/>
      <c r="AB113" s="411"/>
    </row>
    <row r="114" spans="1:28" x14ac:dyDescent="0.25">
      <c r="A114" s="2" t="s">
        <v>198</v>
      </c>
      <c r="B114" s="307"/>
      <c r="C114" s="307"/>
      <c r="D114" s="307"/>
      <c r="E114" s="307"/>
      <c r="F114" s="307"/>
      <c r="G114" s="1">
        <f>SUM($B$136:G$136)/COUNT($B$37:G$37)</f>
        <v>1</v>
      </c>
      <c r="H114" s="307"/>
      <c r="I114" s="307"/>
      <c r="J114" s="307"/>
      <c r="K114" s="307"/>
      <c r="L114" s="307"/>
      <c r="M114" s="1">
        <f>SUM($B$136:M$136)/COUNT($B$37:M$37)</f>
        <v>1</v>
      </c>
      <c r="N114" s="1"/>
      <c r="P114" s="410"/>
      <c r="Q114" s="411"/>
      <c r="R114" s="411"/>
      <c r="S114" s="411"/>
      <c r="T114" s="411"/>
      <c r="U114" s="411"/>
      <c r="V114" s="411"/>
      <c r="W114" s="411"/>
      <c r="X114" s="411"/>
      <c r="Y114" s="411"/>
      <c r="Z114" s="411"/>
      <c r="AA114" s="411"/>
      <c r="AB114" s="411"/>
    </row>
    <row r="115" spans="1:28" x14ac:dyDescent="0.25">
      <c r="A115" s="231"/>
      <c r="B115" s="233"/>
      <c r="C115" s="233"/>
      <c r="D115" s="233"/>
      <c r="E115" s="233"/>
      <c r="F115" s="233"/>
      <c r="G115" s="233"/>
      <c r="H115" s="233"/>
      <c r="I115" s="233"/>
      <c r="J115" s="233"/>
      <c r="K115" s="233"/>
      <c r="L115" s="233"/>
      <c r="M115" s="233"/>
      <c r="N115" s="233"/>
    </row>
    <row r="117" spans="1:28" s="234" customFormat="1" ht="30" x14ac:dyDescent="0.25">
      <c r="A117" s="262" t="s">
        <v>188</v>
      </c>
      <c r="B117" s="263" t="s">
        <v>28</v>
      </c>
      <c r="C117" s="263" t="s">
        <v>29</v>
      </c>
      <c r="D117" s="263" t="s">
        <v>30</v>
      </c>
      <c r="E117" s="263" t="s">
        <v>31</v>
      </c>
      <c r="F117" s="263" t="s">
        <v>32</v>
      </c>
      <c r="G117" s="263" t="s">
        <v>33</v>
      </c>
      <c r="H117" s="263" t="s">
        <v>34</v>
      </c>
      <c r="I117" s="263" t="s">
        <v>35</v>
      </c>
      <c r="J117" s="263" t="s">
        <v>36</v>
      </c>
      <c r="K117" s="263" t="s">
        <v>37</v>
      </c>
      <c r="L117" s="263" t="s">
        <v>38</v>
      </c>
      <c r="M117" s="263" t="s">
        <v>39</v>
      </c>
      <c r="N117" s="263" t="s">
        <v>83</v>
      </c>
      <c r="P117" s="225" t="s">
        <v>28</v>
      </c>
      <c r="Q117" s="225" t="s">
        <v>29</v>
      </c>
      <c r="R117" s="225" t="s">
        <v>30</v>
      </c>
      <c r="S117" s="225" t="s">
        <v>31</v>
      </c>
      <c r="T117" s="225" t="s">
        <v>32</v>
      </c>
      <c r="U117" s="225" t="s">
        <v>33</v>
      </c>
      <c r="V117" s="225" t="s">
        <v>34</v>
      </c>
      <c r="W117" s="225" t="s">
        <v>35</v>
      </c>
      <c r="X117" s="225" t="s">
        <v>36</v>
      </c>
      <c r="Y117" s="225" t="s">
        <v>37</v>
      </c>
      <c r="Z117" s="225" t="s">
        <v>38</v>
      </c>
      <c r="AA117" s="225" t="s">
        <v>39</v>
      </c>
      <c r="AB117" s="225" t="s">
        <v>83</v>
      </c>
    </row>
    <row r="118" spans="1:28" x14ac:dyDescent="0.25">
      <c r="A118" s="2" t="s">
        <v>253</v>
      </c>
      <c r="B118" s="284">
        <f>IF(OR(B121=FALSE,B124&gt;0),1,0)</f>
        <v>0</v>
      </c>
      <c r="C118" s="284">
        <f t="shared" ref="C118:N118" si="19">IF(OR(C121=FALSE,C124&gt;0),1,0)</f>
        <v>0</v>
      </c>
      <c r="D118" s="284">
        <f t="shared" si="19"/>
        <v>0</v>
      </c>
      <c r="E118" s="284">
        <f t="shared" si="19"/>
        <v>0</v>
      </c>
      <c r="F118" s="284">
        <f t="shared" si="19"/>
        <v>0</v>
      </c>
      <c r="G118" s="284">
        <f t="shared" si="19"/>
        <v>0</v>
      </c>
      <c r="H118" s="284">
        <f t="shared" si="19"/>
        <v>0</v>
      </c>
      <c r="I118" s="284">
        <f t="shared" si="19"/>
        <v>0</v>
      </c>
      <c r="J118" s="284">
        <f t="shared" si="19"/>
        <v>0</v>
      </c>
      <c r="K118" s="284">
        <f t="shared" si="19"/>
        <v>0</v>
      </c>
      <c r="L118" s="284">
        <f t="shared" si="19"/>
        <v>0</v>
      </c>
      <c r="M118" s="284">
        <f t="shared" si="19"/>
        <v>0</v>
      </c>
      <c r="N118" s="284">
        <f t="shared" si="19"/>
        <v>1</v>
      </c>
      <c r="P118" s="411"/>
      <c r="Q118" s="411"/>
      <c r="R118" s="411"/>
      <c r="S118" s="411"/>
      <c r="T118" s="411"/>
      <c r="U118" s="411"/>
      <c r="V118" s="411"/>
      <c r="W118" s="411"/>
      <c r="X118" s="411"/>
      <c r="Y118" s="411"/>
      <c r="Z118" s="411"/>
      <c r="AA118" s="411"/>
      <c r="AB118" s="411"/>
    </row>
    <row r="119" spans="1:28" x14ac:dyDescent="0.25">
      <c r="A119" s="2" t="s">
        <v>201</v>
      </c>
      <c r="B119" s="277">
        <v>0</v>
      </c>
      <c r="C119" s="277">
        <v>0</v>
      </c>
      <c r="D119" s="277">
        <v>0</v>
      </c>
      <c r="E119" s="277">
        <v>0</v>
      </c>
      <c r="F119" s="277">
        <v>0</v>
      </c>
      <c r="G119" s="277">
        <v>0</v>
      </c>
      <c r="H119" s="277">
        <v>0</v>
      </c>
      <c r="I119" s="277">
        <v>0</v>
      </c>
      <c r="J119" s="277">
        <v>0</v>
      </c>
      <c r="K119" s="277">
        <v>0</v>
      </c>
      <c r="L119" s="277">
        <v>0</v>
      </c>
      <c r="M119" s="277">
        <v>0</v>
      </c>
      <c r="N119" s="277">
        <v>0</v>
      </c>
      <c r="P119" s="411"/>
      <c r="Q119" s="411"/>
      <c r="R119" s="411"/>
      <c r="S119" s="411"/>
      <c r="T119" s="411"/>
      <c r="U119" s="411"/>
      <c r="V119" s="411"/>
      <c r="W119" s="411"/>
      <c r="X119" s="411"/>
      <c r="Y119" s="411"/>
      <c r="Z119" s="411"/>
      <c r="AA119" s="411"/>
      <c r="AB119" s="411"/>
    </row>
    <row r="120" spans="1:28" x14ac:dyDescent="0.25">
      <c r="A120" s="2" t="s">
        <v>202</v>
      </c>
      <c r="B120" s="282">
        <v>10</v>
      </c>
      <c r="C120" s="282">
        <v>10</v>
      </c>
      <c r="D120" s="282">
        <v>10</v>
      </c>
      <c r="E120" s="282">
        <v>10</v>
      </c>
      <c r="F120" s="282">
        <v>10</v>
      </c>
      <c r="G120" s="282">
        <v>10</v>
      </c>
      <c r="H120" s="282">
        <v>10</v>
      </c>
      <c r="I120" s="282">
        <v>10</v>
      </c>
      <c r="J120" s="282">
        <v>10</v>
      </c>
      <c r="K120" s="282">
        <v>10</v>
      </c>
      <c r="L120" s="282">
        <v>10</v>
      </c>
      <c r="M120" s="282">
        <v>10</v>
      </c>
      <c r="N120" s="282">
        <v>10</v>
      </c>
      <c r="P120" s="411"/>
      <c r="Q120" s="411"/>
      <c r="R120" s="411"/>
      <c r="S120" s="411"/>
      <c r="T120" s="411"/>
      <c r="U120" s="411"/>
      <c r="V120" s="411"/>
      <c r="W120" s="411"/>
      <c r="X120" s="411"/>
      <c r="Y120" s="411"/>
      <c r="Z120" s="411"/>
      <c r="AA120" s="411"/>
      <c r="AB120" s="411"/>
    </row>
    <row r="121" spans="1:28" hidden="1" x14ac:dyDescent="0.25">
      <c r="A121" s="2" t="s">
        <v>292</v>
      </c>
      <c r="B121" s="282" t="b">
        <f>ISBLANK(B122)</f>
        <v>1</v>
      </c>
      <c r="C121" s="282" t="b">
        <f t="shared" ref="C121:N121" si="20">ISBLANK(C122)</f>
        <v>1</v>
      </c>
      <c r="D121" s="282" t="b">
        <f t="shared" si="20"/>
        <v>1</v>
      </c>
      <c r="E121" s="282" t="b">
        <f t="shared" si="20"/>
        <v>1</v>
      </c>
      <c r="F121" s="282" t="b">
        <f t="shared" si="20"/>
        <v>1</v>
      </c>
      <c r="G121" s="282" t="b">
        <f t="shared" si="20"/>
        <v>1</v>
      </c>
      <c r="H121" s="282" t="b">
        <f t="shared" si="20"/>
        <v>1</v>
      </c>
      <c r="I121" s="282" t="b">
        <f t="shared" si="20"/>
        <v>1</v>
      </c>
      <c r="J121" s="282" t="b">
        <f t="shared" si="20"/>
        <v>1</v>
      </c>
      <c r="K121" s="282" t="b">
        <f t="shared" si="20"/>
        <v>1</v>
      </c>
      <c r="L121" s="282" t="b">
        <f t="shared" si="20"/>
        <v>1</v>
      </c>
      <c r="M121" s="282" t="b">
        <f t="shared" si="20"/>
        <v>1</v>
      </c>
      <c r="N121" s="282" t="b">
        <f t="shared" si="20"/>
        <v>0</v>
      </c>
      <c r="P121" s="411"/>
      <c r="Q121" s="411"/>
      <c r="R121" s="411"/>
      <c r="S121" s="411"/>
      <c r="T121" s="411"/>
      <c r="U121" s="411"/>
      <c r="V121" s="411"/>
      <c r="W121" s="411"/>
      <c r="X121" s="411"/>
      <c r="Y121" s="411"/>
      <c r="Z121" s="411"/>
      <c r="AA121" s="411"/>
      <c r="AB121" s="411"/>
    </row>
    <row r="122" spans="1:28" x14ac:dyDescent="0.25">
      <c r="A122" s="2" t="s">
        <v>284</v>
      </c>
      <c r="B122" s="279"/>
      <c r="C122" s="279"/>
      <c r="D122" s="279"/>
      <c r="E122" s="279"/>
      <c r="F122" s="279"/>
      <c r="G122" s="279"/>
      <c r="H122" s="279"/>
      <c r="I122" s="279"/>
      <c r="J122" s="279"/>
      <c r="K122" s="279"/>
      <c r="L122" s="279"/>
      <c r="M122" s="279"/>
      <c r="N122" s="301">
        <f>SUM(B122:M122)</f>
        <v>0</v>
      </c>
      <c r="P122" s="411"/>
      <c r="Q122" s="411"/>
      <c r="R122" s="411"/>
      <c r="S122" s="411"/>
      <c r="T122" s="411"/>
      <c r="U122" s="411"/>
      <c r="V122" s="411"/>
      <c r="W122" s="411"/>
      <c r="X122" s="411"/>
      <c r="Y122" s="411"/>
      <c r="Z122" s="411"/>
      <c r="AA122" s="411"/>
      <c r="AB122" s="411"/>
    </row>
    <row r="123" spans="1:28" x14ac:dyDescent="0.25">
      <c r="A123" s="2" t="s">
        <v>293</v>
      </c>
      <c r="B123" s="299">
        <f>IF(B121=TRUE,0,(IF(B122=0,1,0)))</f>
        <v>0</v>
      </c>
      <c r="C123" s="299">
        <f t="shared" ref="C123:N123" si="21">IF(C121=TRUE,0,(IF(C122=0,1,0)))</f>
        <v>0</v>
      </c>
      <c r="D123" s="299">
        <f t="shared" si="21"/>
        <v>0</v>
      </c>
      <c r="E123" s="299">
        <f t="shared" si="21"/>
        <v>0</v>
      </c>
      <c r="F123" s="299">
        <f t="shared" si="21"/>
        <v>0</v>
      </c>
      <c r="G123" s="299">
        <f t="shared" si="21"/>
        <v>0</v>
      </c>
      <c r="H123" s="299">
        <f t="shared" si="21"/>
        <v>0</v>
      </c>
      <c r="I123" s="299">
        <f t="shared" si="21"/>
        <v>0</v>
      </c>
      <c r="J123" s="299">
        <f t="shared" si="21"/>
        <v>0</v>
      </c>
      <c r="K123" s="299">
        <f t="shared" si="21"/>
        <v>0</v>
      </c>
      <c r="L123" s="299">
        <f t="shared" si="21"/>
        <v>0</v>
      </c>
      <c r="M123" s="299">
        <f t="shared" si="21"/>
        <v>0</v>
      </c>
      <c r="N123" s="299">
        <f t="shared" si="21"/>
        <v>1</v>
      </c>
      <c r="P123" s="411"/>
      <c r="Q123" s="411"/>
      <c r="R123" s="411"/>
      <c r="S123" s="411"/>
      <c r="T123" s="411"/>
      <c r="U123" s="411"/>
      <c r="V123" s="411"/>
      <c r="W123" s="411"/>
      <c r="X123" s="411"/>
      <c r="Y123" s="411"/>
      <c r="Z123" s="411"/>
      <c r="AA123" s="411"/>
      <c r="AB123" s="411"/>
    </row>
    <row r="124" spans="1:28" x14ac:dyDescent="0.25">
      <c r="A124" s="2" t="s">
        <v>285</v>
      </c>
      <c r="B124" s="279"/>
      <c r="C124" s="279"/>
      <c r="D124" s="279"/>
      <c r="E124" s="279"/>
      <c r="F124" s="279"/>
      <c r="G124" s="279"/>
      <c r="H124" s="279"/>
      <c r="I124" s="279"/>
      <c r="J124" s="279"/>
      <c r="K124" s="279"/>
      <c r="L124" s="279"/>
      <c r="M124" s="279"/>
      <c r="N124" s="301">
        <f>SUM(B124:M124)</f>
        <v>0</v>
      </c>
      <c r="P124" s="411"/>
      <c r="Q124" s="411"/>
      <c r="R124" s="411"/>
      <c r="S124" s="411"/>
      <c r="T124" s="411"/>
      <c r="U124" s="411"/>
      <c r="V124" s="411"/>
      <c r="W124" s="411"/>
      <c r="X124" s="411"/>
      <c r="Y124" s="411"/>
      <c r="Z124" s="411"/>
      <c r="AA124" s="411"/>
      <c r="AB124" s="411"/>
    </row>
    <row r="125" spans="1:28" hidden="1" x14ac:dyDescent="0.25">
      <c r="A125" s="2" t="s">
        <v>292</v>
      </c>
      <c r="B125" s="302" t="b">
        <f>ISBLANK(B124)</f>
        <v>1</v>
      </c>
      <c r="C125" s="302" t="b">
        <f t="shared" ref="C125:N125" si="22">ISBLANK(C124)</f>
        <v>1</v>
      </c>
      <c r="D125" s="302" t="b">
        <f t="shared" si="22"/>
        <v>1</v>
      </c>
      <c r="E125" s="302" t="b">
        <f t="shared" si="22"/>
        <v>1</v>
      </c>
      <c r="F125" s="302" t="b">
        <f t="shared" si="22"/>
        <v>1</v>
      </c>
      <c r="G125" s="302" t="b">
        <f t="shared" si="22"/>
        <v>1</v>
      </c>
      <c r="H125" s="302" t="b">
        <f t="shared" si="22"/>
        <v>1</v>
      </c>
      <c r="I125" s="302" t="b">
        <f t="shared" si="22"/>
        <v>1</v>
      </c>
      <c r="J125" s="302" t="b">
        <f t="shared" si="22"/>
        <v>1</v>
      </c>
      <c r="K125" s="302" t="b">
        <f t="shared" si="22"/>
        <v>1</v>
      </c>
      <c r="L125" s="302" t="b">
        <f t="shared" si="22"/>
        <v>1</v>
      </c>
      <c r="M125" s="302" t="b">
        <f t="shared" si="22"/>
        <v>1</v>
      </c>
      <c r="N125" s="302" t="b">
        <f t="shared" si="22"/>
        <v>0</v>
      </c>
      <c r="P125" s="411"/>
      <c r="Q125" s="411"/>
      <c r="R125" s="411"/>
      <c r="S125" s="411"/>
      <c r="T125" s="411"/>
      <c r="U125" s="411"/>
      <c r="V125" s="411"/>
      <c r="W125" s="411"/>
      <c r="X125" s="411"/>
      <c r="Y125" s="411"/>
      <c r="Z125" s="411"/>
      <c r="AA125" s="411"/>
      <c r="AB125" s="411"/>
    </row>
    <row r="126" spans="1:28" x14ac:dyDescent="0.25">
      <c r="A126" s="2" t="s">
        <v>294</v>
      </c>
      <c r="B126" s="299">
        <f>IF(B125=TRUE,0,B120/B124)</f>
        <v>0</v>
      </c>
      <c r="C126" s="299">
        <f t="shared" ref="C126:N126" si="23">IF(C125=TRUE,0,C120/C124)</f>
        <v>0</v>
      </c>
      <c r="D126" s="299">
        <f t="shared" si="23"/>
        <v>0</v>
      </c>
      <c r="E126" s="299">
        <f t="shared" si="23"/>
        <v>0</v>
      </c>
      <c r="F126" s="299">
        <f t="shared" si="23"/>
        <v>0</v>
      </c>
      <c r="G126" s="299">
        <f t="shared" si="23"/>
        <v>0</v>
      </c>
      <c r="H126" s="299">
        <f t="shared" si="23"/>
        <v>0</v>
      </c>
      <c r="I126" s="299">
        <f t="shared" si="23"/>
        <v>0</v>
      </c>
      <c r="J126" s="299">
        <f t="shared" si="23"/>
        <v>0</v>
      </c>
      <c r="K126" s="299">
        <f t="shared" si="23"/>
        <v>0</v>
      </c>
      <c r="L126" s="299">
        <f t="shared" si="23"/>
        <v>0</v>
      </c>
      <c r="M126" s="299">
        <f t="shared" si="23"/>
        <v>0</v>
      </c>
      <c r="N126" s="299" t="e">
        <f t="shared" si="23"/>
        <v>#DIV/0!</v>
      </c>
      <c r="P126" s="411"/>
      <c r="Q126" s="411"/>
      <c r="R126" s="411"/>
      <c r="S126" s="411"/>
      <c r="T126" s="411"/>
      <c r="U126" s="411"/>
      <c r="V126" s="411"/>
      <c r="W126" s="411"/>
      <c r="X126" s="411"/>
      <c r="Y126" s="411"/>
      <c r="Z126" s="411"/>
      <c r="AA126" s="411"/>
      <c r="AB126" s="411"/>
    </row>
    <row r="127" spans="1:28" x14ac:dyDescent="0.25">
      <c r="A127" s="2" t="s">
        <v>197</v>
      </c>
      <c r="B127" s="5">
        <f>IF(AND(B121=FALSE,B122=0,B126=0),B123,IF(AND(B121=TRUE,B126&gt;0),B126,IF(AND(B121=FALSE,B126&gt;0),AVERAGE(B123,B126),0)))</f>
        <v>0</v>
      </c>
      <c r="C127" s="5">
        <f>IF(AND(C121=FALSE,C122=0,C126=0),C123,IF(AND(C121=TRUE,C126&gt;0),C126,IF(AND(C121=FALSE,C126&gt;0),AVERAGE(C123,C126),0)))</f>
        <v>0</v>
      </c>
      <c r="D127" s="5">
        <f t="shared" ref="D127:N127" si="24">IF(AND(D121=FALSE,D122=0,D126=0),D123,IF(AND(D121=TRUE,D126&gt;0),D126,IF(AND(D121=FALSE,D126&gt;0),AVERAGE(D123,D126),0)))</f>
        <v>0</v>
      </c>
      <c r="E127" s="5">
        <f t="shared" si="24"/>
        <v>0</v>
      </c>
      <c r="F127" s="5">
        <f t="shared" si="24"/>
        <v>0</v>
      </c>
      <c r="G127" s="5">
        <f t="shared" si="24"/>
        <v>0</v>
      </c>
      <c r="H127" s="5">
        <f t="shared" si="24"/>
        <v>0</v>
      </c>
      <c r="I127" s="5">
        <f t="shared" si="24"/>
        <v>0</v>
      </c>
      <c r="J127" s="5">
        <f t="shared" si="24"/>
        <v>0</v>
      </c>
      <c r="K127" s="5">
        <f t="shared" si="24"/>
        <v>0</v>
      </c>
      <c r="L127" s="5">
        <f t="shared" si="24"/>
        <v>0</v>
      </c>
      <c r="M127" s="5">
        <f t="shared" si="24"/>
        <v>0</v>
      </c>
      <c r="N127" s="5" t="e">
        <f t="shared" si="24"/>
        <v>#DIV/0!</v>
      </c>
      <c r="P127" s="411"/>
      <c r="Q127" s="411"/>
      <c r="R127" s="411"/>
      <c r="S127" s="411"/>
      <c r="T127" s="411"/>
      <c r="U127" s="411"/>
      <c r="V127" s="411"/>
      <c r="W127" s="411"/>
      <c r="X127" s="411"/>
      <c r="Y127" s="411"/>
      <c r="Z127" s="411"/>
      <c r="AA127" s="411"/>
      <c r="AB127" s="411"/>
    </row>
    <row r="128" spans="1:28" x14ac:dyDescent="0.25">
      <c r="A128" s="2" t="s">
        <v>198</v>
      </c>
      <c r="B128" s="5">
        <f>B127</f>
        <v>0</v>
      </c>
      <c r="C128" s="1">
        <f>AVERAGE($B$127:C$127)</f>
        <v>0</v>
      </c>
      <c r="D128" s="1">
        <f>AVERAGE($B$127:D$127)</f>
        <v>0</v>
      </c>
      <c r="E128" s="1">
        <f>AVERAGE($B$127:E$127)</f>
        <v>0</v>
      </c>
      <c r="F128" s="1">
        <f>AVERAGE($B$127:F$127)</f>
        <v>0</v>
      </c>
      <c r="G128" s="1">
        <f>AVERAGE($B$127:G$127)</f>
        <v>0</v>
      </c>
      <c r="H128" s="1">
        <f>AVERAGE($B$127:H$127)</f>
        <v>0</v>
      </c>
      <c r="I128" s="1">
        <f>AVERAGE($B$127:I$127)</f>
        <v>0</v>
      </c>
      <c r="J128" s="1">
        <f>AVERAGE($B$127:J$127)</f>
        <v>0</v>
      </c>
      <c r="K128" s="1">
        <f>AVERAGE($B$127:K$127)</f>
        <v>0</v>
      </c>
      <c r="L128" s="1">
        <f>AVERAGE($B$127:L$127)</f>
        <v>0</v>
      </c>
      <c r="M128" s="1">
        <f>AVERAGE($B$127:M$127)</f>
        <v>0</v>
      </c>
      <c r="N128" s="1"/>
      <c r="P128" s="411"/>
      <c r="Q128" s="411"/>
      <c r="R128" s="411"/>
      <c r="S128" s="411"/>
      <c r="T128" s="411"/>
      <c r="U128" s="411"/>
      <c r="V128" s="411"/>
      <c r="W128" s="411"/>
      <c r="X128" s="411"/>
      <c r="Y128" s="411"/>
      <c r="Z128" s="411"/>
      <c r="AA128" s="411"/>
      <c r="AB128" s="411"/>
    </row>
    <row r="131" spans="1:28" x14ac:dyDescent="0.25">
      <c r="A131" s="2" t="s">
        <v>182</v>
      </c>
      <c r="B131" s="230" t="s">
        <v>189</v>
      </c>
      <c r="C131" s="230"/>
    </row>
    <row r="132" spans="1:28" ht="30" x14ac:dyDescent="0.25">
      <c r="A132" s="262" t="s">
        <v>181</v>
      </c>
      <c r="B132" s="280" t="s">
        <v>28</v>
      </c>
      <c r="C132" s="225" t="s">
        <v>29</v>
      </c>
      <c r="D132" s="225" t="s">
        <v>30</v>
      </c>
      <c r="E132" s="225" t="s">
        <v>31</v>
      </c>
      <c r="F132" s="225" t="s">
        <v>32</v>
      </c>
      <c r="G132" s="225" t="s">
        <v>33</v>
      </c>
      <c r="H132" s="225" t="s">
        <v>34</v>
      </c>
      <c r="I132" s="225" t="s">
        <v>35</v>
      </c>
      <c r="J132" s="225" t="s">
        <v>36</v>
      </c>
      <c r="K132" s="225" t="s">
        <v>37</v>
      </c>
      <c r="L132" s="225" t="s">
        <v>38</v>
      </c>
      <c r="M132" s="225" t="s">
        <v>39</v>
      </c>
      <c r="N132" s="225" t="s">
        <v>83</v>
      </c>
      <c r="P132" s="225" t="s">
        <v>28</v>
      </c>
      <c r="Q132" s="225" t="s">
        <v>29</v>
      </c>
      <c r="R132" s="225" t="s">
        <v>30</v>
      </c>
      <c r="S132" s="225" t="s">
        <v>31</v>
      </c>
      <c r="T132" s="225" t="s">
        <v>32</v>
      </c>
      <c r="U132" s="225" t="s">
        <v>33</v>
      </c>
      <c r="V132" s="225" t="s">
        <v>34</v>
      </c>
      <c r="W132" s="225" t="s">
        <v>35</v>
      </c>
      <c r="X132" s="225" t="s">
        <v>36</v>
      </c>
      <c r="Y132" s="225" t="s">
        <v>37</v>
      </c>
      <c r="Z132" s="225" t="s">
        <v>38</v>
      </c>
      <c r="AA132" s="225" t="s">
        <v>39</v>
      </c>
      <c r="AB132" s="225" t="s">
        <v>83</v>
      </c>
    </row>
    <row r="133" spans="1:28" x14ac:dyDescent="0.25">
      <c r="A133" s="2" t="s">
        <v>40</v>
      </c>
      <c r="B133" s="229">
        <v>0</v>
      </c>
      <c r="C133" s="229">
        <v>0</v>
      </c>
      <c r="D133" s="229">
        <v>0</v>
      </c>
      <c r="E133" s="229">
        <v>0</v>
      </c>
      <c r="F133" s="229">
        <v>0</v>
      </c>
      <c r="G133" s="229">
        <v>0</v>
      </c>
      <c r="H133" s="229">
        <v>0</v>
      </c>
      <c r="I133" s="229">
        <v>0</v>
      </c>
      <c r="J133" s="229">
        <v>0</v>
      </c>
      <c r="K133" s="229">
        <v>0</v>
      </c>
      <c r="L133" s="229">
        <v>0</v>
      </c>
      <c r="M133" s="229">
        <v>0</v>
      </c>
      <c r="N133" s="229">
        <f>SUM(B133:M133)</f>
        <v>0</v>
      </c>
      <c r="P133" s="411"/>
      <c r="Q133" s="411"/>
      <c r="R133" s="411"/>
      <c r="S133" s="411"/>
      <c r="T133" s="411"/>
      <c r="U133" s="411"/>
      <c r="V133" s="411"/>
      <c r="W133" s="411"/>
      <c r="X133" s="411"/>
      <c r="Y133" s="411"/>
      <c r="Z133" s="411"/>
      <c r="AA133" s="411"/>
      <c r="AB133" s="411"/>
    </row>
    <row r="134" spans="1:28" x14ac:dyDescent="0.25">
      <c r="A134" s="2" t="s">
        <v>41</v>
      </c>
      <c r="B134" s="274">
        <v>0</v>
      </c>
      <c r="C134" s="274"/>
      <c r="D134" s="274"/>
      <c r="E134" s="274"/>
      <c r="F134" s="274"/>
      <c r="G134" s="274"/>
      <c r="H134" s="274"/>
      <c r="I134" s="274"/>
      <c r="J134" s="274"/>
      <c r="K134" s="274"/>
      <c r="L134" s="274"/>
      <c r="M134" s="274"/>
      <c r="N134" s="274">
        <f>SUM(B134:M134)</f>
        <v>0</v>
      </c>
      <c r="P134" s="411"/>
      <c r="Q134" s="411"/>
      <c r="R134" s="411"/>
      <c r="S134" s="411"/>
      <c r="T134" s="411"/>
      <c r="U134" s="411"/>
      <c r="V134" s="411"/>
      <c r="W134" s="411"/>
      <c r="X134" s="411"/>
      <c r="Y134" s="411"/>
      <c r="Z134" s="411"/>
      <c r="AA134" s="411"/>
      <c r="AB134" s="411"/>
    </row>
    <row r="135" spans="1:28" x14ac:dyDescent="0.25">
      <c r="A135" s="2" t="s">
        <v>84</v>
      </c>
      <c r="B135" s="229">
        <f>B134</f>
        <v>0</v>
      </c>
      <c r="C135" s="229">
        <f>SUM($B$134:M$134)</f>
        <v>0</v>
      </c>
      <c r="D135" s="229">
        <f>SUM($B$134:M$134)</f>
        <v>0</v>
      </c>
      <c r="E135" s="229">
        <f>SUM($B$134:M$134)</f>
        <v>0</v>
      </c>
      <c r="F135" s="229">
        <f>SUM($B$134:M$134)</f>
        <v>0</v>
      </c>
      <c r="G135" s="229">
        <f>SUM($B$134:M$134)</f>
        <v>0</v>
      </c>
      <c r="H135" s="229">
        <f>SUM($B$134:M$134)</f>
        <v>0</v>
      </c>
      <c r="I135" s="229">
        <f>SUM($B$134:M$134)</f>
        <v>0</v>
      </c>
      <c r="J135" s="229">
        <f>SUM($B$134:M$134)</f>
        <v>0</v>
      </c>
      <c r="K135" s="229">
        <f>SUM($B$134:M$134)</f>
        <v>0</v>
      </c>
      <c r="L135" s="229">
        <f>SUM($B$134:M$134)</f>
        <v>0</v>
      </c>
      <c r="M135" s="229">
        <f>SUM($B$134:M$134)</f>
        <v>0</v>
      </c>
      <c r="N135" s="229"/>
      <c r="P135" s="411"/>
      <c r="Q135" s="411"/>
      <c r="R135" s="411"/>
      <c r="S135" s="411"/>
      <c r="T135" s="411"/>
      <c r="U135" s="411"/>
      <c r="V135" s="411"/>
      <c r="W135" s="411"/>
      <c r="X135" s="411"/>
      <c r="Y135" s="411"/>
      <c r="Z135" s="411"/>
      <c r="AA135" s="411"/>
      <c r="AB135" s="411"/>
    </row>
    <row r="136" spans="1:28" x14ac:dyDescent="0.25">
      <c r="A136" s="2" t="s">
        <v>197</v>
      </c>
      <c r="B136" s="5">
        <f>IF(B134=0,1,B133/B134)</f>
        <v>1</v>
      </c>
      <c r="C136" s="5">
        <f t="shared" ref="C136:N136" si="25">IF(C134=0,1,C133/C134)</f>
        <v>1</v>
      </c>
      <c r="D136" s="5">
        <f t="shared" si="25"/>
        <v>1</v>
      </c>
      <c r="E136" s="5">
        <f t="shared" si="25"/>
        <v>1</v>
      </c>
      <c r="F136" s="5">
        <f t="shared" si="25"/>
        <v>1</v>
      </c>
      <c r="G136" s="5">
        <f t="shared" si="25"/>
        <v>1</v>
      </c>
      <c r="H136" s="5">
        <f t="shared" si="25"/>
        <v>1</v>
      </c>
      <c r="I136" s="5">
        <f t="shared" si="25"/>
        <v>1</v>
      </c>
      <c r="J136" s="5">
        <f t="shared" si="25"/>
        <v>1</v>
      </c>
      <c r="K136" s="5">
        <f t="shared" si="25"/>
        <v>1</v>
      </c>
      <c r="L136" s="5">
        <f t="shared" si="25"/>
        <v>1</v>
      </c>
      <c r="M136" s="5">
        <f t="shared" si="25"/>
        <v>1</v>
      </c>
      <c r="N136" s="5">
        <f t="shared" si="25"/>
        <v>1</v>
      </c>
      <c r="P136" s="411"/>
      <c r="Q136" s="411"/>
      <c r="R136" s="411"/>
      <c r="S136" s="411"/>
      <c r="T136" s="411"/>
      <c r="U136" s="411"/>
      <c r="V136" s="411"/>
      <c r="W136" s="411"/>
      <c r="X136" s="411"/>
      <c r="Y136" s="411"/>
      <c r="Z136" s="411"/>
      <c r="AA136" s="411"/>
      <c r="AB136" s="411"/>
    </row>
    <row r="137" spans="1:28" x14ac:dyDescent="0.25">
      <c r="A137" s="2" t="s">
        <v>198</v>
      </c>
      <c r="B137" s="1">
        <f>SUM($B$136:B$136)/COUNT($B$37:B$37)</f>
        <v>1</v>
      </c>
      <c r="C137" s="1">
        <f>SUM($B$136:C$136)/COUNT($B$37:C$37)</f>
        <v>1</v>
      </c>
      <c r="D137" s="1">
        <f>SUM($B$136:D$136)/COUNT($B$37:D$37)</f>
        <v>1</v>
      </c>
      <c r="E137" s="1">
        <f>SUM($B$136:E$136)/COUNT($B$37:E$37)</f>
        <v>1</v>
      </c>
      <c r="F137" s="1">
        <f>SUM($B$136:F$136)/COUNT($B$37:F$37)</f>
        <v>1</v>
      </c>
      <c r="G137" s="1">
        <f>SUM($B$136:G$136)/COUNT($B$37:G$37)</f>
        <v>1</v>
      </c>
      <c r="H137" s="1">
        <f>SUM($B$136:H$136)/COUNT($B$37:H$37)</f>
        <v>1</v>
      </c>
      <c r="I137" s="1">
        <f>SUM($B$136:I$136)/COUNT($B$37:I$37)</f>
        <v>1</v>
      </c>
      <c r="J137" s="1">
        <f>SUM($B$136:J$136)/COUNT($B$37:J$37)</f>
        <v>1</v>
      </c>
      <c r="K137" s="1">
        <f>SUM($B$136:K$136)/COUNT($B$37:K$37)</f>
        <v>1</v>
      </c>
      <c r="L137" s="1">
        <f>SUM($B$136:L$136)/COUNT($B$37:L$37)</f>
        <v>1</v>
      </c>
      <c r="M137" s="1">
        <f>SUM($B$136:M$136)/COUNT($B$37:M$37)</f>
        <v>1</v>
      </c>
      <c r="N137" s="1"/>
      <c r="P137" s="411"/>
      <c r="Q137" s="411"/>
      <c r="R137" s="411"/>
      <c r="S137" s="411"/>
      <c r="T137" s="411"/>
      <c r="U137" s="411"/>
      <c r="V137" s="411"/>
      <c r="W137" s="411"/>
      <c r="X137" s="411"/>
      <c r="Y137" s="411"/>
      <c r="Z137" s="411"/>
      <c r="AA137" s="411"/>
      <c r="AB137" s="411"/>
    </row>
    <row r="139" spans="1:28" x14ac:dyDescent="0.25">
      <c r="A139" s="3" t="s">
        <v>305</v>
      </c>
      <c r="B139" t="s">
        <v>308</v>
      </c>
    </row>
    <row r="140" spans="1:28" x14ac:dyDescent="0.25">
      <c r="A140" s="244" t="s">
        <v>247</v>
      </c>
      <c r="B140" s="2" t="s">
        <v>28</v>
      </c>
      <c r="C140" s="2" t="s">
        <v>29</v>
      </c>
      <c r="D140" s="2" t="s">
        <v>30</v>
      </c>
      <c r="E140" s="2" t="s">
        <v>31</v>
      </c>
      <c r="F140" s="2" t="s">
        <v>32</v>
      </c>
      <c r="G140" s="2" t="s">
        <v>33</v>
      </c>
      <c r="H140" s="2" t="s">
        <v>34</v>
      </c>
      <c r="I140" s="2" t="s">
        <v>35</v>
      </c>
      <c r="J140" s="2" t="s">
        <v>36</v>
      </c>
      <c r="K140" s="2" t="s">
        <v>37</v>
      </c>
      <c r="L140" s="2" t="s">
        <v>38</v>
      </c>
      <c r="M140" s="2" t="s">
        <v>39</v>
      </c>
      <c r="N140" s="2" t="s">
        <v>83</v>
      </c>
      <c r="P140" s="225" t="s">
        <v>28</v>
      </c>
      <c r="Q140" s="225" t="s">
        <v>29</v>
      </c>
      <c r="R140" s="225" t="s">
        <v>30</v>
      </c>
      <c r="S140" s="225" t="s">
        <v>31</v>
      </c>
      <c r="T140" s="225" t="s">
        <v>32</v>
      </c>
      <c r="U140" s="225" t="s">
        <v>33</v>
      </c>
      <c r="V140" s="225" t="s">
        <v>34</v>
      </c>
      <c r="W140" s="225" t="s">
        <v>35</v>
      </c>
      <c r="X140" s="225" t="s">
        <v>36</v>
      </c>
      <c r="Y140" s="225" t="s">
        <v>37</v>
      </c>
      <c r="Z140" s="225" t="s">
        <v>38</v>
      </c>
      <c r="AA140" s="225" t="s">
        <v>39</v>
      </c>
      <c r="AB140" s="225" t="s">
        <v>83</v>
      </c>
    </row>
    <row r="141" spans="1:28" x14ac:dyDescent="0.25">
      <c r="A141" s="2" t="s">
        <v>84</v>
      </c>
      <c r="B141" s="275">
        <v>0.1</v>
      </c>
      <c r="C141" s="275">
        <v>0.1</v>
      </c>
      <c r="D141" s="275">
        <v>0.2</v>
      </c>
      <c r="E141" s="275">
        <v>0.3</v>
      </c>
      <c r="F141" s="275">
        <v>0.3</v>
      </c>
      <c r="G141" s="275">
        <v>0.6</v>
      </c>
      <c r="H141" s="275">
        <v>0.6</v>
      </c>
      <c r="I141" s="275">
        <v>1</v>
      </c>
      <c r="J141" s="275"/>
      <c r="K141" s="275"/>
      <c r="L141" s="275"/>
      <c r="M141" s="275"/>
      <c r="N141" s="308">
        <f>IF(C142=TRUE,B141,IF(D142=TRUE,C141,IF(E142=TRUE,D141,IF(F142=TRUE,E141,IF(G142=TRUE,F141,IF(H142=TRUE,G141,IF(I142=TRUE,H141,IF(J142=TRUE,I141,IF(K142=TRUE,J141,IF(L142=TRUE,K141,IF(M142=TRUE,L141,M141)))))))))))</f>
        <v>1</v>
      </c>
      <c r="P141" s="414"/>
      <c r="Q141" s="414"/>
      <c r="R141" s="414"/>
      <c r="S141" s="414"/>
      <c r="T141" s="414"/>
      <c r="U141" s="414"/>
      <c r="V141" s="414"/>
      <c r="W141" s="414"/>
      <c r="X141" s="414"/>
      <c r="Y141" s="414"/>
      <c r="Z141" s="414"/>
      <c r="AA141" s="414"/>
      <c r="AB141" s="414"/>
    </row>
    <row r="142" spans="1:28" hidden="1" x14ac:dyDescent="0.25">
      <c r="A142" s="2" t="s">
        <v>292</v>
      </c>
      <c r="B142" s="304" t="b">
        <f>ISBLANK(B141)</f>
        <v>0</v>
      </c>
      <c r="C142" s="304" t="b">
        <f t="shared" ref="C142:M142" si="26">ISBLANK(C141)</f>
        <v>0</v>
      </c>
      <c r="D142" s="304" t="b">
        <f t="shared" si="26"/>
        <v>0</v>
      </c>
      <c r="E142" s="304" t="b">
        <f t="shared" si="26"/>
        <v>0</v>
      </c>
      <c r="F142" s="304" t="b">
        <f t="shared" si="26"/>
        <v>0</v>
      </c>
      <c r="G142" s="304" t="b">
        <f t="shared" si="26"/>
        <v>0</v>
      </c>
      <c r="H142" s="304" t="b">
        <f t="shared" si="26"/>
        <v>0</v>
      </c>
      <c r="I142" s="304" t="b">
        <f t="shared" si="26"/>
        <v>0</v>
      </c>
      <c r="J142" s="304" t="b">
        <f t="shared" si="26"/>
        <v>1</v>
      </c>
      <c r="K142" s="304" t="b">
        <f t="shared" si="26"/>
        <v>1</v>
      </c>
      <c r="L142" s="304" t="b">
        <f t="shared" si="26"/>
        <v>1</v>
      </c>
      <c r="M142" s="304" t="b">
        <f t="shared" si="26"/>
        <v>1</v>
      </c>
      <c r="N142" s="1"/>
      <c r="P142" s="414"/>
      <c r="Q142" s="414"/>
      <c r="R142" s="414"/>
      <c r="S142" s="414"/>
      <c r="T142" s="414"/>
      <c r="U142" s="414"/>
      <c r="V142" s="414"/>
      <c r="W142" s="414"/>
      <c r="X142" s="414"/>
      <c r="Y142" s="414"/>
      <c r="Z142" s="414"/>
      <c r="AA142" s="414"/>
      <c r="AB142" s="414"/>
    </row>
    <row r="145" spans="1:28" x14ac:dyDescent="0.25">
      <c r="A145" s="224" t="s">
        <v>187</v>
      </c>
      <c r="B145" s="225" t="s">
        <v>28</v>
      </c>
      <c r="C145" s="225" t="s">
        <v>29</v>
      </c>
      <c r="D145" s="225" t="s">
        <v>30</v>
      </c>
      <c r="E145" s="225" t="s">
        <v>31</v>
      </c>
      <c r="F145" s="225" t="s">
        <v>32</v>
      </c>
      <c r="G145" s="225" t="s">
        <v>33</v>
      </c>
      <c r="H145" s="225" t="s">
        <v>34</v>
      </c>
      <c r="I145" s="225" t="s">
        <v>35</v>
      </c>
      <c r="J145" s="225" t="s">
        <v>36</v>
      </c>
      <c r="K145" s="225" t="s">
        <v>37</v>
      </c>
      <c r="L145" s="225" t="s">
        <v>38</v>
      </c>
      <c r="M145" s="225" t="s">
        <v>39</v>
      </c>
      <c r="N145" s="225" t="s">
        <v>83</v>
      </c>
      <c r="P145" s="225" t="s">
        <v>28</v>
      </c>
      <c r="Q145" s="225" t="s">
        <v>29</v>
      </c>
      <c r="R145" s="225" t="s">
        <v>30</v>
      </c>
      <c r="S145" s="225" t="s">
        <v>31</v>
      </c>
      <c r="T145" s="225" t="s">
        <v>32</v>
      </c>
      <c r="U145" s="225" t="s">
        <v>33</v>
      </c>
      <c r="V145" s="225" t="s">
        <v>34</v>
      </c>
      <c r="W145" s="225" t="s">
        <v>35</v>
      </c>
      <c r="X145" s="225" t="s">
        <v>36</v>
      </c>
      <c r="Y145" s="225" t="s">
        <v>37</v>
      </c>
      <c r="Z145" s="225" t="s">
        <v>38</v>
      </c>
      <c r="AA145" s="225" t="s">
        <v>39</v>
      </c>
      <c r="AB145" s="225" t="s">
        <v>83</v>
      </c>
    </row>
    <row r="146" spans="1:28" x14ac:dyDescent="0.25">
      <c r="A146" s="2" t="s">
        <v>248</v>
      </c>
      <c r="B146" s="235">
        <v>1</v>
      </c>
      <c r="C146" s="235">
        <v>1</v>
      </c>
      <c r="D146" s="235">
        <v>1</v>
      </c>
      <c r="E146" s="235">
        <v>1</v>
      </c>
      <c r="F146" s="235">
        <v>1</v>
      </c>
      <c r="G146" s="235">
        <v>1</v>
      </c>
      <c r="H146" s="235">
        <v>1</v>
      </c>
      <c r="I146" s="235">
        <v>1</v>
      </c>
      <c r="J146" s="235">
        <v>1</v>
      </c>
      <c r="K146" s="235">
        <v>1</v>
      </c>
      <c r="L146" s="235">
        <v>1</v>
      </c>
      <c r="M146" s="235">
        <v>1</v>
      </c>
      <c r="N146" s="235">
        <v>1</v>
      </c>
      <c r="P146" s="411"/>
      <c r="Q146" s="411"/>
      <c r="R146" s="411"/>
      <c r="S146" s="411"/>
      <c r="T146" s="411"/>
      <c r="U146" s="411"/>
      <c r="V146" s="411"/>
      <c r="W146" s="411"/>
      <c r="X146" s="411"/>
      <c r="Y146" s="411"/>
      <c r="Z146" s="411"/>
      <c r="AA146" s="411"/>
      <c r="AB146" s="411"/>
    </row>
    <row r="147" spans="1:28" x14ac:dyDescent="0.25">
      <c r="A147" s="2" t="s">
        <v>249</v>
      </c>
      <c r="B147" s="235">
        <v>0.75</v>
      </c>
      <c r="C147" s="235">
        <v>0.75</v>
      </c>
      <c r="D147" s="235">
        <v>0.75</v>
      </c>
      <c r="E147" s="235">
        <v>0.75</v>
      </c>
      <c r="F147" s="235">
        <v>0.75</v>
      </c>
      <c r="G147" s="235">
        <v>0.75</v>
      </c>
      <c r="H147" s="235">
        <v>0.75</v>
      </c>
      <c r="I147" s="235">
        <v>0.75</v>
      </c>
      <c r="J147" s="235">
        <v>0.75</v>
      </c>
      <c r="K147" s="235">
        <v>0.75</v>
      </c>
      <c r="L147" s="235">
        <v>0.75</v>
      </c>
      <c r="M147" s="235">
        <v>0.75</v>
      </c>
      <c r="N147" s="235">
        <v>0.75</v>
      </c>
      <c r="P147" s="411"/>
      <c r="Q147" s="411"/>
      <c r="R147" s="411"/>
      <c r="S147" s="411"/>
      <c r="T147" s="411"/>
      <c r="U147" s="411"/>
      <c r="V147" s="411"/>
      <c r="W147" s="411"/>
      <c r="X147" s="411"/>
      <c r="Y147" s="411"/>
      <c r="Z147" s="411"/>
      <c r="AA147" s="411"/>
      <c r="AB147" s="411"/>
    </row>
    <row r="148" spans="1:28" x14ac:dyDescent="0.25">
      <c r="A148" s="224" t="s">
        <v>286</v>
      </c>
      <c r="B148" s="297"/>
      <c r="C148" s="297"/>
      <c r="D148" s="297"/>
      <c r="E148" s="297"/>
      <c r="F148" s="297"/>
      <c r="G148" s="297"/>
      <c r="H148" s="297"/>
      <c r="I148" s="297"/>
      <c r="J148" s="297"/>
      <c r="K148" s="297"/>
      <c r="L148" s="297"/>
      <c r="M148" s="297"/>
      <c r="N148" s="279">
        <f>SUM(B148:M148)</f>
        <v>0</v>
      </c>
      <c r="P148" s="411"/>
      <c r="Q148" s="411"/>
      <c r="R148" s="411"/>
      <c r="S148" s="411"/>
      <c r="T148" s="411"/>
      <c r="U148" s="411"/>
      <c r="V148" s="411"/>
      <c r="W148" s="411"/>
      <c r="X148" s="411"/>
      <c r="Y148" s="411"/>
      <c r="Z148" s="411"/>
      <c r="AA148" s="411"/>
      <c r="AB148" s="411"/>
    </row>
    <row r="149" spans="1:28" x14ac:dyDescent="0.25">
      <c r="A149" s="224" t="s">
        <v>287</v>
      </c>
      <c r="B149" s="297"/>
      <c r="C149" s="297"/>
      <c r="D149" s="297"/>
      <c r="E149" s="297"/>
      <c r="F149" s="297"/>
      <c r="G149" s="297"/>
      <c r="H149" s="297"/>
      <c r="I149" s="297"/>
      <c r="J149" s="297"/>
      <c r="K149" s="297"/>
      <c r="L149" s="297"/>
      <c r="M149" s="297"/>
      <c r="N149" s="279">
        <f>SUM(B149:M149)</f>
        <v>0</v>
      </c>
      <c r="P149" s="411"/>
      <c r="Q149" s="411"/>
      <c r="R149" s="411"/>
      <c r="S149" s="411"/>
      <c r="T149" s="411"/>
      <c r="U149" s="411"/>
      <c r="V149" s="411"/>
      <c r="W149" s="411"/>
      <c r="X149" s="411"/>
      <c r="Y149" s="411"/>
      <c r="Z149" s="411"/>
      <c r="AA149" s="411"/>
      <c r="AB149" s="411"/>
    </row>
    <row r="150" spans="1:28" x14ac:dyDescent="0.25">
      <c r="A150" s="2" t="s">
        <v>288</v>
      </c>
      <c r="B150" s="298">
        <f>IFERROR(B148/B149,0)</f>
        <v>0</v>
      </c>
      <c r="C150" s="298">
        <f t="shared" ref="C150:M150" si="27">IFERROR(C148/C149,0)</f>
        <v>0</v>
      </c>
      <c r="D150" s="298">
        <f t="shared" si="27"/>
        <v>0</v>
      </c>
      <c r="E150" s="298">
        <f t="shared" si="27"/>
        <v>0</v>
      </c>
      <c r="F150" s="298">
        <f t="shared" si="27"/>
        <v>0</v>
      </c>
      <c r="G150" s="298">
        <f t="shared" si="27"/>
        <v>0</v>
      </c>
      <c r="H150" s="298">
        <f t="shared" si="27"/>
        <v>0</v>
      </c>
      <c r="I150" s="298">
        <f t="shared" si="27"/>
        <v>0</v>
      </c>
      <c r="J150" s="298">
        <f t="shared" si="27"/>
        <v>0</v>
      </c>
      <c r="K150" s="298">
        <f t="shared" si="27"/>
        <v>0</v>
      </c>
      <c r="L150" s="298">
        <f t="shared" si="27"/>
        <v>0</v>
      </c>
      <c r="M150" s="298">
        <f t="shared" si="27"/>
        <v>0</v>
      </c>
      <c r="N150" s="299">
        <f>AVERAGE(B150:M150)</f>
        <v>0</v>
      </c>
      <c r="P150" s="411"/>
      <c r="Q150" s="411"/>
      <c r="R150" s="411"/>
      <c r="S150" s="411"/>
      <c r="T150" s="411"/>
      <c r="U150" s="411"/>
      <c r="V150" s="411"/>
      <c r="W150" s="411"/>
      <c r="X150" s="411"/>
      <c r="Y150" s="411"/>
      <c r="Z150" s="411"/>
      <c r="AA150" s="411"/>
      <c r="AB150" s="411"/>
    </row>
    <row r="151" spans="1:28" x14ac:dyDescent="0.25">
      <c r="A151" s="2" t="s">
        <v>289</v>
      </c>
      <c r="B151" s="281"/>
      <c r="C151" s="281"/>
      <c r="D151" s="281"/>
      <c r="E151" s="281"/>
      <c r="F151" s="281"/>
      <c r="G151" s="281"/>
      <c r="H151" s="281"/>
      <c r="I151" s="281"/>
      <c r="J151" s="281"/>
      <c r="K151" s="281"/>
      <c r="L151" s="281"/>
      <c r="M151" s="281"/>
      <c r="N151" s="275" t="e">
        <f>AVERAGE(B151:M151)</f>
        <v>#DIV/0!</v>
      </c>
      <c r="P151" s="411"/>
      <c r="Q151" s="411"/>
      <c r="R151" s="411"/>
      <c r="S151" s="411"/>
      <c r="T151" s="411"/>
      <c r="U151" s="411"/>
      <c r="V151" s="411"/>
      <c r="W151" s="411"/>
      <c r="X151" s="411"/>
      <c r="Y151" s="411"/>
      <c r="Z151" s="411"/>
      <c r="AA151" s="411"/>
      <c r="AB151" s="411"/>
    </row>
    <row r="152" spans="1:28" x14ac:dyDescent="0.25">
      <c r="A152" s="2" t="s">
        <v>197</v>
      </c>
      <c r="B152" s="5">
        <f>IFERROR(AVERAGE(B151/B147,B150/B146),0)</f>
        <v>0</v>
      </c>
      <c r="C152" s="5">
        <f t="shared" ref="C152:N152" si="28">IFERROR(AVERAGE(C151/C147,C150/C146),0)</f>
        <v>0</v>
      </c>
      <c r="D152" s="5">
        <f t="shared" si="28"/>
        <v>0</v>
      </c>
      <c r="E152" s="5">
        <f t="shared" si="28"/>
        <v>0</v>
      </c>
      <c r="F152" s="5">
        <f t="shared" si="28"/>
        <v>0</v>
      </c>
      <c r="G152" s="5">
        <f t="shared" si="28"/>
        <v>0</v>
      </c>
      <c r="H152" s="5">
        <f t="shared" si="28"/>
        <v>0</v>
      </c>
      <c r="I152" s="5">
        <f t="shared" si="28"/>
        <v>0</v>
      </c>
      <c r="J152" s="5">
        <f t="shared" si="28"/>
        <v>0</v>
      </c>
      <c r="K152" s="5">
        <f t="shared" si="28"/>
        <v>0</v>
      </c>
      <c r="L152" s="5">
        <f t="shared" si="28"/>
        <v>0</v>
      </c>
      <c r="M152" s="5">
        <f t="shared" si="28"/>
        <v>0</v>
      </c>
      <c r="N152" s="5">
        <f t="shared" si="28"/>
        <v>0</v>
      </c>
      <c r="P152" s="411"/>
      <c r="Q152" s="411"/>
      <c r="R152" s="411"/>
      <c r="S152" s="411"/>
      <c r="T152" s="411"/>
      <c r="U152" s="411"/>
      <c r="V152" s="411"/>
      <c r="W152" s="411"/>
      <c r="X152" s="411"/>
      <c r="Y152" s="411"/>
      <c r="Z152" s="411"/>
      <c r="AA152" s="411"/>
      <c r="AB152" s="411"/>
    </row>
    <row r="153" spans="1:28" x14ac:dyDescent="0.25">
      <c r="A153" s="2" t="s">
        <v>198</v>
      </c>
      <c r="B153" s="1">
        <f>B152</f>
        <v>0</v>
      </c>
      <c r="C153" s="1">
        <f>SUM($B$152:C$152)/COUNT($B$152:C$152)</f>
        <v>0</v>
      </c>
      <c r="D153" s="1">
        <f>SUM($B$152:D$152)/COUNT($B$152:D$152)</f>
        <v>0</v>
      </c>
      <c r="E153" s="1">
        <f>SUM($B$152:E$152)/COUNT($B$152:E$152)</f>
        <v>0</v>
      </c>
      <c r="F153" s="1">
        <f>SUM($B$152:F$152)/COUNT($B$152:F$152)</f>
        <v>0</v>
      </c>
      <c r="G153" s="1">
        <f>SUM($B$152:G$152)/COUNT($B$152:G$152)</f>
        <v>0</v>
      </c>
      <c r="H153" s="1">
        <f>SUM($B$152:H$152)/COUNT($B$152:H$152)</f>
        <v>0</v>
      </c>
      <c r="I153" s="1">
        <f>SUM($B$152:I$152)/COUNT($B$152:I$152)</f>
        <v>0</v>
      </c>
      <c r="J153" s="1">
        <f>SUM($B$152:J$152)/COUNT($B$152:J$152)</f>
        <v>0</v>
      </c>
      <c r="K153" s="1">
        <f>SUM($B$152:K$152)/COUNT($B$152:K$152)</f>
        <v>0</v>
      </c>
      <c r="L153" s="1">
        <f>SUM($B$152:L$152)/COUNT($B$152:L$152)</f>
        <v>0</v>
      </c>
      <c r="M153" s="1">
        <f>SUM($B$152:M$152)/COUNT($B$152:M$152)</f>
        <v>0</v>
      </c>
      <c r="N153" s="1"/>
      <c r="P153" s="411"/>
      <c r="Q153" s="411"/>
      <c r="R153" s="411"/>
      <c r="S153" s="411"/>
      <c r="T153" s="411"/>
      <c r="U153" s="411"/>
      <c r="V153" s="411"/>
      <c r="W153" s="411"/>
      <c r="X153" s="411"/>
      <c r="Y153" s="411"/>
      <c r="Z153" s="411"/>
      <c r="AA153" s="411"/>
      <c r="AB153" s="411"/>
    </row>
  </sheetData>
  <mergeCells count="234">
    <mergeCell ref="AA146:AA153"/>
    <mergeCell ref="AB146:AB153"/>
    <mergeCell ref="Z133:Z137"/>
    <mergeCell ref="AA133:AA137"/>
    <mergeCell ref="AB133:AB137"/>
    <mergeCell ref="AA141:AA142"/>
    <mergeCell ref="AB141:AB142"/>
    <mergeCell ref="Y133:Y137"/>
    <mergeCell ref="P146:P153"/>
    <mergeCell ref="Q146:Q153"/>
    <mergeCell ref="R146:R153"/>
    <mergeCell ref="S146:S153"/>
    <mergeCell ref="T146:T153"/>
    <mergeCell ref="U146:U153"/>
    <mergeCell ref="V146:V153"/>
    <mergeCell ref="P133:P137"/>
    <mergeCell ref="Q133:Q137"/>
    <mergeCell ref="R133:R137"/>
    <mergeCell ref="S133:S137"/>
    <mergeCell ref="T133:T137"/>
    <mergeCell ref="U133:U137"/>
    <mergeCell ref="P141:P142"/>
    <mergeCell ref="Q141:Q142"/>
    <mergeCell ref="R141:R142"/>
    <mergeCell ref="S141:S142"/>
    <mergeCell ref="T141:T142"/>
    <mergeCell ref="U141:U142"/>
    <mergeCell ref="P118:P128"/>
    <mergeCell ref="Q118:Q128"/>
    <mergeCell ref="R118:R128"/>
    <mergeCell ref="S118:S128"/>
    <mergeCell ref="T118:T128"/>
    <mergeCell ref="U118:U128"/>
    <mergeCell ref="V118:V128"/>
    <mergeCell ref="Y102:Y106"/>
    <mergeCell ref="Z102:Z106"/>
    <mergeCell ref="W118:W128"/>
    <mergeCell ref="X118:X128"/>
    <mergeCell ref="Y118:Y128"/>
    <mergeCell ref="Z118:Z128"/>
    <mergeCell ref="Z111:Z114"/>
    <mergeCell ref="P111:P114"/>
    <mergeCell ref="Q111:Q114"/>
    <mergeCell ref="R111:R114"/>
    <mergeCell ref="S111:S114"/>
    <mergeCell ref="T111:T114"/>
    <mergeCell ref="U111:U114"/>
    <mergeCell ref="AB34:AB38"/>
    <mergeCell ref="P102:P106"/>
    <mergeCell ref="Q102:Q106"/>
    <mergeCell ref="R102:R106"/>
    <mergeCell ref="S102:S106"/>
    <mergeCell ref="T102:T106"/>
    <mergeCell ref="U102:U106"/>
    <mergeCell ref="V102:V106"/>
    <mergeCell ref="W102:W106"/>
    <mergeCell ref="X102:X106"/>
    <mergeCell ref="P34:P38"/>
    <mergeCell ref="Q34:Q38"/>
    <mergeCell ref="R34:R38"/>
    <mergeCell ref="S34:S38"/>
    <mergeCell ref="T34:T38"/>
    <mergeCell ref="U34:U38"/>
    <mergeCell ref="X34:X38"/>
    <mergeCell ref="W94:W97"/>
    <mergeCell ref="X94:X97"/>
    <mergeCell ref="Y94:Y97"/>
    <mergeCell ref="AA102:AA106"/>
    <mergeCell ref="P79:P82"/>
    <mergeCell ref="Q79:Q82"/>
    <mergeCell ref="R79:R82"/>
    <mergeCell ref="Y57:Y60"/>
    <mergeCell ref="Z57:Z60"/>
    <mergeCell ref="V79:V82"/>
    <mergeCell ref="W79:W82"/>
    <mergeCell ref="X79:X82"/>
    <mergeCell ref="Y79:Y82"/>
    <mergeCell ref="Z79:Z82"/>
    <mergeCell ref="W146:W153"/>
    <mergeCell ref="X146:X153"/>
    <mergeCell ref="Y146:Y153"/>
    <mergeCell ref="Z146:Z153"/>
    <mergeCell ref="Y141:Y142"/>
    <mergeCell ref="Z141:Z142"/>
    <mergeCell ref="V111:V114"/>
    <mergeCell ref="W111:W114"/>
    <mergeCell ref="X111:X114"/>
    <mergeCell ref="Y111:Y114"/>
    <mergeCell ref="V141:V142"/>
    <mergeCell ref="W141:W142"/>
    <mergeCell ref="X141:X142"/>
    <mergeCell ref="V133:V137"/>
    <mergeCell ref="W133:W137"/>
    <mergeCell ref="X133:X137"/>
    <mergeCell ref="AA118:AA128"/>
    <mergeCell ref="W86:W89"/>
    <mergeCell ref="X86:X89"/>
    <mergeCell ref="Y72:Y75"/>
    <mergeCell ref="Z72:Z75"/>
    <mergeCell ref="AB94:AB97"/>
    <mergeCell ref="V94:V97"/>
    <mergeCell ref="AA72:AA75"/>
    <mergeCell ref="AB72:AB75"/>
    <mergeCell ref="AA79:AA82"/>
    <mergeCell ref="V86:V89"/>
    <mergeCell ref="AA94:AA97"/>
    <mergeCell ref="Y86:Y89"/>
    <mergeCell ref="Z86:Z89"/>
    <mergeCell ref="AA86:AA89"/>
    <mergeCell ref="Z94:Z97"/>
    <mergeCell ref="AB102:AB106"/>
    <mergeCell ref="AB118:AB128"/>
    <mergeCell ref="AB111:AB114"/>
    <mergeCell ref="AA111:AA114"/>
    <mergeCell ref="S79:S82"/>
    <mergeCell ref="T79:T82"/>
    <mergeCell ref="U79:U82"/>
    <mergeCell ref="AB86:AB89"/>
    <mergeCell ref="P94:P97"/>
    <mergeCell ref="Q94:Q97"/>
    <mergeCell ref="R94:R97"/>
    <mergeCell ref="S94:S97"/>
    <mergeCell ref="T94:T97"/>
    <mergeCell ref="U94:U97"/>
    <mergeCell ref="AB79:AB82"/>
    <mergeCell ref="P86:P89"/>
    <mergeCell ref="Q86:Q89"/>
    <mergeCell ref="R86:R89"/>
    <mergeCell ref="S86:S89"/>
    <mergeCell ref="T86:T89"/>
    <mergeCell ref="U86:U89"/>
    <mergeCell ref="P72:P75"/>
    <mergeCell ref="Q72:Q75"/>
    <mergeCell ref="R72:R75"/>
    <mergeCell ref="S72:S75"/>
    <mergeCell ref="T72:T75"/>
    <mergeCell ref="U72:U75"/>
    <mergeCell ref="V72:V75"/>
    <mergeCell ref="W72:W75"/>
    <mergeCell ref="X72:X75"/>
    <mergeCell ref="P64:P67"/>
    <mergeCell ref="Q64:Q67"/>
    <mergeCell ref="R64:R67"/>
    <mergeCell ref="S64:S67"/>
    <mergeCell ref="T64:T67"/>
    <mergeCell ref="U64:U67"/>
    <mergeCell ref="AB50:AB53"/>
    <mergeCell ref="V50:V53"/>
    <mergeCell ref="W50:W53"/>
    <mergeCell ref="X50:X53"/>
    <mergeCell ref="Y50:Y53"/>
    <mergeCell ref="Z50:Z53"/>
    <mergeCell ref="AA50:AA53"/>
    <mergeCell ref="AB64:AB67"/>
    <mergeCell ref="V64:V67"/>
    <mergeCell ref="W64:W67"/>
    <mergeCell ref="X64:X67"/>
    <mergeCell ref="Y64:Y67"/>
    <mergeCell ref="Z64:Z67"/>
    <mergeCell ref="AA64:AA67"/>
    <mergeCell ref="AA57:AA60"/>
    <mergeCell ref="AB57:AB60"/>
    <mergeCell ref="P57:P60"/>
    <mergeCell ref="Q57:Q60"/>
    <mergeCell ref="AA43:AA45"/>
    <mergeCell ref="AB43:AB45"/>
    <mergeCell ref="P50:P53"/>
    <mergeCell ref="Q50:Q53"/>
    <mergeCell ref="R50:R53"/>
    <mergeCell ref="S50:S53"/>
    <mergeCell ref="T50:T53"/>
    <mergeCell ref="U50:U53"/>
    <mergeCell ref="P43:P45"/>
    <mergeCell ref="Q43:Q45"/>
    <mergeCell ref="R43:R45"/>
    <mergeCell ref="S43:S45"/>
    <mergeCell ref="T43:T45"/>
    <mergeCell ref="U43:U45"/>
    <mergeCell ref="V43:V45"/>
    <mergeCell ref="W43:W45"/>
    <mergeCell ref="X43:X45"/>
    <mergeCell ref="Y43:Y45"/>
    <mergeCell ref="Z43:Z45"/>
    <mergeCell ref="Y18:Y21"/>
    <mergeCell ref="Z18:Z21"/>
    <mergeCell ref="AA18:AA21"/>
    <mergeCell ref="P18:P21"/>
    <mergeCell ref="Q18:Q21"/>
    <mergeCell ref="R18:R21"/>
    <mergeCell ref="S18:S21"/>
    <mergeCell ref="T18:T21"/>
    <mergeCell ref="U18:U21"/>
    <mergeCell ref="P26:P29"/>
    <mergeCell ref="Q26:Q29"/>
    <mergeCell ref="R26:R29"/>
    <mergeCell ref="S26:S29"/>
    <mergeCell ref="T26:T29"/>
    <mergeCell ref="U26:U29"/>
    <mergeCell ref="V26:V29"/>
    <mergeCell ref="W26:W29"/>
    <mergeCell ref="X26:X29"/>
    <mergeCell ref="AB10:AB13"/>
    <mergeCell ref="R57:R60"/>
    <mergeCell ref="S57:S60"/>
    <mergeCell ref="T57:T60"/>
    <mergeCell ref="U57:U60"/>
    <mergeCell ref="V57:V60"/>
    <mergeCell ref="W57:W60"/>
    <mergeCell ref="X57:X60"/>
    <mergeCell ref="AA34:AA38"/>
    <mergeCell ref="Y26:Y29"/>
    <mergeCell ref="Z26:Z29"/>
    <mergeCell ref="AA26:AA29"/>
    <mergeCell ref="V34:V38"/>
    <mergeCell ref="W34:W38"/>
    <mergeCell ref="Y34:Y38"/>
    <mergeCell ref="Z34:Z38"/>
    <mergeCell ref="Y10:Y13"/>
    <mergeCell ref="Z10:Z13"/>
    <mergeCell ref="AA10:AA13"/>
    <mergeCell ref="AB26:AB29"/>
    <mergeCell ref="AB18:AB21"/>
    <mergeCell ref="V18:V21"/>
    <mergeCell ref="W18:W21"/>
    <mergeCell ref="X18:X21"/>
    <mergeCell ref="P10:P13"/>
    <mergeCell ref="Q10:Q13"/>
    <mergeCell ref="R10:R13"/>
    <mergeCell ref="S10:S13"/>
    <mergeCell ref="T10:T13"/>
    <mergeCell ref="U10:U13"/>
    <mergeCell ref="V10:V13"/>
    <mergeCell ref="W10:W13"/>
    <mergeCell ref="X10:X13"/>
  </mergeCells>
  <phoneticPr fontId="3" type="noConversion"/>
  <conditionalFormatting sqref="B5:N5 B45:N45">
    <cfRule type="cellIs" dxfId="50" priority="63" operator="greaterThan">
      <formula>1</formula>
    </cfRule>
    <cfRule type="cellIs" dxfId="49" priority="62" operator="lessThan">
      <formula>1</formula>
    </cfRule>
    <cfRule type="cellIs" dxfId="48" priority="61" operator="equal">
      <formula>1</formula>
    </cfRule>
  </conditionalFormatting>
  <conditionalFormatting sqref="B12:N13">
    <cfRule type="cellIs" dxfId="47" priority="55" operator="equal">
      <formula>1</formula>
    </cfRule>
    <cfRule type="cellIs" dxfId="46" priority="57" operator="greaterThan">
      <formula>1</formula>
    </cfRule>
    <cfRule type="cellIs" dxfId="45" priority="56" operator="lessThan">
      <formula>1</formula>
    </cfRule>
  </conditionalFormatting>
  <conditionalFormatting sqref="B20:N20">
    <cfRule type="cellIs" dxfId="44" priority="89" operator="lessThan">
      <formula>1</formula>
    </cfRule>
    <cfRule type="cellIs" dxfId="43" priority="88" operator="equal">
      <formula>1</formula>
    </cfRule>
    <cfRule type="cellIs" dxfId="42" priority="90" operator="greaterThan">
      <formula>1</formula>
    </cfRule>
  </conditionalFormatting>
  <conditionalFormatting sqref="B28:N28">
    <cfRule type="cellIs" dxfId="41" priority="54" operator="greaterThan">
      <formula>1</formula>
    </cfRule>
    <cfRule type="cellIs" dxfId="40" priority="52" operator="equal">
      <formula>1</formula>
    </cfRule>
    <cfRule type="cellIs" dxfId="39" priority="53" operator="lessThan">
      <formula>1</formula>
    </cfRule>
  </conditionalFormatting>
  <conditionalFormatting sqref="B37:N38">
    <cfRule type="cellIs" dxfId="38" priority="78" operator="greaterThan">
      <formula>1</formula>
    </cfRule>
    <cfRule type="cellIs" dxfId="37" priority="77" operator="lessThan">
      <formula>1</formula>
    </cfRule>
    <cfRule type="cellIs" dxfId="36" priority="76" operator="equal">
      <formula>1</formula>
    </cfRule>
  </conditionalFormatting>
  <conditionalFormatting sqref="B52:N53">
    <cfRule type="cellIs" dxfId="35" priority="41" operator="lessThan">
      <formula>1</formula>
    </cfRule>
    <cfRule type="cellIs" dxfId="34" priority="40" operator="equal">
      <formula>1</formula>
    </cfRule>
    <cfRule type="cellIs" dxfId="33" priority="42" operator="greaterThan">
      <formula>1</formula>
    </cfRule>
  </conditionalFormatting>
  <conditionalFormatting sqref="B59:N60">
    <cfRule type="cellIs" dxfId="32" priority="34" operator="equal">
      <formula>1</formula>
    </cfRule>
    <cfRule type="cellIs" dxfId="31" priority="35" operator="lessThan">
      <formula>1</formula>
    </cfRule>
    <cfRule type="cellIs" dxfId="30" priority="36" operator="greaterThan">
      <formula>1</formula>
    </cfRule>
  </conditionalFormatting>
  <conditionalFormatting sqref="B66:N67">
    <cfRule type="cellIs" dxfId="29" priority="28" operator="equal">
      <formula>1</formula>
    </cfRule>
    <cfRule type="cellIs" dxfId="28" priority="29" operator="lessThan">
      <formula>1</formula>
    </cfRule>
    <cfRule type="cellIs" dxfId="27" priority="30" operator="greaterThan">
      <formula>1</formula>
    </cfRule>
  </conditionalFormatting>
  <conditionalFormatting sqref="B74:N75">
    <cfRule type="cellIs" dxfId="26" priority="18" operator="greaterThan">
      <formula>1</formula>
    </cfRule>
    <cfRule type="cellIs" dxfId="25" priority="16" operator="equal">
      <formula>1</formula>
    </cfRule>
    <cfRule type="cellIs" dxfId="24" priority="17" operator="lessThan">
      <formula>1</formula>
    </cfRule>
  </conditionalFormatting>
  <conditionalFormatting sqref="B88:N89">
    <cfRule type="cellIs" dxfId="23" priority="73" operator="equal">
      <formula>1</formula>
    </cfRule>
    <cfRule type="cellIs" dxfId="22" priority="74" operator="lessThan">
      <formula>1</formula>
    </cfRule>
    <cfRule type="cellIs" dxfId="21" priority="75" operator="greaterThan">
      <formula>1</formula>
    </cfRule>
  </conditionalFormatting>
  <conditionalFormatting sqref="B96:N97">
    <cfRule type="cellIs" dxfId="20" priority="103" operator="equal">
      <formula>1</formula>
    </cfRule>
    <cfRule type="cellIs" dxfId="19" priority="104" operator="lessThan">
      <formula>1</formula>
    </cfRule>
    <cfRule type="cellIs" dxfId="18" priority="105" operator="greaterThan">
      <formula>1</formula>
    </cfRule>
  </conditionalFormatting>
  <conditionalFormatting sqref="B105:N106">
    <cfRule type="cellIs" dxfId="17" priority="96" operator="greaterThan">
      <formula>1</formula>
    </cfRule>
    <cfRule type="cellIs" dxfId="16" priority="94" operator="equal">
      <formula>1</formula>
    </cfRule>
    <cfRule type="cellIs" dxfId="15" priority="95" operator="lessThan">
      <formula>1</formula>
    </cfRule>
  </conditionalFormatting>
  <conditionalFormatting sqref="B127:N128">
    <cfRule type="cellIs" dxfId="14" priority="3" operator="greaterThan">
      <formula>1</formula>
    </cfRule>
    <cfRule type="cellIs" dxfId="13" priority="2" operator="lessThan">
      <formula>1</formula>
    </cfRule>
    <cfRule type="cellIs" dxfId="12" priority="1" operator="equal">
      <formula>1</formula>
    </cfRule>
  </conditionalFormatting>
  <conditionalFormatting sqref="B136:N137">
    <cfRule type="cellIs" dxfId="11" priority="114" operator="greaterThan">
      <formula>1</formula>
    </cfRule>
    <cfRule type="cellIs" dxfId="10" priority="112" operator="equal">
      <formula>1</formula>
    </cfRule>
    <cfRule type="cellIs" dxfId="9" priority="113" operator="lessThan">
      <formula>1</formula>
    </cfRule>
  </conditionalFormatting>
  <conditionalFormatting sqref="B152:N153">
    <cfRule type="cellIs" dxfId="8" priority="12" operator="greaterThan">
      <formula>1</formula>
    </cfRule>
    <cfRule type="cellIs" dxfId="7" priority="11" operator="lessThan">
      <formula>1</formula>
    </cfRule>
    <cfRule type="cellIs" dxfId="6" priority="10" operator="equal">
      <formula>1</formula>
    </cfRule>
  </conditionalFormatting>
  <conditionalFormatting sqref="G113:G114 M113:N114">
    <cfRule type="cellIs" dxfId="5" priority="24" operator="greaterThan">
      <formula>1</formula>
    </cfRule>
    <cfRule type="cellIs" dxfId="4" priority="23" operator="lessThan">
      <formula>1</formula>
    </cfRule>
    <cfRule type="cellIs" dxfId="3" priority="22" operator="equal">
      <formula>1</formula>
    </cfRule>
  </conditionalFormatting>
  <conditionalFormatting sqref="N81 B82:N82">
    <cfRule type="cellIs" dxfId="2" priority="85" operator="equal">
      <formula>1</formula>
    </cfRule>
    <cfRule type="cellIs" dxfId="1" priority="86" operator="lessThan">
      <formula>1</formula>
    </cfRule>
    <cfRule type="cellIs" dxfId="0" priority="87" operator="greaterThan">
      <formula>1</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AAF9F-9F25-4062-95B2-2DE24826136D}">
  <dimension ref="A1:O35"/>
  <sheetViews>
    <sheetView showGridLines="0" zoomScale="85" zoomScaleNormal="85" workbookViewId="0">
      <selection activeCell="N8" sqref="N8:N19"/>
    </sheetView>
  </sheetViews>
  <sheetFormatPr defaultRowHeight="14.25" x14ac:dyDescent="0.2"/>
  <cols>
    <col min="1" max="1" width="20.28515625" style="26" customWidth="1"/>
    <col min="2" max="2" width="25.5703125" style="26" customWidth="1"/>
    <col min="3" max="3" width="37.5703125" style="26" customWidth="1"/>
    <col min="4" max="4" width="19.85546875" style="25" customWidth="1"/>
    <col min="5" max="5" width="14.85546875" style="25" customWidth="1"/>
    <col min="6" max="6" width="17.5703125" style="25" bestFit="1" customWidth="1"/>
    <col min="7" max="7" width="12.85546875" style="25" customWidth="1"/>
    <col min="8" max="8" width="12.42578125" style="25" customWidth="1"/>
    <col min="9" max="9" width="17.5703125" style="25" bestFit="1" customWidth="1"/>
    <col min="10" max="10" width="9.140625" style="25"/>
    <col min="11" max="12" width="9.140625" style="26"/>
    <col min="13" max="13" width="9" style="26" customWidth="1"/>
    <col min="14" max="18" width="9.140625" style="26" customWidth="1"/>
    <col min="19" max="16384" width="9.140625" style="26"/>
  </cols>
  <sheetData>
    <row r="1" spans="1:15" ht="20.25" x14ac:dyDescent="0.3">
      <c r="A1" s="421" t="s">
        <v>88</v>
      </c>
      <c r="B1" s="421"/>
      <c r="C1" s="421"/>
      <c r="D1" s="421"/>
      <c r="E1" s="421"/>
      <c r="F1" s="421"/>
      <c r="G1" s="421"/>
      <c r="H1" s="421"/>
      <c r="I1" s="421"/>
      <c r="J1" s="421"/>
    </row>
    <row r="2" spans="1:15" ht="20.25" x14ac:dyDescent="0.3">
      <c r="A2" s="421" t="s">
        <v>86</v>
      </c>
      <c r="B2" s="421"/>
      <c r="C2" s="421"/>
      <c r="D2" s="421"/>
      <c r="E2" s="421"/>
      <c r="F2" s="421"/>
      <c r="G2" s="421"/>
      <c r="H2" s="421"/>
      <c r="I2" s="421"/>
      <c r="J2" s="421"/>
    </row>
    <row r="3" spans="1:15" ht="15" customHeight="1" x14ac:dyDescent="0.2">
      <c r="A3" s="23"/>
      <c r="B3" s="41"/>
      <c r="C3" s="23"/>
      <c r="D3" s="24"/>
      <c r="E3" s="24"/>
    </row>
    <row r="4" spans="1:15" x14ac:dyDescent="0.2">
      <c r="A4" s="40" t="s">
        <v>87</v>
      </c>
      <c r="B4" s="87" t="s">
        <v>28</v>
      </c>
      <c r="C4" s="23"/>
      <c r="D4" s="24"/>
      <c r="E4" s="24"/>
    </row>
    <row r="5" spans="1:15" x14ac:dyDescent="0.2">
      <c r="A5" s="40" t="s">
        <v>90</v>
      </c>
      <c r="B5" s="87" t="s">
        <v>91</v>
      </c>
      <c r="C5" s="23"/>
      <c r="D5" s="24"/>
      <c r="E5" s="24"/>
    </row>
    <row r="6" spans="1:15" x14ac:dyDescent="0.2">
      <c r="A6" s="40" t="s">
        <v>89</v>
      </c>
      <c r="B6" s="87" t="s">
        <v>92</v>
      </c>
      <c r="C6" s="23"/>
      <c r="D6" s="24"/>
      <c r="E6" s="24"/>
    </row>
    <row r="7" spans="1:15" x14ac:dyDescent="0.2">
      <c r="A7" s="23"/>
      <c r="B7" s="23"/>
      <c r="C7" s="23"/>
      <c r="D7" s="24"/>
      <c r="E7" s="24"/>
    </row>
    <row r="8" spans="1:15" s="27" customFormat="1" x14ac:dyDescent="0.2">
      <c r="A8" s="83" t="s">
        <v>45</v>
      </c>
      <c r="B8" s="89" t="s">
        <v>46</v>
      </c>
      <c r="C8" s="83" t="s">
        <v>0</v>
      </c>
      <c r="D8" s="84" t="s">
        <v>40</v>
      </c>
      <c r="E8" s="84" t="s">
        <v>80</v>
      </c>
      <c r="F8" s="85" t="s">
        <v>81</v>
      </c>
      <c r="G8" s="85" t="s">
        <v>79</v>
      </c>
      <c r="H8" s="84" t="s">
        <v>82</v>
      </c>
      <c r="I8" s="85" t="s">
        <v>83</v>
      </c>
      <c r="J8" s="86" t="s">
        <v>43</v>
      </c>
      <c r="N8" s="27" t="s">
        <v>28</v>
      </c>
      <c r="O8" s="88" t="s">
        <v>104</v>
      </c>
    </row>
    <row r="9" spans="1:15" x14ac:dyDescent="0.2">
      <c r="A9" s="423" t="s">
        <v>47</v>
      </c>
      <c r="B9" s="81" t="s">
        <v>48</v>
      </c>
      <c r="C9" s="30" t="s">
        <v>1</v>
      </c>
      <c r="D9" s="6" t="s">
        <v>49</v>
      </c>
      <c r="E9" s="14" t="e">
        <f>HLOOKUP(B4,#REF!,2,0)</f>
        <v>#REF!</v>
      </c>
      <c r="F9" s="20" t="e">
        <f>HLOOKUP(B4,#REF!,3,0)</f>
        <v>#REF!</v>
      </c>
      <c r="G9" s="18" t="e">
        <f>HLOOKUP(B4,#REF!,5,0)</f>
        <v>#REF!</v>
      </c>
      <c r="H9" s="19" t="e">
        <f>#REF!</f>
        <v>#REF!</v>
      </c>
      <c r="I9" s="20" t="e">
        <f>HLOOKUP(B4,#REF!,4,0)</f>
        <v>#REF!</v>
      </c>
      <c r="J9" s="48" t="e">
        <f>HLOOKUP(B4,#REF!,5,0)</f>
        <v>#REF!</v>
      </c>
      <c r="N9" s="27" t="s">
        <v>29</v>
      </c>
      <c r="O9" s="26" t="s">
        <v>105</v>
      </c>
    </row>
    <row r="10" spans="1:15" x14ac:dyDescent="0.2">
      <c r="A10" s="423"/>
      <c r="B10" s="419" t="s">
        <v>50</v>
      </c>
      <c r="C10" s="32" t="s">
        <v>2</v>
      </c>
      <c r="D10" s="28" t="s">
        <v>51</v>
      </c>
      <c r="E10" s="42" t="e">
        <f>HLOOKUP(B4,#REF!,2,0)</f>
        <v>#REF!</v>
      </c>
      <c r="F10" s="43" t="e">
        <f>HLOOKUP(B4,#REF!,3,0)</f>
        <v>#REF!</v>
      </c>
      <c r="G10" s="44" t="e">
        <f>HLOOKUP(B4,#REF!,5,0)</f>
        <v>#REF!</v>
      </c>
      <c r="H10" s="43" t="e">
        <f>#REF!</f>
        <v>#REF!</v>
      </c>
      <c r="I10" s="43" t="e">
        <f>HLOOKUP(B4,#REF!,4,0)</f>
        <v>#REF!</v>
      </c>
      <c r="J10" s="49" t="e">
        <f>I10/H10</f>
        <v>#REF!</v>
      </c>
      <c r="N10" s="27" t="s">
        <v>30</v>
      </c>
      <c r="O10" s="26" t="s">
        <v>106</v>
      </c>
    </row>
    <row r="11" spans="1:15" x14ac:dyDescent="0.2">
      <c r="A11" s="423"/>
      <c r="B11" s="419"/>
      <c r="C11" s="30" t="s">
        <v>3</v>
      </c>
      <c r="D11" s="7" t="s">
        <v>52</v>
      </c>
      <c r="E11" s="15" t="e">
        <f>HLOOKUP(B4,#REF!,2,0)</f>
        <v>#REF!</v>
      </c>
      <c r="F11" s="19" t="e">
        <f>HLOOKUP(B4,#REF!,3,0)</f>
        <v>#REF!</v>
      </c>
      <c r="G11" s="18" t="e">
        <f>HLOOKUP(B4,#REF!,5,0)</f>
        <v>#REF!</v>
      </c>
      <c r="H11" s="19" t="e">
        <f>#REF!</f>
        <v>#REF!</v>
      </c>
      <c r="I11" s="19" t="e">
        <f>HLOOKUP(B4,#REF!,4,0)</f>
        <v>#REF!</v>
      </c>
      <c r="J11" s="48" t="e">
        <f>HLOOKUP(B4,#REF!,6,0)</f>
        <v>#REF!</v>
      </c>
      <c r="N11" s="27" t="s">
        <v>31</v>
      </c>
      <c r="O11" s="26" t="s">
        <v>107</v>
      </c>
    </row>
    <row r="12" spans="1:15" x14ac:dyDescent="0.2">
      <c r="A12" s="423"/>
      <c r="B12" s="419" t="s">
        <v>53</v>
      </c>
      <c r="C12" s="32" t="s">
        <v>4</v>
      </c>
      <c r="D12" s="29" t="s">
        <v>54</v>
      </c>
      <c r="E12" s="42" t="e">
        <f>HLOOKUP(B4,#REF!,2,0)</f>
        <v>#REF!</v>
      </c>
      <c r="F12" s="43" t="e">
        <f>HLOOKUP(B4,#REF!,3,0)</f>
        <v>#REF!</v>
      </c>
      <c r="G12" s="44" t="e">
        <f>HLOOKUP(B4,#REF!,5,0)</f>
        <v>#REF!</v>
      </c>
      <c r="H12" s="43" t="e">
        <f>#REF!</f>
        <v>#REF!</v>
      </c>
      <c r="I12" s="43" t="e">
        <f>HLOOKUP(B4,#REF!,4,0)</f>
        <v>#REF!</v>
      </c>
      <c r="J12" s="49" t="e">
        <f t="shared" ref="J12:J14" si="0">I12/H12</f>
        <v>#REF!</v>
      </c>
      <c r="N12" s="27" t="s">
        <v>32</v>
      </c>
    </row>
    <row r="13" spans="1:15" x14ac:dyDescent="0.2">
      <c r="A13" s="423"/>
      <c r="B13" s="419"/>
      <c r="C13" s="30" t="s">
        <v>5</v>
      </c>
      <c r="D13" s="6" t="s">
        <v>55</v>
      </c>
      <c r="E13" s="17" t="e">
        <f>HLOOKUP(B4,#REF!,2,0)</f>
        <v>#REF!</v>
      </c>
      <c r="F13" s="18" t="e">
        <f>HLOOKUP(B4,#REF!,3,0)</f>
        <v>#REF!</v>
      </c>
      <c r="G13" s="18" t="e">
        <f>HLOOKUP(B4,#REF!,4,0)</f>
        <v>#REF!</v>
      </c>
      <c r="H13" s="18" t="e">
        <f>#REF!</f>
        <v>#REF!</v>
      </c>
      <c r="I13" s="18" t="e">
        <f>HLOOKUP(B4,#REF!,5,0)</f>
        <v>#REF!</v>
      </c>
      <c r="J13" s="48" t="e">
        <f>HLOOKUP(B4,#REF!,5,0)</f>
        <v>#REF!</v>
      </c>
      <c r="N13" s="27" t="s">
        <v>33</v>
      </c>
      <c r="O13" s="26" t="s">
        <v>92</v>
      </c>
    </row>
    <row r="14" spans="1:15" x14ac:dyDescent="0.2">
      <c r="A14" s="424"/>
      <c r="B14" s="420"/>
      <c r="C14" s="50" t="s">
        <v>6</v>
      </c>
      <c r="D14" s="51" t="s">
        <v>56</v>
      </c>
      <c r="E14" s="52" t="e">
        <f>HLOOKUP(B4,#REF!,2,0)</f>
        <v>#REF!</v>
      </c>
      <c r="F14" s="53" t="e">
        <f>HLOOKUP(B4,#REF!,3,0)</f>
        <v>#REF!</v>
      </c>
      <c r="G14" s="54" t="e">
        <f>HLOOKUP(B4,#REF!,5,0)</f>
        <v>#REF!</v>
      </c>
      <c r="H14" s="53" t="e">
        <f>#REF!</f>
        <v>#REF!</v>
      </c>
      <c r="I14" s="53" t="e">
        <f>HLOOKUP(B4,#REF!,4,0)</f>
        <v>#REF!</v>
      </c>
      <c r="J14" s="55" t="e">
        <f t="shared" si="0"/>
        <v>#REF!</v>
      </c>
      <c r="N14" s="27" t="s">
        <v>34</v>
      </c>
      <c r="O14" s="26" t="s">
        <v>93</v>
      </c>
    </row>
    <row r="15" spans="1:15" x14ac:dyDescent="0.2">
      <c r="A15" s="422" t="s">
        <v>57</v>
      </c>
      <c r="B15" s="418" t="s">
        <v>58</v>
      </c>
      <c r="C15" s="56" t="s">
        <v>7</v>
      </c>
      <c r="D15" s="57">
        <v>1</v>
      </c>
      <c r="E15" s="58" t="s">
        <v>85</v>
      </c>
      <c r="F15" s="59" t="s">
        <v>85</v>
      </c>
      <c r="G15" s="60" t="str">
        <f>IFERROR(F15/E15&lt;=0,"WIP")</f>
        <v>WIP</v>
      </c>
      <c r="H15" s="59" t="s">
        <v>85</v>
      </c>
      <c r="I15" s="59" t="s">
        <v>85</v>
      </c>
      <c r="J15" s="61" t="str">
        <f t="shared" ref="J15:J18" si="1">IFERROR(I15/H15&lt;=0,"WIP")</f>
        <v>WIP</v>
      </c>
      <c r="N15" s="27" t="s">
        <v>35</v>
      </c>
      <c r="O15" s="26" t="s">
        <v>94</v>
      </c>
    </row>
    <row r="16" spans="1:15" x14ac:dyDescent="0.2">
      <c r="A16" s="423"/>
      <c r="B16" s="419"/>
      <c r="C16" s="33" t="s">
        <v>8</v>
      </c>
      <c r="D16" s="90">
        <v>0</v>
      </c>
      <c r="E16" s="90" t="e">
        <f>HLOOKUP(B4,#REF!,2,0)</f>
        <v>#REF!</v>
      </c>
      <c r="F16" s="91" t="e">
        <f>HLOOKUP(B4,#REF!,3,0)</f>
        <v>#REF!</v>
      </c>
      <c r="G16" s="44">
        <f>IFERROR(F16/E16=0,1)</f>
        <v>1</v>
      </c>
      <c r="H16" s="91" t="e">
        <f>#REF!</f>
        <v>#REF!</v>
      </c>
      <c r="I16" s="91" t="e">
        <f>HLOOKUP(B4,#REF!,3,0)</f>
        <v>#REF!</v>
      </c>
      <c r="J16" s="49" t="e">
        <f>HLOOKUP(B4,#REF!,6,0)</f>
        <v>#REF!</v>
      </c>
      <c r="N16" s="27" t="s">
        <v>36</v>
      </c>
      <c r="O16" s="26" t="s">
        <v>95</v>
      </c>
    </row>
    <row r="17" spans="1:15" ht="25.5" x14ac:dyDescent="0.2">
      <c r="A17" s="423"/>
      <c r="B17" s="81" t="s">
        <v>59</v>
      </c>
      <c r="C17" s="31" t="s">
        <v>9</v>
      </c>
      <c r="D17" s="8" t="s">
        <v>60</v>
      </c>
      <c r="E17" s="16" t="s">
        <v>85</v>
      </c>
      <c r="F17" s="19" t="s">
        <v>85</v>
      </c>
      <c r="G17" s="18" t="str">
        <f t="shared" ref="G17:G18" si="2">IFERROR(F17/E17&lt;=0,"WIP")</f>
        <v>WIP</v>
      </c>
      <c r="H17" s="16" t="s">
        <v>85</v>
      </c>
      <c r="I17" s="19" t="s">
        <v>85</v>
      </c>
      <c r="J17" s="48" t="str">
        <f t="shared" si="1"/>
        <v>WIP</v>
      </c>
      <c r="N17" s="27" t="s">
        <v>37</v>
      </c>
      <c r="O17" s="26" t="s">
        <v>96</v>
      </c>
    </row>
    <row r="18" spans="1:15" ht="25.5" x14ac:dyDescent="0.2">
      <c r="A18" s="424"/>
      <c r="B18" s="82" t="s">
        <v>61</v>
      </c>
      <c r="C18" s="50" t="s">
        <v>10</v>
      </c>
      <c r="D18" s="62">
        <v>1</v>
      </c>
      <c r="E18" s="63" t="s">
        <v>85</v>
      </c>
      <c r="F18" s="53" t="s">
        <v>85</v>
      </c>
      <c r="G18" s="54" t="str">
        <f t="shared" si="2"/>
        <v>WIP</v>
      </c>
      <c r="H18" s="63" t="s">
        <v>85</v>
      </c>
      <c r="I18" s="53" t="s">
        <v>85</v>
      </c>
      <c r="J18" s="55" t="str">
        <f t="shared" si="1"/>
        <v>WIP</v>
      </c>
      <c r="N18" s="27" t="s">
        <v>38</v>
      </c>
      <c r="O18" s="26" t="s">
        <v>97</v>
      </c>
    </row>
    <row r="19" spans="1:15" x14ac:dyDescent="0.2">
      <c r="A19" s="415" t="s">
        <v>62</v>
      </c>
      <c r="B19" s="418" t="s">
        <v>63</v>
      </c>
      <c r="C19" s="56" t="s">
        <v>11</v>
      </c>
      <c r="D19" s="64">
        <v>4.0000000000000001E-3</v>
      </c>
      <c r="E19" s="65" t="e">
        <f>HLOOKUP(B4,#REF!,2,0)</f>
        <v>#REF!</v>
      </c>
      <c r="F19" s="66" t="e">
        <f>HLOOKUP(B4,#REF!,3,0)</f>
        <v>#REF!</v>
      </c>
      <c r="G19" s="60" t="e">
        <f>HLOOKUP(B4,#REF!,5,0)</f>
        <v>#REF!</v>
      </c>
      <c r="H19" s="66" t="e">
        <f>#REF!</f>
        <v>#REF!</v>
      </c>
      <c r="I19" s="66" t="e">
        <f>HLOOKUP(B4,#REF!,4,0)</f>
        <v>#REF!</v>
      </c>
      <c r="J19" s="61" t="e">
        <f>HLOOKUP(B4,#REF!,6,0)</f>
        <v>#REF!</v>
      </c>
      <c r="N19" s="27" t="s">
        <v>39</v>
      </c>
      <c r="O19" s="26" t="s">
        <v>98</v>
      </c>
    </row>
    <row r="20" spans="1:15" x14ac:dyDescent="0.2">
      <c r="A20" s="416"/>
      <c r="B20" s="419"/>
      <c r="C20" s="32" t="s">
        <v>12</v>
      </c>
      <c r="D20" s="34">
        <v>0</v>
      </c>
      <c r="E20" s="46" t="e">
        <f>HLOOKUP(B4,#REF!,2,0)</f>
        <v>#REF!</v>
      </c>
      <c r="F20" s="43" t="e">
        <f>HLOOKUP(B4,#REF!,3,0)</f>
        <v>#REF!</v>
      </c>
      <c r="G20" s="47" t="e">
        <f>HLOOKUP(B4,#REF!,4,0)</f>
        <v>#REF!</v>
      </c>
      <c r="H20" s="43" t="e">
        <f>#REF!</f>
        <v>#REF!</v>
      </c>
      <c r="I20" s="43" t="e">
        <f>HLOOKUP(B4,#REF!,4,0)</f>
        <v>#REF!</v>
      </c>
      <c r="J20" s="49" t="e">
        <f>HLOOKUP(B4,#REF!,6,0)</f>
        <v>#REF!</v>
      </c>
      <c r="O20" s="26" t="s">
        <v>99</v>
      </c>
    </row>
    <row r="21" spans="1:15" x14ac:dyDescent="0.2">
      <c r="A21" s="416"/>
      <c r="B21" s="419" t="s">
        <v>64</v>
      </c>
      <c r="C21" s="30" t="s">
        <v>13</v>
      </c>
      <c r="D21" s="9" t="s">
        <v>65</v>
      </c>
      <c r="E21" s="21" t="e">
        <f>HLOOKUP(B4,#REF!,2,0)</f>
        <v>#REF!</v>
      </c>
      <c r="F21" s="22" t="e">
        <f>HLOOKUP(B4,#REF!,3,0)</f>
        <v>#REF!</v>
      </c>
      <c r="G21" s="18" t="e">
        <f>HLOOKUP(B4,#REF!,5,0)</f>
        <v>#REF!</v>
      </c>
      <c r="H21" s="22">
        <v>3000</v>
      </c>
      <c r="I21" s="22" t="e">
        <f>HLOOKUP(B4,#REF!,4,0)</f>
        <v>#REF!</v>
      </c>
      <c r="J21" s="48" t="e">
        <f>HLOOKUP(B4,#REF!,6,0)</f>
        <v>#REF!</v>
      </c>
      <c r="O21" s="26" t="s">
        <v>100</v>
      </c>
    </row>
    <row r="22" spans="1:15" x14ac:dyDescent="0.2">
      <c r="A22" s="416"/>
      <c r="B22" s="419"/>
      <c r="C22" s="32" t="s">
        <v>14</v>
      </c>
      <c r="D22" s="35">
        <v>0.85</v>
      </c>
      <c r="E22" s="45" t="s">
        <v>85</v>
      </c>
      <c r="F22" s="43" t="s">
        <v>85</v>
      </c>
      <c r="G22" s="44" t="str">
        <f t="shared" ref="G22:G35" si="3">IFERROR(F22/E22&lt;=0,"WIP")</f>
        <v>WIP</v>
      </c>
      <c r="H22" s="45" t="s">
        <v>85</v>
      </c>
      <c r="I22" s="43" t="s">
        <v>85</v>
      </c>
      <c r="J22" s="49" t="str">
        <f t="shared" ref="J22:J35" si="4">IFERROR(I22/H22&lt;=0,"WIP")</f>
        <v>WIP</v>
      </c>
      <c r="O22" s="26" t="s">
        <v>101</v>
      </c>
    </row>
    <row r="23" spans="1:15" ht="25.5" x14ac:dyDescent="0.2">
      <c r="A23" s="416"/>
      <c r="B23" s="419" t="s">
        <v>66</v>
      </c>
      <c r="C23" s="30" t="s">
        <v>15</v>
      </c>
      <c r="D23" s="10">
        <v>1.2E-2</v>
      </c>
      <c r="E23" s="16" t="s">
        <v>85</v>
      </c>
      <c r="F23" s="19" t="s">
        <v>85</v>
      </c>
      <c r="G23" s="18" t="str">
        <f t="shared" si="3"/>
        <v>WIP</v>
      </c>
      <c r="H23" s="16" t="s">
        <v>85</v>
      </c>
      <c r="I23" s="19" t="s">
        <v>85</v>
      </c>
      <c r="J23" s="48" t="str">
        <f t="shared" si="4"/>
        <v>WIP</v>
      </c>
      <c r="O23" s="26" t="s">
        <v>102</v>
      </c>
    </row>
    <row r="24" spans="1:15" ht="25.5" x14ac:dyDescent="0.2">
      <c r="A24" s="416"/>
      <c r="B24" s="419"/>
      <c r="C24" s="32" t="s">
        <v>16</v>
      </c>
      <c r="D24" s="36">
        <v>3.3000000000000002E-2</v>
      </c>
      <c r="E24" s="45" t="s">
        <v>85</v>
      </c>
      <c r="F24" s="43" t="s">
        <v>85</v>
      </c>
      <c r="G24" s="44" t="str">
        <f t="shared" si="3"/>
        <v>WIP</v>
      </c>
      <c r="H24" s="45" t="s">
        <v>85</v>
      </c>
      <c r="I24" s="43" t="s">
        <v>85</v>
      </c>
      <c r="J24" s="49" t="str">
        <f t="shared" si="4"/>
        <v>WIP</v>
      </c>
      <c r="O24" s="26" t="s">
        <v>103</v>
      </c>
    </row>
    <row r="25" spans="1:15" ht="25.5" x14ac:dyDescent="0.2">
      <c r="A25" s="416"/>
      <c r="B25" s="419"/>
      <c r="C25" s="30" t="s">
        <v>17</v>
      </c>
      <c r="D25" s="11">
        <v>0.06</v>
      </c>
      <c r="E25" s="16" t="s">
        <v>85</v>
      </c>
      <c r="F25" s="19" t="s">
        <v>85</v>
      </c>
      <c r="G25" s="18" t="str">
        <f t="shared" si="3"/>
        <v>WIP</v>
      </c>
      <c r="H25" s="16" t="s">
        <v>85</v>
      </c>
      <c r="I25" s="19" t="s">
        <v>85</v>
      </c>
      <c r="J25" s="48" t="str">
        <f t="shared" si="4"/>
        <v>WIP</v>
      </c>
    </row>
    <row r="26" spans="1:15" ht="25.5" x14ac:dyDescent="0.2">
      <c r="A26" s="416"/>
      <c r="B26" s="419"/>
      <c r="C26" s="32" t="s">
        <v>18</v>
      </c>
      <c r="D26" s="36">
        <v>5.0000000000000001E-4</v>
      </c>
      <c r="E26" s="45" t="s">
        <v>85</v>
      </c>
      <c r="F26" s="43" t="s">
        <v>85</v>
      </c>
      <c r="G26" s="44" t="str">
        <f t="shared" si="3"/>
        <v>WIP</v>
      </c>
      <c r="H26" s="45" t="s">
        <v>85</v>
      </c>
      <c r="I26" s="43" t="s">
        <v>85</v>
      </c>
      <c r="J26" s="49" t="str">
        <f t="shared" si="4"/>
        <v>WIP</v>
      </c>
    </row>
    <row r="27" spans="1:15" x14ac:dyDescent="0.2">
      <c r="A27" s="417"/>
      <c r="B27" s="82" t="s">
        <v>67</v>
      </c>
      <c r="C27" s="67" t="s">
        <v>19</v>
      </c>
      <c r="D27" s="68" t="s">
        <v>68</v>
      </c>
      <c r="E27" s="69" t="s">
        <v>85</v>
      </c>
      <c r="F27" s="70" t="s">
        <v>85</v>
      </c>
      <c r="G27" s="71" t="str">
        <f t="shared" si="3"/>
        <v>WIP</v>
      </c>
      <c r="H27" s="69" t="s">
        <v>85</v>
      </c>
      <c r="I27" s="70" t="s">
        <v>85</v>
      </c>
      <c r="J27" s="72" t="str">
        <f t="shared" si="4"/>
        <v>WIP</v>
      </c>
    </row>
    <row r="28" spans="1:15" x14ac:dyDescent="0.2">
      <c r="A28" s="415" t="s">
        <v>69</v>
      </c>
      <c r="B28" s="418" t="s">
        <v>70</v>
      </c>
      <c r="C28" s="73" t="s">
        <v>20</v>
      </c>
      <c r="D28" s="74" t="s">
        <v>71</v>
      </c>
      <c r="E28" s="75" t="s">
        <v>85</v>
      </c>
      <c r="F28" s="76" t="s">
        <v>85</v>
      </c>
      <c r="G28" s="77" t="str">
        <f t="shared" si="3"/>
        <v>WIP</v>
      </c>
      <c r="H28" s="75" t="s">
        <v>85</v>
      </c>
      <c r="I28" s="76" t="s">
        <v>85</v>
      </c>
      <c r="J28" s="78" t="str">
        <f t="shared" si="4"/>
        <v>WIP</v>
      </c>
    </row>
    <row r="29" spans="1:15" x14ac:dyDescent="0.2">
      <c r="A29" s="416"/>
      <c r="B29" s="419"/>
      <c r="C29" s="30" t="s">
        <v>21</v>
      </c>
      <c r="D29" s="12">
        <v>0.75</v>
      </c>
      <c r="E29" s="16" t="s">
        <v>85</v>
      </c>
      <c r="F29" s="19" t="s">
        <v>85</v>
      </c>
      <c r="G29" s="18" t="str">
        <f t="shared" si="3"/>
        <v>WIP</v>
      </c>
      <c r="H29" s="16" t="s">
        <v>85</v>
      </c>
      <c r="I29" s="19" t="s">
        <v>85</v>
      </c>
      <c r="J29" s="48" t="str">
        <f t="shared" si="4"/>
        <v>WIP</v>
      </c>
    </row>
    <row r="30" spans="1:15" ht="25.5" x14ac:dyDescent="0.2">
      <c r="A30" s="416"/>
      <c r="B30" s="419"/>
      <c r="C30" s="32" t="s">
        <v>22</v>
      </c>
      <c r="D30" s="37" t="s">
        <v>72</v>
      </c>
      <c r="E30" s="45" t="s">
        <v>85</v>
      </c>
      <c r="F30" s="43" t="s">
        <v>85</v>
      </c>
      <c r="G30" s="44" t="str">
        <f t="shared" si="3"/>
        <v>WIP</v>
      </c>
      <c r="H30" s="45" t="s">
        <v>85</v>
      </c>
      <c r="I30" s="43" t="s">
        <v>85</v>
      </c>
      <c r="J30" s="49" t="str">
        <f t="shared" si="4"/>
        <v>WIP</v>
      </c>
    </row>
    <row r="31" spans="1:15" x14ac:dyDescent="0.2">
      <c r="A31" s="416"/>
      <c r="B31" s="419"/>
      <c r="C31" s="30" t="s">
        <v>23</v>
      </c>
      <c r="D31" s="12">
        <v>1</v>
      </c>
      <c r="E31" s="16" t="s">
        <v>85</v>
      </c>
      <c r="F31" s="19" t="s">
        <v>85</v>
      </c>
      <c r="G31" s="18" t="str">
        <f t="shared" si="3"/>
        <v>WIP</v>
      </c>
      <c r="H31" s="16" t="s">
        <v>85</v>
      </c>
      <c r="I31" s="19" t="s">
        <v>85</v>
      </c>
      <c r="J31" s="48" t="str">
        <f t="shared" si="4"/>
        <v>WIP</v>
      </c>
    </row>
    <row r="32" spans="1:15" x14ac:dyDescent="0.2">
      <c r="A32" s="416"/>
      <c r="B32" s="419" t="s">
        <v>73</v>
      </c>
      <c r="C32" s="32" t="s">
        <v>24</v>
      </c>
      <c r="D32" s="38" t="s">
        <v>74</v>
      </c>
      <c r="E32" s="45" t="s">
        <v>85</v>
      </c>
      <c r="F32" s="43" t="s">
        <v>85</v>
      </c>
      <c r="G32" s="44" t="str">
        <f t="shared" si="3"/>
        <v>WIP</v>
      </c>
      <c r="H32" s="45" t="s">
        <v>85</v>
      </c>
      <c r="I32" s="43" t="s">
        <v>85</v>
      </c>
      <c r="J32" s="49" t="str">
        <f t="shared" si="4"/>
        <v>WIP</v>
      </c>
    </row>
    <row r="33" spans="1:10" ht="25.5" x14ac:dyDescent="0.2">
      <c r="A33" s="416"/>
      <c r="B33" s="419"/>
      <c r="C33" s="30" t="s">
        <v>25</v>
      </c>
      <c r="D33" s="13" t="s">
        <v>75</v>
      </c>
      <c r="E33" s="16" t="s">
        <v>85</v>
      </c>
      <c r="F33" s="19" t="s">
        <v>85</v>
      </c>
      <c r="G33" s="18" t="str">
        <f t="shared" si="3"/>
        <v>WIP</v>
      </c>
      <c r="H33" s="16" t="s">
        <v>85</v>
      </c>
      <c r="I33" s="19" t="s">
        <v>85</v>
      </c>
      <c r="J33" s="48" t="str">
        <f t="shared" si="4"/>
        <v>WIP</v>
      </c>
    </row>
    <row r="34" spans="1:10" ht="25.5" x14ac:dyDescent="0.2">
      <c r="A34" s="416"/>
      <c r="B34" s="419" t="s">
        <v>76</v>
      </c>
      <c r="C34" s="32" t="s">
        <v>26</v>
      </c>
      <c r="D34" s="39" t="s">
        <v>77</v>
      </c>
      <c r="E34" s="92">
        <v>1</v>
      </c>
      <c r="F34" s="92">
        <v>1</v>
      </c>
      <c r="G34" s="44">
        <f>F34/E34</f>
        <v>1</v>
      </c>
      <c r="H34" s="92">
        <v>1</v>
      </c>
      <c r="I34" s="92">
        <v>1</v>
      </c>
      <c r="J34" s="49">
        <f>I34/H34</f>
        <v>1</v>
      </c>
    </row>
    <row r="35" spans="1:10" x14ac:dyDescent="0.2">
      <c r="A35" s="417"/>
      <c r="B35" s="420"/>
      <c r="C35" s="79" t="s">
        <v>27</v>
      </c>
      <c r="D35" s="80" t="s">
        <v>78</v>
      </c>
      <c r="E35" s="69" t="s">
        <v>85</v>
      </c>
      <c r="F35" s="70" t="s">
        <v>85</v>
      </c>
      <c r="G35" s="71" t="str">
        <f t="shared" si="3"/>
        <v>WIP</v>
      </c>
      <c r="H35" s="69" t="s">
        <v>85</v>
      </c>
      <c r="I35" s="70" t="s">
        <v>85</v>
      </c>
      <c r="J35" s="72" t="str">
        <f t="shared" si="4"/>
        <v>WIP</v>
      </c>
    </row>
  </sheetData>
  <autoFilter ref="A8:J35" xr:uid="{E83AAF9F-9F25-4062-95B2-2DE24826136D}"/>
  <mergeCells count="15">
    <mergeCell ref="A28:A35"/>
    <mergeCell ref="B28:B31"/>
    <mergeCell ref="B32:B33"/>
    <mergeCell ref="B34:B35"/>
    <mergeCell ref="A1:J1"/>
    <mergeCell ref="A2:J2"/>
    <mergeCell ref="A15:A18"/>
    <mergeCell ref="B15:B16"/>
    <mergeCell ref="A19:A27"/>
    <mergeCell ref="B19:B20"/>
    <mergeCell ref="B21:B22"/>
    <mergeCell ref="B23:B26"/>
    <mergeCell ref="A9:A14"/>
    <mergeCell ref="B10:B11"/>
    <mergeCell ref="B12:B14"/>
  </mergeCells>
  <phoneticPr fontId="3" type="noConversion"/>
  <dataValidations count="3">
    <dataValidation type="list" allowBlank="1" showInputMessage="1" showErrorMessage="1" sqref="B4" xr:uid="{AE5EEB31-A8BF-4993-B123-A064097DA389}">
      <formula1>$N$8:$N$19</formula1>
    </dataValidation>
    <dataValidation type="list" allowBlank="1" showInputMessage="1" showErrorMessage="1" sqref="B5" xr:uid="{35F02678-2AD4-4ABE-B11C-DDB030A08191}">
      <formula1>$O$8:$O$11</formula1>
    </dataValidation>
    <dataValidation type="list" allowBlank="1" showInputMessage="1" showErrorMessage="1" sqref="B6" xr:uid="{0C5B06D7-A1A4-4C29-8117-793A7762A477}">
      <formula1>$O$13:$O$24</formula1>
    </dataValidation>
  </dataValidations>
  <pageMargins left="0.7" right="0.7" top="0.75" bottom="0.75" header="0.3" footer="0.3"/>
  <ignoredErrors>
    <ignoredError sqref="J11 J13 J19 J16 G16 G19 G34 J34"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Tutorial Pengisian</vt:lpstr>
      <vt:lpstr>Achievement BSC</vt:lpstr>
      <vt:lpstr>Update KPI</vt:lpstr>
      <vt:lpstr>BSC Corporate1</vt:lpstr>
      <vt:lpstr>'Achievement BSC'!Print_Area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MT05</cp:lastModifiedBy>
  <dcterms:created xsi:type="dcterms:W3CDTF">2023-12-06T03:42:15Z</dcterms:created>
  <dcterms:modified xsi:type="dcterms:W3CDTF">2024-03-20T00:27:30Z</dcterms:modified>
</cp:coreProperties>
</file>