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A PROGRAM HC\PENILAIAN KERJA BSC dan KPI\2024\NEW FORMAT\"/>
    </mc:Choice>
  </mc:AlternateContent>
  <bookViews>
    <workbookView xWindow="0" yWindow="0" windowWidth="23040" windowHeight="8688" tabRatio="879" activeTab="2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BSC'!$B$14:$N$49</definedName>
    <definedName name="_xlnm._FilterDatabase" localSheetId="3" hidden="1">'BSC Corporate1'!$A$8:$J$35</definedName>
    <definedName name="_xlnm.Print_Area" localSheetId="1">'Achievement BSC'!$A$1:$O$81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0" l="1"/>
  <c r="J20" i="10"/>
  <c r="N35" i="8"/>
  <c r="C36" i="8"/>
  <c r="D36" i="8"/>
  <c r="E36" i="8"/>
  <c r="F36" i="8"/>
  <c r="G36" i="8"/>
  <c r="H36" i="8"/>
  <c r="I36" i="8"/>
  <c r="J36" i="8"/>
  <c r="K36" i="8"/>
  <c r="L36" i="8"/>
  <c r="M36" i="8"/>
  <c r="N36" i="8"/>
  <c r="B36" i="8"/>
  <c r="B37" i="8" s="1"/>
  <c r="H148" i="8"/>
  <c r="M147" i="8"/>
  <c r="M148" i="8" s="1"/>
  <c r="M149" i="8" s="1"/>
  <c r="L147" i="8"/>
  <c r="L148" i="8" s="1"/>
  <c r="K147" i="8"/>
  <c r="K148" i="8" s="1"/>
  <c r="K149" i="8" s="1"/>
  <c r="J147" i="8"/>
  <c r="J148" i="8" s="1"/>
  <c r="I147" i="8"/>
  <c r="I148" i="8" s="1"/>
  <c r="I149" i="8" s="1"/>
  <c r="H147" i="8"/>
  <c r="G147" i="8"/>
  <c r="G148" i="8" s="1"/>
  <c r="G149" i="8" s="1"/>
  <c r="F147" i="8"/>
  <c r="F148" i="8" s="1"/>
  <c r="E147" i="8"/>
  <c r="E148" i="8" s="1"/>
  <c r="E149" i="8" s="1"/>
  <c r="D147" i="8"/>
  <c r="D148" i="8" s="1"/>
  <c r="C147" i="8"/>
  <c r="C148" i="8" s="1"/>
  <c r="B147" i="8"/>
  <c r="B148" i="8" s="1"/>
  <c r="N146" i="8"/>
  <c r="N147" i="8" s="1"/>
  <c r="N148" i="8" s="1"/>
  <c r="N144" i="8"/>
  <c r="N143" i="8" s="1"/>
  <c r="M143" i="8"/>
  <c r="M140" i="8" s="1"/>
  <c r="L143" i="8"/>
  <c r="L145" i="8" s="1"/>
  <c r="K143" i="8"/>
  <c r="K140" i="8" s="1"/>
  <c r="J143" i="8"/>
  <c r="J145" i="8" s="1"/>
  <c r="I143" i="8"/>
  <c r="I140" i="8" s="1"/>
  <c r="H143" i="8"/>
  <c r="H145" i="8" s="1"/>
  <c r="G143" i="8"/>
  <c r="G140" i="8" s="1"/>
  <c r="F143" i="8"/>
  <c r="F145" i="8" s="1"/>
  <c r="E143" i="8"/>
  <c r="E140" i="8" s="1"/>
  <c r="D143" i="8"/>
  <c r="D145" i="8" s="1"/>
  <c r="C143" i="8"/>
  <c r="C140" i="8" s="1"/>
  <c r="B143" i="8"/>
  <c r="B145" i="8" s="1"/>
  <c r="F140" i="8"/>
  <c r="N116" i="8"/>
  <c r="M115" i="8"/>
  <c r="M117" i="8" s="1"/>
  <c r="L115" i="8"/>
  <c r="L117" i="8" s="1"/>
  <c r="K115" i="8"/>
  <c r="K117" i="8" s="1"/>
  <c r="J115" i="8"/>
  <c r="J117" i="8" s="1"/>
  <c r="I115" i="8"/>
  <c r="I117" i="8" s="1"/>
  <c r="H115" i="8"/>
  <c r="H117" i="8" s="1"/>
  <c r="G115" i="8"/>
  <c r="G117" i="8" s="1"/>
  <c r="F115" i="8"/>
  <c r="F117" i="8" s="1"/>
  <c r="E115" i="8"/>
  <c r="E117" i="8" s="1"/>
  <c r="D115" i="8"/>
  <c r="D117" i="8" s="1"/>
  <c r="C115" i="8"/>
  <c r="C117" i="8" s="1"/>
  <c r="B115" i="8"/>
  <c r="N114" i="8"/>
  <c r="N113" i="8"/>
  <c r="C149" i="8" l="1"/>
  <c r="G145" i="8"/>
  <c r="D149" i="8"/>
  <c r="L149" i="8"/>
  <c r="H140" i="8"/>
  <c r="C145" i="8"/>
  <c r="F149" i="8"/>
  <c r="J149" i="8"/>
  <c r="H149" i="8"/>
  <c r="J140" i="8"/>
  <c r="D140" i="8"/>
  <c r="L140" i="8"/>
  <c r="K145" i="8"/>
  <c r="B149" i="8"/>
  <c r="B140" i="8"/>
  <c r="N149" i="8"/>
  <c r="N145" i="8"/>
  <c r="N140" i="8"/>
  <c r="E145" i="8"/>
  <c r="I145" i="8"/>
  <c r="M145" i="8"/>
  <c r="N115" i="8"/>
  <c r="N117" i="8" s="1"/>
  <c r="B117" i="8"/>
  <c r="K42" i="10" s="1"/>
  <c r="H150" i="8" l="1"/>
  <c r="D150" i="8"/>
  <c r="L150" i="8"/>
  <c r="M150" i="8"/>
  <c r="G150" i="8"/>
  <c r="I150" i="8"/>
  <c r="J150" i="8"/>
  <c r="K44" i="10"/>
  <c r="C150" i="8"/>
  <c r="K150" i="8"/>
  <c r="E150" i="8"/>
  <c r="F150" i="8"/>
  <c r="B150" i="8"/>
  <c r="H24" i="10"/>
  <c r="H31" i="10"/>
  <c r="H38" i="10"/>
  <c r="J37" i="10"/>
  <c r="M37" i="10" s="1"/>
  <c r="N37" i="10" s="1"/>
  <c r="L30" i="10"/>
  <c r="L37" i="10" l="1"/>
  <c r="M29" i="10"/>
  <c r="N29" i="10" s="1"/>
  <c r="M30" i="10"/>
  <c r="N30" i="10" s="1"/>
  <c r="L29" i="10"/>
  <c r="K26" i="10" l="1"/>
  <c r="J26" i="10"/>
  <c r="M52" i="8"/>
  <c r="L52" i="8"/>
  <c r="K52" i="8"/>
  <c r="J52" i="8"/>
  <c r="I52" i="8"/>
  <c r="H52" i="8"/>
  <c r="G52" i="8"/>
  <c r="F52" i="8"/>
  <c r="E52" i="8"/>
  <c r="D52" i="8"/>
  <c r="C52" i="8"/>
  <c r="B52" i="8"/>
  <c r="B53" i="8" s="1"/>
  <c r="N51" i="8"/>
  <c r="N52" i="8" s="1"/>
  <c r="K23" i="10"/>
  <c r="J23" i="10"/>
  <c r="L22" i="10"/>
  <c r="M22" i="10"/>
  <c r="N22" i="10" s="1"/>
  <c r="M21" i="10"/>
  <c r="N21" i="10" s="1"/>
  <c r="L21" i="10"/>
  <c r="M20" i="10"/>
  <c r="N20" i="10" s="1"/>
  <c r="K19" i="10"/>
  <c r="J19" i="10"/>
  <c r="M28" i="8"/>
  <c r="L28" i="8"/>
  <c r="K28" i="8"/>
  <c r="J28" i="8"/>
  <c r="I28" i="8"/>
  <c r="H28" i="8"/>
  <c r="G28" i="8"/>
  <c r="F28" i="8"/>
  <c r="E28" i="8"/>
  <c r="D28" i="8"/>
  <c r="C28" i="8"/>
  <c r="B28" i="8"/>
  <c r="N27" i="8"/>
  <c r="N28" i="8" s="1"/>
  <c r="K18" i="10"/>
  <c r="J18" i="10"/>
  <c r="C20" i="8"/>
  <c r="D20" i="8"/>
  <c r="E20" i="8"/>
  <c r="F20" i="8"/>
  <c r="G20" i="8"/>
  <c r="H20" i="8"/>
  <c r="I20" i="8"/>
  <c r="J20" i="8"/>
  <c r="K20" i="8"/>
  <c r="L20" i="8"/>
  <c r="M20" i="8"/>
  <c r="B20" i="8"/>
  <c r="B21" i="8" s="1"/>
  <c r="N19" i="8"/>
  <c r="N20" i="8" s="1"/>
  <c r="K17" i="10"/>
  <c r="C12" i="8"/>
  <c r="D12" i="8"/>
  <c r="E12" i="8"/>
  <c r="F12" i="8"/>
  <c r="G12" i="8"/>
  <c r="H12" i="8"/>
  <c r="I12" i="8"/>
  <c r="J12" i="8"/>
  <c r="K12" i="8"/>
  <c r="L12" i="8"/>
  <c r="M12" i="8"/>
  <c r="B12" i="8"/>
  <c r="N11" i="8"/>
  <c r="N12" i="8" s="1"/>
  <c r="B1" i="8"/>
  <c r="B29" i="8" l="1"/>
  <c r="M37" i="8"/>
  <c r="I37" i="8"/>
  <c r="E37" i="8"/>
  <c r="L37" i="8"/>
  <c r="H37" i="8"/>
  <c r="D37" i="8"/>
  <c r="K37" i="8"/>
  <c r="G37" i="8"/>
  <c r="C37" i="8"/>
  <c r="J37" i="8"/>
  <c r="F37" i="8"/>
  <c r="L26" i="10"/>
  <c r="M26" i="10"/>
  <c r="N26" i="10" s="1"/>
  <c r="M29" i="8"/>
  <c r="M23" i="10"/>
  <c r="N23" i="10" s="1"/>
  <c r="I29" i="8"/>
  <c r="L29" i="8"/>
  <c r="H29" i="8"/>
  <c r="D29" i="8"/>
  <c r="K29" i="8"/>
  <c r="G29" i="8"/>
  <c r="C29" i="8"/>
  <c r="J29" i="8"/>
  <c r="F29" i="8"/>
  <c r="E29" i="8"/>
  <c r="L23" i="10"/>
  <c r="L20" i="10"/>
  <c r="E21" i="8"/>
  <c r="J21" i="8"/>
  <c r="H21" i="8"/>
  <c r="C21" i="8"/>
  <c r="F21" i="8"/>
  <c r="L21" i="8"/>
  <c r="D21" i="8"/>
  <c r="K21" i="8"/>
  <c r="G21" i="8"/>
  <c r="M21" i="8"/>
  <c r="I21" i="8"/>
  <c r="D13" i="8"/>
  <c r="C13" i="8"/>
  <c r="K13" i="8"/>
  <c r="G13" i="8"/>
  <c r="M13" i="8"/>
  <c r="I13" i="8"/>
  <c r="E13" i="8"/>
  <c r="J13" i="8"/>
  <c r="F13" i="8"/>
  <c r="B13" i="8"/>
  <c r="L13" i="8"/>
  <c r="H13" i="8"/>
  <c r="J42" i="10"/>
  <c r="K33" i="10"/>
  <c r="J33" i="10"/>
  <c r="M84" i="8"/>
  <c r="L84" i="8"/>
  <c r="K84" i="8"/>
  <c r="J84" i="8"/>
  <c r="I84" i="8"/>
  <c r="H84" i="8"/>
  <c r="G84" i="8"/>
  <c r="F84" i="8"/>
  <c r="E84" i="8"/>
  <c r="D84" i="8"/>
  <c r="C84" i="8"/>
  <c r="B84" i="8"/>
  <c r="B85" i="8" s="1"/>
  <c r="N83" i="8"/>
  <c r="N84" i="8" s="1"/>
  <c r="N82" i="8"/>
  <c r="K34" i="10"/>
  <c r="J34" i="10"/>
  <c r="M91" i="8"/>
  <c r="L91" i="8"/>
  <c r="K91" i="8"/>
  <c r="J91" i="8"/>
  <c r="I91" i="8"/>
  <c r="H91" i="8"/>
  <c r="G91" i="8"/>
  <c r="F91" i="8"/>
  <c r="E91" i="8"/>
  <c r="D91" i="8"/>
  <c r="C91" i="8"/>
  <c r="B91" i="8"/>
  <c r="N90" i="8"/>
  <c r="N91" i="8" s="1"/>
  <c r="N89" i="8"/>
  <c r="M32" i="10"/>
  <c r="N32" i="10" s="1"/>
  <c r="L34" i="10" l="1"/>
  <c r="M34" i="10"/>
  <c r="N34" i="10" s="1"/>
  <c r="C85" i="8"/>
  <c r="M85" i="8"/>
  <c r="I85" i="8"/>
  <c r="E85" i="8"/>
  <c r="J85" i="8"/>
  <c r="F85" i="8"/>
  <c r="L85" i="8"/>
  <c r="H85" i="8"/>
  <c r="D85" i="8"/>
  <c r="K85" i="8"/>
  <c r="G85" i="8"/>
  <c r="M33" i="10"/>
  <c r="N33" i="10" s="1"/>
  <c r="H92" i="8"/>
  <c r="G92" i="8"/>
  <c r="C92" i="8"/>
  <c r="F92" i="8"/>
  <c r="L92" i="8"/>
  <c r="D92" i="8"/>
  <c r="J92" i="8"/>
  <c r="M92" i="8"/>
  <c r="I92" i="8"/>
  <c r="E92" i="8"/>
  <c r="B92" i="8"/>
  <c r="K92" i="8"/>
  <c r="L32" i="10"/>
  <c r="L33" i="10"/>
  <c r="M17" i="10"/>
  <c r="N17" i="10" s="1"/>
  <c r="N59" i="8"/>
  <c r="N60" i="8" s="1"/>
  <c r="K28" i="10"/>
  <c r="J28" i="10"/>
  <c r="K27" i="10"/>
  <c r="J27" i="10"/>
  <c r="M60" i="8"/>
  <c r="L60" i="8"/>
  <c r="K60" i="8"/>
  <c r="J60" i="8"/>
  <c r="I60" i="8"/>
  <c r="H60" i="8"/>
  <c r="G60" i="8"/>
  <c r="F60" i="8"/>
  <c r="E60" i="8"/>
  <c r="D60" i="8"/>
  <c r="C60" i="8"/>
  <c r="B60" i="8"/>
  <c r="B61" i="8" s="1"/>
  <c r="M44" i="8"/>
  <c r="L44" i="8"/>
  <c r="K44" i="8"/>
  <c r="J44" i="8"/>
  <c r="I44" i="8"/>
  <c r="H44" i="8"/>
  <c r="G44" i="8"/>
  <c r="F44" i="8"/>
  <c r="E44" i="8"/>
  <c r="D44" i="8"/>
  <c r="C44" i="8"/>
  <c r="B44" i="8"/>
  <c r="N43" i="8"/>
  <c r="N44" i="8" s="1"/>
  <c r="K16" i="10"/>
  <c r="C5" i="8"/>
  <c r="D5" i="8"/>
  <c r="E5" i="8"/>
  <c r="F5" i="8"/>
  <c r="G5" i="8"/>
  <c r="H5" i="8"/>
  <c r="I5" i="8"/>
  <c r="J5" i="8"/>
  <c r="K5" i="8"/>
  <c r="L5" i="8"/>
  <c r="M5" i="8"/>
  <c r="N4" i="8"/>
  <c r="M27" i="10" l="1"/>
  <c r="M28" i="10"/>
  <c r="N28" i="10" s="1"/>
  <c r="M53" i="8"/>
  <c r="I53" i="8"/>
  <c r="E53" i="8"/>
  <c r="L53" i="8"/>
  <c r="H53" i="8"/>
  <c r="D53" i="8"/>
  <c r="F53" i="8"/>
  <c r="K53" i="8"/>
  <c r="G53" i="8"/>
  <c r="C53" i="8"/>
  <c r="J53" i="8"/>
  <c r="B45" i="8"/>
  <c r="L17" i="10"/>
  <c r="C61" i="8"/>
  <c r="F61" i="8"/>
  <c r="J61" i="8"/>
  <c r="K61" i="8"/>
  <c r="G61" i="8"/>
  <c r="D61" i="8"/>
  <c r="H61" i="8"/>
  <c r="L61" i="8"/>
  <c r="E61" i="8"/>
  <c r="I61" i="8"/>
  <c r="M61" i="8"/>
  <c r="H45" i="8"/>
  <c r="K45" i="8"/>
  <c r="L19" i="10"/>
  <c r="G45" i="8"/>
  <c r="L45" i="8"/>
  <c r="D45" i="8"/>
  <c r="C45" i="8"/>
  <c r="J45" i="8"/>
  <c r="F45" i="8"/>
  <c r="L18" i="10"/>
  <c r="M45" i="8"/>
  <c r="I45" i="8"/>
  <c r="E45" i="8"/>
  <c r="L28" i="10"/>
  <c r="M19" i="10"/>
  <c r="N19" i="10" s="1"/>
  <c r="M18" i="10"/>
  <c r="N18" i="10" s="1"/>
  <c r="B5" i="8"/>
  <c r="D6" i="8" s="1"/>
  <c r="J16" i="10"/>
  <c r="N3" i="8"/>
  <c r="N5" i="8" s="1"/>
  <c r="H6" i="8" l="1"/>
  <c r="M6" i="8"/>
  <c r="C6" i="8"/>
  <c r="L6" i="8"/>
  <c r="I6" i="8"/>
  <c r="K6" i="8"/>
  <c r="G6" i="8"/>
  <c r="F6" i="8"/>
  <c r="E6" i="8"/>
  <c r="J6" i="8"/>
  <c r="C158" i="8"/>
  <c r="D158" i="8"/>
  <c r="E158" i="8"/>
  <c r="F158" i="8"/>
  <c r="G158" i="8"/>
  <c r="H158" i="8"/>
  <c r="I158" i="8"/>
  <c r="J158" i="8"/>
  <c r="K158" i="8"/>
  <c r="L158" i="8"/>
  <c r="M158" i="8"/>
  <c r="B158" i="8"/>
  <c r="B159" i="8" s="1"/>
  <c r="C135" i="8"/>
  <c r="D135" i="8"/>
  <c r="E135" i="8"/>
  <c r="F135" i="8"/>
  <c r="G135" i="8"/>
  <c r="H135" i="8"/>
  <c r="I135" i="8"/>
  <c r="J135" i="8"/>
  <c r="K135" i="8"/>
  <c r="L135" i="8"/>
  <c r="M135" i="8"/>
  <c r="B135" i="8"/>
  <c r="C126" i="8"/>
  <c r="D126" i="8"/>
  <c r="E126" i="8"/>
  <c r="F126" i="8"/>
  <c r="G126" i="8"/>
  <c r="H126" i="8"/>
  <c r="I126" i="8"/>
  <c r="J126" i="8"/>
  <c r="K126" i="8"/>
  <c r="L126" i="8"/>
  <c r="M126" i="8"/>
  <c r="B126" i="8"/>
  <c r="B106" i="8"/>
  <c r="C98" i="8"/>
  <c r="D98" i="8"/>
  <c r="E98" i="8"/>
  <c r="F98" i="8"/>
  <c r="G98" i="8"/>
  <c r="H98" i="8"/>
  <c r="I98" i="8"/>
  <c r="J98" i="8"/>
  <c r="K98" i="8"/>
  <c r="L98" i="8"/>
  <c r="M98" i="8"/>
  <c r="B98" i="8"/>
  <c r="E136" i="8" l="1"/>
  <c r="I136" i="8"/>
  <c r="M136" i="8"/>
  <c r="G136" i="8"/>
  <c r="D136" i="8"/>
  <c r="H136" i="8"/>
  <c r="F136" i="8"/>
  <c r="J136" i="8"/>
  <c r="C136" i="8"/>
  <c r="B136" i="8"/>
  <c r="K136" i="8"/>
  <c r="L136" i="8"/>
  <c r="J44" i="10"/>
  <c r="N75" i="8"/>
  <c r="B118" i="8" l="1"/>
  <c r="D118" i="8"/>
  <c r="H118" i="8"/>
  <c r="L118" i="8"/>
  <c r="F118" i="8"/>
  <c r="C118" i="8"/>
  <c r="G118" i="8"/>
  <c r="E118" i="8"/>
  <c r="I118" i="8"/>
  <c r="M118" i="8"/>
  <c r="J118" i="8"/>
  <c r="K118" i="8"/>
  <c r="K45" i="10" l="1"/>
  <c r="J45" i="10"/>
  <c r="K43" i="10"/>
  <c r="J43" i="10"/>
  <c r="K40" i="10"/>
  <c r="J40" i="10"/>
  <c r="K36" i="10"/>
  <c r="J36" i="10"/>
  <c r="K35" i="10"/>
  <c r="J35" i="10"/>
  <c r="B75" i="10"/>
  <c r="C76" i="10"/>
  <c r="C69" i="8"/>
  <c r="D69" i="8"/>
  <c r="E69" i="8"/>
  <c r="F69" i="8"/>
  <c r="G69" i="8"/>
  <c r="H69" i="8"/>
  <c r="I69" i="8"/>
  <c r="J69" i="8"/>
  <c r="K69" i="8"/>
  <c r="L69" i="8"/>
  <c r="M69" i="8"/>
  <c r="B69" i="8"/>
  <c r="B99" i="8"/>
  <c r="B76" i="8"/>
  <c r="B77" i="8" s="1"/>
  <c r="M134" i="8"/>
  <c r="L134" i="8"/>
  <c r="K134" i="8"/>
  <c r="J134" i="8"/>
  <c r="I134" i="8"/>
  <c r="H134" i="8"/>
  <c r="G134" i="8"/>
  <c r="F134" i="8"/>
  <c r="E134" i="8"/>
  <c r="D134" i="8"/>
  <c r="C134" i="8"/>
  <c r="B134" i="8"/>
  <c r="N133" i="8"/>
  <c r="N135" i="8" s="1"/>
  <c r="N132" i="8"/>
  <c r="N105" i="8"/>
  <c r="C106" i="8"/>
  <c r="D106" i="8"/>
  <c r="E106" i="8"/>
  <c r="F106" i="8"/>
  <c r="G106" i="8"/>
  <c r="H106" i="8"/>
  <c r="I106" i="8"/>
  <c r="J106" i="8"/>
  <c r="K106" i="8"/>
  <c r="L106" i="8"/>
  <c r="M106" i="8"/>
  <c r="N97" i="8"/>
  <c r="N98" i="8" s="1"/>
  <c r="N96" i="8"/>
  <c r="D77" i="8"/>
  <c r="E77" i="8"/>
  <c r="F77" i="8"/>
  <c r="G77" i="8"/>
  <c r="H77" i="8"/>
  <c r="I77" i="8"/>
  <c r="J77" i="8"/>
  <c r="K77" i="8"/>
  <c r="L77" i="8"/>
  <c r="M77" i="8"/>
  <c r="C77" i="8"/>
  <c r="C76" i="8"/>
  <c r="D76" i="8"/>
  <c r="E76" i="8"/>
  <c r="F76" i="8"/>
  <c r="G76" i="8"/>
  <c r="H76" i="8"/>
  <c r="I76" i="8"/>
  <c r="J76" i="8"/>
  <c r="K76" i="8"/>
  <c r="L76" i="8"/>
  <c r="M76" i="8"/>
  <c r="N74" i="8"/>
  <c r="L8" i="10"/>
  <c r="D99" i="8" l="1"/>
  <c r="M16" i="10"/>
  <c r="N16" i="10" s="1"/>
  <c r="N24" i="10" s="1"/>
  <c r="I99" i="8"/>
  <c r="M99" i="8"/>
  <c r="E99" i="8"/>
  <c r="L99" i="8"/>
  <c r="H99" i="8"/>
  <c r="K99" i="8"/>
  <c r="G99" i="8"/>
  <c r="C99" i="8"/>
  <c r="J99" i="8"/>
  <c r="F99" i="8"/>
  <c r="N76" i="8"/>
  <c r="L16" i="10"/>
  <c r="M43" i="10" l="1"/>
  <c r="N43" i="10" s="1"/>
  <c r="L43" i="10"/>
  <c r="L157" i="8" l="1"/>
  <c r="K157" i="8"/>
  <c r="J157" i="8"/>
  <c r="I157" i="8"/>
  <c r="H157" i="8"/>
  <c r="G157" i="8"/>
  <c r="F157" i="8"/>
  <c r="E157" i="8"/>
  <c r="D157" i="8"/>
  <c r="C157" i="8"/>
  <c r="B76" i="10"/>
  <c r="N123" i="8"/>
  <c r="J41" i="10" s="1"/>
  <c r="N104" i="8"/>
  <c r="M157" i="8"/>
  <c r="B157" i="8"/>
  <c r="M42" i="10"/>
  <c r="N42" i="10" s="1"/>
  <c r="L42" i="10"/>
  <c r="M35" i="10"/>
  <c r="N35" i="10" s="1"/>
  <c r="L35" i="10"/>
  <c r="M36" i="10"/>
  <c r="N36" i="10" s="1"/>
  <c r="L36" i="10"/>
  <c r="N156" i="8"/>
  <c r="N158" i="8" s="1"/>
  <c r="N155" i="8"/>
  <c r="N69" i="10"/>
  <c r="C61" i="10"/>
  <c r="M56" i="10"/>
  <c r="N56" i="10" s="1"/>
  <c r="M55" i="10"/>
  <c r="N55" i="10" s="1"/>
  <c r="M54" i="10"/>
  <c r="N54" i="10" s="1"/>
  <c r="H47" i="10"/>
  <c r="M46" i="10"/>
  <c r="N46" i="10" s="1"/>
  <c r="L46" i="10"/>
  <c r="M45" i="10"/>
  <c r="N45" i="10" s="1"/>
  <c r="L45" i="10"/>
  <c r="M44" i="10"/>
  <c r="N44" i="10" s="1"/>
  <c r="L44" i="10"/>
  <c r="M39" i="10"/>
  <c r="N39" i="10" s="1"/>
  <c r="L39" i="10"/>
  <c r="M25" i="10"/>
  <c r="N25" i="10" s="1"/>
  <c r="L25" i="10"/>
  <c r="N38" i="10" l="1"/>
  <c r="H48" i="10"/>
  <c r="M125" i="8"/>
  <c r="J125" i="8" l="1"/>
  <c r="K125" i="8"/>
  <c r="F13" i="1"/>
  <c r="G125" i="8"/>
  <c r="C125" i="8"/>
  <c r="N124" i="8"/>
  <c r="N126" i="8" s="1"/>
  <c r="H125" i="8"/>
  <c r="E125" i="8"/>
  <c r="B125" i="8"/>
  <c r="L125" i="8"/>
  <c r="D125" i="8"/>
  <c r="F125" i="8"/>
  <c r="I125" i="8"/>
  <c r="N106" i="8"/>
  <c r="B107" i="8"/>
  <c r="D107" i="8"/>
  <c r="H107" i="8"/>
  <c r="L107" i="8"/>
  <c r="E107" i="8"/>
  <c r="I107" i="8"/>
  <c r="M107" i="8"/>
  <c r="F107" i="8"/>
  <c r="J107" i="8"/>
  <c r="C107" i="8"/>
  <c r="G107" i="8"/>
  <c r="K107" i="8"/>
  <c r="M68" i="8"/>
  <c r="L68" i="8"/>
  <c r="K68" i="8"/>
  <c r="J68" i="8"/>
  <c r="I68" i="8"/>
  <c r="H68" i="8"/>
  <c r="G68" i="8"/>
  <c r="F68" i="8"/>
  <c r="E68" i="8"/>
  <c r="D68" i="8"/>
  <c r="C68" i="8"/>
  <c r="B68" i="8"/>
  <c r="N67" i="8"/>
  <c r="N66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41" i="10"/>
  <c r="B127" i="8"/>
  <c r="K127" i="8"/>
  <c r="C127" i="8"/>
  <c r="F127" i="8"/>
  <c r="I127" i="8"/>
  <c r="G127" i="8"/>
  <c r="J127" i="8"/>
  <c r="L127" i="8"/>
  <c r="M127" i="8"/>
  <c r="D127" i="8"/>
  <c r="E127" i="8"/>
  <c r="H127" i="8"/>
  <c r="J21" i="1"/>
  <c r="M40" i="10"/>
  <c r="N40" i="10" s="1"/>
  <c r="L40" i="10"/>
  <c r="I20" i="1"/>
  <c r="G21" i="1"/>
  <c r="I12" i="1"/>
  <c r="I14" i="1"/>
  <c r="E14" i="1"/>
  <c r="N69" i="8"/>
  <c r="C159" i="8"/>
  <c r="D159" i="8"/>
  <c r="F159" i="8"/>
  <c r="E159" i="8"/>
  <c r="L159" i="8"/>
  <c r="J159" i="8"/>
  <c r="G159" i="8"/>
  <c r="I159" i="8"/>
  <c r="K159" i="8"/>
  <c r="M159" i="8"/>
  <c r="H159" i="8"/>
  <c r="L70" i="8"/>
  <c r="E70" i="8"/>
  <c r="I70" i="8"/>
  <c r="M70" i="8"/>
  <c r="B70" i="8"/>
  <c r="F70" i="8"/>
  <c r="J70" i="8"/>
  <c r="C70" i="8"/>
  <c r="G70" i="8"/>
  <c r="K70" i="8"/>
  <c r="D70" i="8"/>
  <c r="H70" i="8"/>
  <c r="G16" i="1"/>
  <c r="G12" i="1"/>
  <c r="J20" i="1"/>
  <c r="L41" i="10" l="1"/>
  <c r="M41" i="10"/>
  <c r="N41" i="10" s="1"/>
  <c r="N47" i="10" s="1"/>
  <c r="H16" i="1"/>
  <c r="N27" i="10"/>
  <c r="L27" i="10"/>
  <c r="H14" i="1"/>
  <c r="J14" i="1" s="1"/>
  <c r="N31" i="10" l="1"/>
  <c r="N48" i="10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9" i="10"/>
  <c r="H10" i="10" s="1"/>
  <c r="N57" i="10"/>
  <c r="N58" i="10" s="1"/>
  <c r="B6" i="8"/>
</calcChain>
</file>

<file path=xl/comments1.xml><?xml version="1.0" encoding="utf-8"?>
<comments xmlns="http://schemas.openxmlformats.org/spreadsheetml/2006/main">
  <authors>
    <author>MT05</author>
  </authors>
  <commentList>
    <comment ref="J39" authorId="0" shapeId="0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>
  <authors>
    <author>MT05</author>
  </authors>
  <commentList>
    <comment ref="N112" authorId="0" shapeId="0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<sst xmlns="http://schemas.openxmlformats.org/spreadsheetml/2006/main" count="1100" uniqueCount="323">
  <si>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</si>
  <si>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</si>
  <si>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</si>
  <si>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</si>
  <si>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</si>
  <si>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</si>
  <si>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</si>
  <si>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</si>
  <si>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</si>
  <si>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</si>
  <si>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</si>
  <si>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</si>
  <si>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</si>
  <si>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</si>
  <si>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</si>
  <si>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</si>
  <si>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</si>
  <si>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</si>
  <si>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</si>
  <si>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</si>
  <si>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</si>
  <si>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</si>
  <si>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</si>
  <si>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</si>
  <si>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</si>
  <si>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</si>
  <si>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</si>
  <si>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</si>
  <si>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</si>
  <si>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</si>
  <si>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</si>
  <si>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</si>
  <si>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</si>
  <si>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</si>
  <si>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</si>
  <si>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</si>
  <si>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</si>
  <si>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</si>
  <si>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</si>
  <si>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</si>
  <si>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</si>
  <si>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</si>
  <si>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</si>
  <si>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</si>
  <si>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</si>
  <si>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</si>
  <si>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</si>
  <si>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</si>
  <si>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</si>
  <si>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</si>
  <si>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</si>
  <si>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</si>
  <si>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</si>
  <si>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</si>
  <si>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</si>
  <si>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</si>
  <si>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</si>
  <si>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</si>
  <si>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</si>
  <si>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</si>
  <si>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</si>
  <si>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</si>
  <si>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</si>
  <si>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</si>
  <si>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</si>
  <si>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</si>
  <si>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</si>
  <si>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</si>
  <si>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</si>
  <si>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</si>
  <si>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</si>
  <si>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</si>
  <si>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</si>
  <si>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</si>
  <si>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</si>
  <si>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</si>
  <si>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</si>
  <si>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</si>
  <si>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</si>
  <si>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</si>
  <si>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</si>
  <si>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</si>
  <si>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</si>
  <si>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</si>
  <si>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</si>
  <si>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</si>
  <si>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</si>
  <si>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</si>
  <si>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</si>
  <si>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</si>
  <si>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</si>
  <si>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</si>
  <si>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</si>
  <si>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</si>
  <si>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</si>
  <si>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</si>
  <si>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</si>
  <si>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</si>
  <si>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</si>
  <si>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</si>
  <si>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</si>
  <si>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</si>
  <si>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</si>
  <si>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</si>
  <si>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</si>
  <si>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</si>
  <si>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</si>
  <si>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</si>
  <si>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</si>
  <si>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</si>
  <si>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</si>
  <si>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</si>
  <si>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</si>
  <si>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</si>
  <si>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</si>
  <si>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</si>
  <si>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</si>
  <si>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</si>
  <si>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</si>
  <si>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</si>
  <si>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</si>
  <si>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</si>
  <si>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</si>
  <si>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</si>
  <si>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</si>
  <si>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</si>
  <si>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</si>
  <si>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</si>
  <si>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</si>
  <si>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</si>
  <si>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</si>
  <si>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</si>
  <si>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</si>
  <si>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</si>
  <si>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</si>
  <si>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All Dept</t>
  </si>
  <si>
    <t>F.3. Cost Effectiveness</t>
  </si>
  <si>
    <t>Minimize</t>
  </si>
  <si>
    <t>Total Finance Perspective</t>
  </si>
  <si>
    <t>C.1. Customer Satisfaction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</si>
  <si>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</si>
  <si>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</si>
  <si>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</si>
  <si>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</si>
  <si>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</si>
  <si>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</si>
  <si>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</si>
  <si>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</si>
  <si>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</si>
  <si>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</si>
  <si>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</si>
  <si>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</si>
  <si>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</si>
  <si>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</si>
  <si>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</si>
  <si>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</si>
  <si>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</si>
  <si>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</si>
  <si>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</si>
  <si>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</si>
  <si>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</si>
  <si>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</si>
  <si>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</si>
  <si>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</si>
  <si>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</si>
  <si>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</si>
  <si>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</si>
  <si>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</si>
  <si>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</si>
  <si>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</si>
  <si>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</si>
  <si>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</si>
  <si>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</si>
  <si>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</si>
  <si>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</si>
  <si>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</si>
  <si>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</si>
  <si>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</si>
  <si>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Unlock</t>
  </si>
  <si>
    <t>Pemenuhan/Kepatuhan pada Peraturan Perundangan yang Berlaku</t>
  </si>
  <si>
    <t>Total sanksi/bulan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</si>
  <si>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</si>
  <si>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</si>
  <si>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</si>
  <si>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</si>
  <si>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</si>
  <si>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</si>
  <si>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</si>
  <si>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</si>
  <si>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</si>
  <si>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</si>
  <si>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</si>
  <si>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</si>
  <si>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</si>
  <si>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</si>
  <si>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</si>
  <si>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</si>
  <si>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</si>
  <si>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</si>
  <si>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</si>
  <si>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</si>
  <si>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</si>
  <si>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</si>
  <si>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</si>
  <si>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</si>
  <si>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</si>
  <si>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</si>
  <si>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</si>
  <si>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</si>
  <si>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</si>
  <si>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Aktivitas</t>
  </si>
  <si>
    <t>Tidak diperbolehkan mengganti rumus tanpa sepengetahuan Dept CMS</t>
  </si>
  <si>
    <t>Financial</t>
  </si>
  <si>
    <t xml:space="preserve">
Pencapaian BSC perbulan bisa dilihat dengan mengganti bulan pada kolom pada gambar.</t>
  </si>
  <si>
    <t>MoU (Measurement of Unit)</t>
  </si>
  <si>
    <t>%</t>
  </si>
  <si>
    <t>Qty</t>
  </si>
  <si>
    <t>Keterlibatan</t>
  </si>
  <si>
    <t>Temuan</t>
  </si>
  <si>
    <t>Pelanggaran</t>
  </si>
  <si>
    <t xml:space="preserve">Temuan &amp; Ketepatan 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</si>
  <si>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</si>
  <si>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</si>
  <si>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</si>
  <si>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% TNA &amp; Akses KMS</t>
  </si>
  <si>
    <t>Target TNA</t>
  </si>
  <si>
    <t>Target KMS</t>
  </si>
  <si>
    <t>Min to Zero</t>
  </si>
  <si>
    <t>Target ISO</t>
  </si>
  <si>
    <t>Actual MTD</t>
  </si>
  <si>
    <t>F.1. Sales Growth</t>
  </si>
  <si>
    <t>M Rupiah</t>
  </si>
  <si>
    <t>Internal Complain per departemen/bulan</t>
  </si>
  <si>
    <t>Komplain</t>
  </si>
  <si>
    <t>Komplain Produk/Bulan</t>
  </si>
  <si>
    <t>C.2. Customer Loyalti</t>
  </si>
  <si>
    <t>Customer Melakukan Pembelian Ulang</t>
  </si>
  <si>
    <t>YTD</t>
  </si>
  <si>
    <t>Collect AR</t>
  </si>
  <si>
    <t>F.2.Profitable Growth</t>
  </si>
  <si>
    <t>Days</t>
  </si>
  <si>
    <t>Actual Average</t>
  </si>
  <si>
    <t>Average Days from BAST</t>
  </si>
  <si>
    <t xml:space="preserve">Pencapaian Target Intensitas Solid Waste </t>
  </si>
  <si>
    <t>Program Penurunan Intensitas Energy Departemen</t>
  </si>
  <si>
    <t>Program</t>
  </si>
  <si>
    <t>Temuan 5S</t>
  </si>
  <si>
    <t>Kepatuhan penggunaan APD Internal dan Vendor</t>
  </si>
  <si>
    <t>Tingkat kecelakaan kerja internal &amp; vendor</t>
  </si>
  <si>
    <t>Sertifikat</t>
  </si>
  <si>
    <t xml:space="preserve">Actual </t>
  </si>
  <si>
    <t>Susanto</t>
  </si>
  <si>
    <t>Febby Ferdiana</t>
  </si>
  <si>
    <t>Sales NSB</t>
  </si>
  <si>
    <t>Dalam M Rupiah</t>
  </si>
  <si>
    <t>New Product Global Sourcing</t>
  </si>
  <si>
    <t>New Product GS</t>
  </si>
  <si>
    <t>Gross Profit Nursing Bed</t>
  </si>
  <si>
    <t>Gross Profit Barang Import</t>
  </si>
  <si>
    <t>% From HPP/Revenue Sales</t>
  </si>
  <si>
    <t>Cost Import Storage&amp;Demurage</t>
  </si>
  <si>
    <t>Cost Pameran</t>
  </si>
  <si>
    <t>Parts Alternative</t>
  </si>
  <si>
    <t>Mengendalikan AR</t>
  </si>
  <si>
    <t>Rupiah</t>
  </si>
  <si>
    <t>% Budget</t>
  </si>
  <si>
    <t>Part /tahun</t>
  </si>
  <si>
    <t>Program Survey Kepuasan Pelanggan</t>
  </si>
  <si>
    <t>Juni 2024</t>
  </si>
  <si>
    <t>Respon Terhadap Order</t>
  </si>
  <si>
    <t>24 Jam</t>
  </si>
  <si>
    <t>Average Hours Response (Hours)</t>
  </si>
  <si>
    <t>Distributor</t>
  </si>
  <si>
    <t>C.3. Innovative Product</t>
  </si>
  <si>
    <t>Pemasaran Pengembangan Multibed</t>
  </si>
  <si>
    <t>I.4. Inventory Management</t>
  </si>
  <si>
    <t>Optimalisasi Program Digitalisasi
Digitalisasi Dashboard Dokumen Alkes</t>
  </si>
  <si>
    <t>Internal Process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</si>
  <si>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</si>
  <si>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>Strategic Initiative</t>
  </si>
  <si>
    <t>Melakukan kolaborasi dengan distributor Alkes Existing
Meningkatkan Komunikasi dan supporting terhadap kebutuhan Distributor alkes Chitose
Memastikan AKD New Products Multibed
Memaksimalkan Stok Finish Goods 50set Bed untuk boost penjualan
Menjadikan 2 DH menjadi Distributor Alkes</t>
  </si>
  <si>
    <t>Mencari informasi dari DH dan Sales untuk produk yang dibutuhkan market
Memastikan Supplier bisa support untuk produk yang dibutuhkan
Trend Research kebutuhan market dari Pameran dan Kunjungan Pabrik Product Sejenis</t>
  </si>
  <si>
    <t>Kenaikan Harga Bed 5% untuk produk Eksisting di Tahun 2024
Penjualan Produk Baru Multibed di 2024
Penggantian beberapa part lokal menjadi part import dengan harga lebih rendah</t>
  </si>
  <si>
    <t>Kenaikan harga barang Import  5-7% Produk Existing di tahun 2024
Efisiensi import barang Multi supplier dalam 1 Kontainer</t>
  </si>
  <si>
    <t>Memastikan Tim Internal siap untuk menerima barang
Memastikan dokumen Import lengkap dan benar
Memastikan proses Import dari hulu sampai hilir semua tepat waktu dan tepat data</t>
  </si>
  <si>
    <t>Melakukan Pameran Bersama dengan Dist Alkes
Mengikuti Pameran dengan biaya Ekonomis</t>
  </si>
  <si>
    <t>Support Rnd untuk menggunakan Part Import yang lebih murah dari Produk Existing</t>
  </si>
  <si>
    <t>Berkoordinasi dengan Finance mengenai AR dan Tanggal Jatuh Tempo
Push Distributor untuk melakukan pembayaran sesuai target waktu</t>
  </si>
  <si>
    <t>Identifikasi responden Alkes yang akan di Survey
Menyebarkan Survey Kepuasan Pelanggan ke distributor Alkes 1 Kali di bulan Mei 2024
Menyerahkan hasil Survey ke tim marketing untuk untuk dilakukan Evaluasi dan Analisa</t>
  </si>
  <si>
    <t>Memastikan Order Costumer direspon dalam waktu kurang dari 1X24 jam</t>
  </si>
  <si>
    <t>Memastikan barang diterima dengan baik di Costumer sesuai dengan waktu yang sudah sepakati</t>
  </si>
  <si>
    <t>100% sesuai petunjuk Standar Keberterimaan</t>
  </si>
  <si>
    <t>Melakukan Program Costumer Care
Melakukan Presentasi produk baru ke Distributor</t>
  </si>
  <si>
    <t>Supporting Pembuatan AKD multibed selesai
Supporting Pembuatan Suket Multibed selesai
Presentasi terjadwal ke Distributor</t>
  </si>
  <si>
    <t>Penghematan penggunaan listrik di masing-masing Departemen (AC, Lampu, dll)
Menggunakan kendaraan dinas lebih efektif
Memaksimalkan Kapasitas Angkut Kendaraan (Truck)
Menetapkan pengiriman material dan barang pesanan dilakukan vendor</t>
  </si>
  <si>
    <t>Meminimalisir sampah domestik efek proses di masing-masing Departemen
Meningkatkan partisipasi AOC di masing-masing Departemen dalam pelaksanaan 5S</t>
  </si>
  <si>
    <t>Meningkatkan kepatuhan penggunaan APD dan sosialisasi berkala di masing-masing Departemen
Melakukan sosialisasi penggunaan kewajiban APD kepada vendor</t>
  </si>
  <si>
    <t>Review Kehadiran Karyawan setiap Bulan
Pengaturan Cuti Tim
Pendekatan Persuasif terhadap personil departemen</t>
  </si>
  <si>
    <t>Evaluasi HIRADC Departemen per semester
Evaluasi infrastruktur dan pedoman K3 per semester
Menetapkan persyaratan K3 untuk vendor</t>
  </si>
  <si>
    <t>Stok Slowmoving dan Unmoving untuk Parts &amp; Products</t>
  </si>
  <si>
    <t>Supporting untuk melakukan penjualan barang hasil dari perakitan parts Unmoving</t>
  </si>
  <si>
    <t>1. Memastikan improvement dan inovasi tetap berjalan</t>
  </si>
  <si>
    <t>1. Kepatuhan terhadap penggunaan APD
2. Merealisasikan Program pengembangan SDM
3. Konsistensi pengelolaan lingkungan</t>
  </si>
  <si>
    <t>1. Meningkatkan pengendalian pelaksanaan program pengembangan karyawan</t>
  </si>
  <si>
    <t>1. Meningkatkan efektivitas pemenuhan terhadap GCG dan Kode Etik</t>
  </si>
  <si>
    <t>1. Kepatuhan terhadap Sistem Manajemen ISO Integrasi
2. Memastikan penyelesaian temuan audit dilakukan sesuai jadwal</t>
  </si>
  <si>
    <t>1. Update peraturan perundangan yang berlaku
2. Membuat program pengawasan pemenuhan peraturan perundangan</t>
  </si>
  <si>
    <t>Pembuatan Konsep Dashboard Alkes
Request IT pembuatan aplikasi</t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</si>
  <si>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</si>
  <si>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</si>
  <si>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</si>
  <si>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</si>
  <si>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</si>
  <si>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</si>
  <si>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 xml:space="preserve">Isi keterangan pencapaian pada kolom yang sudah disediakan
</t>
  </si>
  <si>
    <t>Note</t>
  </si>
  <si>
    <t>Pencapaian Temuan Eksternal</t>
  </si>
  <si>
    <t>% Pencapaian Tepat Waktu</t>
  </si>
  <si>
    <t>GS &amp; NSB</t>
  </si>
  <si>
    <t>Belum ada PO masuk</t>
  </si>
  <si>
    <t>PO masuk Indomedik senilai 1 M akan terjadi penjualan di Maret 2024</t>
  </si>
  <si>
    <t>KUMI FDN 1055 L
Kenko NC
Ergodesk WT02 8018 L</t>
  </si>
  <si>
    <t xml:space="preserve">Neo 2 Specta 2  Duo DX WA Echool PT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</si>
</sst>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0.0%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#,##0.0_);\(#,##0.0\)"/>
    <numFmt numFmtId="177" formatCode="0.0000"/>
    <numFmt numFmtId="178" formatCode="&quot;Total Perspectives Weight - &quot;0%"/>
    <numFmt numFmtId="179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45">
    <xf numFmtId="0" fontId="0" fillId="0" borderId="0" xfId="0"/>
    <xf numFmtId="165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43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/>
    </xf>
    <xf numFmtId="166" fontId="7" fillId="0" borderId="3" xfId="2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6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6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6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1" fontId="14" fillId="0" borderId="19" xfId="7" applyNumberFormat="1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177" fontId="14" fillId="0" borderId="19" xfId="7" applyNumberFormat="1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6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164" fontId="14" fillId="0" borderId="0" xfId="9" applyFont="1" applyAlignment="1" applyProtection="1">
      <alignment vertical="center"/>
    </xf>
    <xf numFmtId="178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166" fontId="17" fillId="2" borderId="17" xfId="8" applyNumberFormat="1" applyFont="1" applyFill="1" applyBorder="1" applyAlignment="1" applyProtection="1">
      <alignment horizontal="center" vertical="center"/>
    </xf>
    <xf numFmtId="164" fontId="14" fillId="0" borderId="0" xfId="9" applyFont="1" applyAlignment="1" applyProtection="1">
      <alignment horizontal="center" vertical="center"/>
    </xf>
    <xf numFmtId="164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6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6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6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6" fontId="22" fillId="0" borderId="0" xfId="8" applyNumberFormat="1" applyFont="1" applyAlignment="1" applyProtection="1">
      <alignment horizontal="justify" vertical="center" wrapText="1"/>
    </xf>
    <xf numFmtId="166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6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6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6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164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164" fontId="15" fillId="0" borderId="0" xfId="9" applyFont="1" applyBorder="1" applyAlignment="1" applyProtection="1"/>
    <xf numFmtId="164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0" fontId="17" fillId="2" borderId="23" xfId="9" applyNumberFormat="1" applyFont="1" applyFill="1" applyBorder="1" applyAlignment="1" applyProtection="1">
      <alignment vertical="center"/>
    </xf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164" fontId="0" fillId="8" borderId="1" xfId="1" applyFont="1" applyFill="1" applyBorder="1"/>
    <xf numFmtId="9" fontId="0" fillId="8" borderId="1" xfId="2" applyFont="1" applyFill="1" applyBorder="1"/>
    <xf numFmtId="165" fontId="0" fillId="8" borderId="1" xfId="1" applyNumberFormat="1" applyFont="1" applyFill="1" applyBorder="1"/>
    <xf numFmtId="9" fontId="0" fillId="8" borderId="1" xfId="1" applyNumberFormat="1" applyFont="1" applyFill="1" applyBorder="1"/>
    <xf numFmtId="176" fontId="14" fillId="0" borderId="21" xfId="8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" fillId="0" borderId="1" xfId="2" applyFont="1" applyFill="1" applyBorder="1"/>
    <xf numFmtId="179" fontId="0" fillId="0" borderId="1" xfId="1" applyNumberFormat="1" applyFont="1" applyBorder="1"/>
    <xf numFmtId="0" fontId="14" fillId="0" borderId="0" xfId="7" applyFont="1" applyAlignment="1">
      <alignment horizontal="left" vertical="center" wrapText="1"/>
    </xf>
    <xf numFmtId="9" fontId="0" fillId="0" borderId="0" xfId="2" applyFont="1" applyBorder="1"/>
    <xf numFmtId="2" fontId="0" fillId="0" borderId="0" xfId="0" applyNumberFormat="1"/>
    <xf numFmtId="2" fontId="0" fillId="0" borderId="1" xfId="2" applyNumberFormat="1" applyFont="1" applyBorder="1"/>
    <xf numFmtId="2" fontId="0" fillId="8" borderId="1" xfId="2" applyNumberFormat="1" applyFont="1" applyFill="1" applyBorder="1"/>
    <xf numFmtId="2" fontId="14" fillId="0" borderId="19" xfId="2" applyNumberFormat="1" applyFont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1" fontId="0" fillId="0" borderId="1" xfId="2" applyNumberFormat="1" applyFont="1" applyBorder="1"/>
    <xf numFmtId="1" fontId="0" fillId="8" borderId="1" xfId="2" applyNumberFormat="1" applyFont="1" applyFill="1" applyBorder="1"/>
    <xf numFmtId="1" fontId="14" fillId="0" borderId="21" xfId="2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2" borderId="12" xfId="0" applyFont="1" applyFill="1" applyBorder="1"/>
    <xf numFmtId="9" fontId="15" fillId="13" borderId="50" xfId="8" applyFont="1" applyFill="1" applyBorder="1" applyAlignment="1" applyProtection="1">
      <alignment horizontal="center" vertical="center"/>
    </xf>
    <xf numFmtId="0" fontId="15" fillId="13" borderId="50" xfId="8" applyNumberFormat="1" applyFont="1" applyFill="1" applyBorder="1" applyAlignment="1" applyProtection="1">
      <alignment vertical="center"/>
    </xf>
    <xf numFmtId="9" fontId="15" fillId="12" borderId="11" xfId="8" applyFont="1" applyFill="1" applyBorder="1" applyAlignment="1" applyProtection="1">
      <alignment horizontal="center" vertical="center"/>
    </xf>
    <xf numFmtId="0" fontId="15" fillId="12" borderId="11" xfId="8" applyNumberFormat="1" applyFont="1" applyFill="1" applyBorder="1" applyAlignment="1" applyProtection="1">
      <alignment vertical="center"/>
    </xf>
    <xf numFmtId="9" fontId="15" fillId="11" borderId="11" xfId="8" applyFont="1" applyFill="1" applyBorder="1" applyAlignment="1" applyProtection="1">
      <alignment horizontal="center" vertical="center"/>
    </xf>
    <xf numFmtId="0" fontId="15" fillId="11" borderId="11" xfId="8" applyNumberFormat="1" applyFont="1" applyFill="1" applyBorder="1" applyAlignment="1" applyProtection="1">
      <alignment vertical="center"/>
    </xf>
    <xf numFmtId="9" fontId="15" fillId="10" borderId="11" xfId="8" applyFont="1" applyFill="1" applyBorder="1" applyAlignment="1" applyProtection="1">
      <alignment horizontal="center" vertical="center"/>
    </xf>
    <xf numFmtId="0" fontId="15" fillId="10" borderId="11" xfId="8" applyNumberFormat="1" applyFont="1" applyFill="1" applyBorder="1" applyAlignment="1" applyProtection="1">
      <alignment vertical="center"/>
    </xf>
    <xf numFmtId="164" fontId="0" fillId="0" borderId="0" xfId="1" applyFont="1"/>
    <xf numFmtId="1" fontId="29" fillId="8" borderId="12" xfId="0" applyNumberFormat="1" applyFont="1" applyFill="1" applyBorder="1"/>
    <xf numFmtId="173" fontId="14" fillId="0" borderId="0" xfId="7" applyNumberFormat="1" applyFont="1" applyAlignment="1">
      <alignment horizontal="center" vertical="center"/>
    </xf>
    <xf numFmtId="9" fontId="14" fillId="0" borderId="0" xfId="2" applyFont="1" applyBorder="1" applyAlignment="1">
      <alignment horizontal="center" vertical="center"/>
    </xf>
    <xf numFmtId="2" fontId="14" fillId="0" borderId="21" xfId="2" applyNumberFormat="1" applyFont="1" applyBorder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0" fontId="14" fillId="0" borderId="21" xfId="2" applyNumberFormat="1" applyFont="1" applyBorder="1" applyAlignment="1">
      <alignment horizontal="center" vertical="center"/>
    </xf>
    <xf numFmtId="2" fontId="14" fillId="0" borderId="20" xfId="2" applyNumberFormat="1" applyFont="1" applyBorder="1" applyAlignment="1">
      <alignment horizontal="center" vertical="center"/>
    </xf>
    <xf numFmtId="0" fontId="14" fillId="0" borderId="51" xfId="7" applyFont="1" applyBorder="1" applyAlignment="1">
      <alignment horizontal="left" vertical="center" wrapText="1"/>
    </xf>
    <xf numFmtId="0" fontId="15" fillId="0" borderId="0" xfId="7" applyFont="1" applyAlignment="1">
      <alignment horizontal="center" wrapText="1"/>
    </xf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/>
    </xf>
    <xf numFmtId="166" fontId="14" fillId="0" borderId="21" xfId="8" applyNumberFormat="1" applyFont="1" applyBorder="1" applyAlignment="1" applyProtection="1">
      <alignment horizontal="center" vertical="center"/>
    </xf>
    <xf numFmtId="166" fontId="15" fillId="10" borderId="11" xfId="8" applyNumberFormat="1" applyFont="1" applyFill="1" applyBorder="1" applyAlignment="1" applyProtection="1">
      <alignment horizontal="center" vertical="center"/>
    </xf>
    <xf numFmtId="166" fontId="14" fillId="0" borderId="19" xfId="8" applyNumberFormat="1" applyFont="1" applyBorder="1" applyAlignment="1" applyProtection="1">
      <alignment horizontal="center" vertical="center"/>
    </xf>
    <xf numFmtId="166" fontId="15" fillId="11" borderId="11" xfId="8" applyNumberFormat="1" applyFont="1" applyFill="1" applyBorder="1" applyAlignment="1" applyProtection="1">
      <alignment horizontal="center" vertical="center"/>
    </xf>
    <xf numFmtId="166" fontId="15" fillId="12" borderId="11" xfId="8" applyNumberFormat="1" applyFont="1" applyFill="1" applyBorder="1" applyAlignment="1" applyProtection="1">
      <alignment horizontal="center" vertical="center"/>
    </xf>
    <xf numFmtId="166" fontId="14" fillId="0" borderId="20" xfId="8" applyNumberFormat="1" applyFont="1" applyBorder="1" applyAlignment="1" applyProtection="1">
      <alignment horizontal="center" vertical="center"/>
    </xf>
    <xf numFmtId="166" fontId="15" fillId="13" borderId="50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wrapText="1"/>
    </xf>
    <xf numFmtId="164" fontId="15" fillId="0" borderId="0" xfId="9" applyFont="1" applyBorder="1" applyAlignment="1" applyProtection="1">
      <alignment wrapText="1"/>
    </xf>
    <xf numFmtId="0" fontId="15" fillId="0" borderId="0" xfId="7" applyFont="1" applyAlignment="1">
      <alignment horizontal="left" vertical="center" wrapText="1"/>
    </xf>
    <xf numFmtId="0" fontId="22" fillId="0" borderId="0" xfId="7" applyFont="1" applyAlignment="1">
      <alignment wrapText="1"/>
    </xf>
    <xf numFmtId="0" fontId="15" fillId="3" borderId="48" xfId="7" applyFont="1" applyFill="1" applyBorder="1" applyAlignment="1">
      <alignment horizontal="center" vertical="center" wrapText="1"/>
    </xf>
    <xf numFmtId="0" fontId="22" fillId="0" borderId="17" xfId="7" applyFont="1" applyBorder="1" applyAlignment="1">
      <alignment horizontal="left" vertical="center" wrapText="1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" fontId="0" fillId="0" borderId="1" xfId="1" applyNumberFormat="1" applyFont="1" applyBorder="1"/>
    <xf numFmtId="179" fontId="0" fillId="0" borderId="1" xfId="1" applyNumberFormat="1" applyFont="1" applyFill="1" applyBorder="1"/>
    <xf numFmtId="0" fontId="14" fillId="0" borderId="21" xfId="0" applyFont="1" applyFill="1" applyBorder="1" applyAlignment="1">
      <alignment horizontal="left" vertical="center" wrapText="1"/>
    </xf>
    <xf numFmtId="0" fontId="14" fillId="0" borderId="21" xfId="7" applyFont="1" applyFill="1" applyBorder="1" applyAlignment="1">
      <alignment horizontal="left" vertical="center" wrapText="1"/>
    </xf>
    <xf numFmtId="0" fontId="14" fillId="0" borderId="19" xfId="7" applyFont="1" applyFill="1" applyBorder="1" applyAlignment="1">
      <alignment horizontal="left" vertical="center" wrapText="1"/>
    </xf>
    <xf numFmtId="0" fontId="14" fillId="0" borderId="19" xfId="7" applyFont="1" applyFill="1" applyBorder="1" applyAlignment="1">
      <alignment horizontal="center" vertical="center" wrapText="1"/>
    </xf>
    <xf numFmtId="173" fontId="14" fillId="0" borderId="19" xfId="7" applyNumberFormat="1" applyFont="1" applyFill="1" applyBorder="1" applyAlignment="1">
      <alignment horizontal="center" vertical="center"/>
    </xf>
    <xf numFmtId="173" fontId="14" fillId="0" borderId="21" xfId="0" applyNumberFormat="1" applyFont="1" applyFill="1" applyBorder="1" applyAlignment="1">
      <alignment horizontal="center" vertical="center"/>
    </xf>
    <xf numFmtId="9" fontId="14" fillId="0" borderId="19" xfId="8" applyFont="1" applyFill="1" applyBorder="1" applyAlignment="1" applyProtection="1">
      <alignment horizontal="center" vertical="center"/>
    </xf>
    <xf numFmtId="9" fontId="14" fillId="0" borderId="19" xfId="2" applyFont="1" applyFill="1" applyBorder="1" applyAlignment="1">
      <alignment horizontal="center" vertical="center"/>
    </xf>
    <xf numFmtId="2" fontId="14" fillId="0" borderId="19" xfId="2" applyNumberFormat="1" applyFont="1" applyFill="1" applyBorder="1" applyAlignment="1">
      <alignment horizontal="center" vertical="center"/>
    </xf>
    <xf numFmtId="9" fontId="14" fillId="0" borderId="21" xfId="8" applyFont="1" applyFill="1" applyBorder="1" applyAlignment="1" applyProtection="1">
      <alignment horizontal="center" vertical="center"/>
    </xf>
    <xf numFmtId="1" fontId="14" fillId="0" borderId="19" xfId="9" applyNumberFormat="1" applyFont="1" applyFill="1" applyBorder="1" applyAlignment="1">
      <alignment horizontal="center" vertical="center"/>
    </xf>
    <xf numFmtId="2" fontId="14" fillId="0" borderId="19" xfId="9" applyNumberFormat="1" applyFont="1" applyFill="1" applyBorder="1" applyAlignment="1">
      <alignment horizontal="center" vertical="center"/>
    </xf>
    <xf numFmtId="1" fontId="14" fillId="0" borderId="19" xfId="9" applyNumberFormat="1" applyFont="1" applyFill="1" applyBorder="1" applyAlignment="1">
      <alignment horizontal="center" vertical="center" wrapText="1"/>
    </xf>
    <xf numFmtId="0" fontId="14" fillId="0" borderId="19" xfId="2" applyNumberFormat="1" applyFont="1" applyFill="1" applyBorder="1" applyAlignment="1">
      <alignment horizontal="center" vertical="center"/>
    </xf>
    <xf numFmtId="173" fontId="14" fillId="0" borderId="0" xfId="7" applyNumberFormat="1" applyFont="1" applyFill="1" applyAlignment="1">
      <alignment horizontal="center" vertical="center"/>
    </xf>
    <xf numFmtId="173" fontId="14" fillId="0" borderId="0" xfId="0" applyNumberFormat="1" applyFont="1" applyFill="1" applyAlignment="1">
      <alignment horizontal="center" vertical="center"/>
    </xf>
    <xf numFmtId="9" fontId="14" fillId="0" borderId="0" xfId="8" applyFont="1" applyFill="1" applyBorder="1" applyAlignment="1" applyProtection="1">
      <alignment horizontal="center" vertical="center"/>
    </xf>
    <xf numFmtId="17" fontId="14" fillId="0" borderId="0" xfId="9" applyNumberFormat="1" applyFont="1" applyFill="1" applyBorder="1" applyAlignment="1">
      <alignment horizontal="center" vertical="center" wrapText="1"/>
    </xf>
    <xf numFmtId="9" fontId="14" fillId="0" borderId="0" xfId="2" applyFont="1" applyFill="1" applyBorder="1" applyAlignment="1">
      <alignment horizontal="center" vertical="center"/>
    </xf>
    <xf numFmtId="166" fontId="14" fillId="16" borderId="56" xfId="8" applyNumberFormat="1" applyFont="1" applyFill="1" applyBorder="1" applyAlignment="1" applyProtection="1">
      <alignment horizontal="left" vertical="center" wrapText="1"/>
    </xf>
    <xf numFmtId="166" fontId="14" fillId="16" borderId="55" xfId="8" applyNumberFormat="1" applyFont="1" applyFill="1" applyBorder="1" applyAlignment="1" applyProtection="1">
      <alignment horizontal="left" vertical="center" wrapText="1"/>
    </xf>
    <xf numFmtId="166" fontId="14" fillId="16" borderId="57" xfId="8" applyNumberFormat="1" applyFont="1" applyFill="1" applyBorder="1" applyAlignment="1" applyProtection="1">
      <alignment horizontal="left" vertical="center" wrapText="1"/>
    </xf>
    <xf numFmtId="166" fontId="14" fillId="16" borderId="64" xfId="8" applyNumberFormat="1" applyFont="1" applyFill="1" applyBorder="1" applyAlignment="1" applyProtection="1">
      <alignment horizontal="left" vertical="center" wrapText="1"/>
    </xf>
    <xf numFmtId="166" fontId="14" fillId="16" borderId="65" xfId="8" applyNumberFormat="1" applyFont="1" applyFill="1" applyBorder="1" applyAlignment="1" applyProtection="1">
      <alignment horizontal="left" vertical="center" wrapText="1"/>
    </xf>
    <xf numFmtId="166" fontId="14" fillId="16" borderId="66" xfId="8" applyNumberFormat="1" applyFont="1" applyFill="1" applyBorder="1" applyAlignment="1" applyProtection="1">
      <alignment horizontal="left" vertical="center" wrapText="1"/>
    </xf>
    <xf numFmtId="0" fontId="17" fillId="2" borderId="14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/>
    </xf>
    <xf numFmtId="0" fontId="17" fillId="2" borderId="25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36" xfId="7" applyFont="1" applyFill="1" applyBorder="1" applyAlignment="1">
      <alignment horizontal="center" vertical="center"/>
    </xf>
    <xf numFmtId="0" fontId="17" fillId="2" borderId="37" xfId="7" applyFont="1" applyFill="1" applyBorder="1" applyAlignment="1">
      <alignment horizontal="center" vertical="center"/>
    </xf>
    <xf numFmtId="166" fontId="14" fillId="16" borderId="61" xfId="8" applyNumberFormat="1" applyFont="1" applyFill="1" applyBorder="1" applyAlignment="1" applyProtection="1">
      <alignment horizontal="left" vertical="center" wrapText="1"/>
    </xf>
    <xf numFmtId="166" fontId="14" fillId="16" borderId="62" xfId="8" applyNumberFormat="1" applyFont="1" applyFill="1" applyBorder="1" applyAlignment="1" applyProtection="1">
      <alignment horizontal="left" vertical="center" wrapText="1"/>
    </xf>
    <xf numFmtId="166" fontId="14" fillId="16" borderId="63" xfId="8" applyNumberFormat="1" applyFont="1" applyFill="1" applyBorder="1" applyAlignment="1" applyProtection="1">
      <alignment horizontal="left" vertical="center" wrapText="1"/>
    </xf>
    <xf numFmtId="166" fontId="14" fillId="16" borderId="58" xfId="8" applyNumberFormat="1" applyFont="1" applyFill="1" applyBorder="1" applyAlignment="1" applyProtection="1">
      <alignment horizontal="left" vertical="center" wrapText="1"/>
    </xf>
    <xf numFmtId="166" fontId="14" fillId="16" borderId="59" xfId="8" applyNumberFormat="1" applyFont="1" applyFill="1" applyBorder="1" applyAlignment="1" applyProtection="1">
      <alignment horizontal="left" vertical="center" wrapText="1"/>
    </xf>
    <xf numFmtId="166" fontId="14" fillId="16" borderId="60" xfId="8" applyNumberFormat="1" applyFont="1" applyFill="1" applyBorder="1" applyAlignment="1" applyProtection="1">
      <alignment horizontal="left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5" fillId="0" borderId="0" xfId="7" applyFont="1" applyAlignment="1">
      <alignment vertical="center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 wrapText="1"/>
    </xf>
    <xf numFmtId="0" fontId="24" fillId="0" borderId="47" xfId="7" applyFont="1" applyBorder="1" applyAlignment="1">
      <alignment horizontal="center" wrapText="1"/>
    </xf>
    <xf numFmtId="0" fontId="24" fillId="0" borderId="17" xfId="7" applyFont="1" applyBorder="1" applyAlignment="1">
      <alignment horizontal="center" wrapText="1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178" fontId="17" fillId="2" borderId="22" xfId="8" applyNumberFormat="1" applyFont="1" applyFill="1" applyBorder="1" applyAlignment="1" applyProtection="1">
      <alignment horizontal="center" vertical="center"/>
    </xf>
    <xf numFmtId="164" fontId="17" fillId="2" borderId="13" xfId="9" applyFont="1" applyFill="1" applyBorder="1" applyAlignment="1" applyProtection="1">
      <alignment horizontal="right" vertical="center"/>
    </xf>
    <xf numFmtId="164" fontId="17" fillId="2" borderId="22" xfId="9" applyFont="1" applyFill="1" applyBorder="1" applyAlignment="1" applyProtection="1">
      <alignment horizontal="right" vertical="center"/>
    </xf>
    <xf numFmtId="164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22" xfId="7" applyFont="1" applyFill="1" applyBorder="1" applyAlignment="1">
      <alignment horizontal="right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49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left" vertical="center" wrapText="1"/>
    </xf>
    <xf numFmtId="175" fontId="15" fillId="13" borderId="50" xfId="8" applyNumberFormat="1" applyFont="1" applyFill="1" applyBorder="1" applyAlignment="1" applyProtection="1">
      <alignment horizontal="center" vertical="center"/>
    </xf>
    <xf numFmtId="175" fontId="15" fillId="12" borderId="11" xfId="8" applyNumberFormat="1" applyFont="1" applyFill="1" applyBorder="1" applyAlignment="1" applyProtection="1">
      <alignment horizontal="center" vertical="center"/>
    </xf>
    <xf numFmtId="173" fontId="15" fillId="12" borderId="52" xfId="7" applyNumberFormat="1" applyFont="1" applyFill="1" applyBorder="1" applyAlignment="1">
      <alignment horizontal="center" vertical="center" wrapText="1"/>
    </xf>
    <xf numFmtId="173" fontId="15" fillId="12" borderId="53" xfId="7" applyNumberFormat="1" applyFont="1" applyFill="1" applyBorder="1" applyAlignment="1">
      <alignment horizontal="center" vertical="center" wrapText="1"/>
    </xf>
    <xf numFmtId="0" fontId="14" fillId="0" borderId="51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5" xfId="7" applyFont="1" applyBorder="1" applyAlignment="1">
      <alignment horizontal="left" vertical="center" wrapText="1"/>
    </xf>
    <xf numFmtId="175" fontId="15" fillId="10" borderId="11" xfId="8" applyNumberFormat="1" applyFont="1" applyFill="1" applyBorder="1" applyAlignment="1" applyProtection="1">
      <alignment horizontal="center" vertical="center"/>
    </xf>
    <xf numFmtId="173" fontId="15" fillId="11" borderId="44" xfId="7" applyNumberFormat="1" applyFont="1" applyFill="1" applyBorder="1" applyAlignment="1">
      <alignment horizontal="center" vertical="center" wrapText="1"/>
    </xf>
    <xf numFmtId="175" fontId="15" fillId="11" borderId="11" xfId="8" applyNumberFormat="1" applyFont="1" applyFill="1" applyBorder="1" applyAlignment="1" applyProtection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14" fillId="0" borderId="2" xfId="7" applyFont="1" applyBorder="1" applyAlignment="1">
      <alignment horizontal="left" vertical="center" wrapText="1"/>
    </xf>
    <xf numFmtId="0" fontId="14" fillId="0" borderId="54" xfId="7" applyFont="1" applyBorder="1" applyAlignment="1">
      <alignment horizontal="left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167" fontId="0" fillId="0" borderId="1" xfId="2" applyNumberFormat="1" applyFont="1" applyBorder="1"/>
    <xf numFmtId="167" fontId="0" fillId="8" borderId="1" xfId="2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</cellXfs>
  <cellStyles count="10">
    <cellStyle name="Comma" xfId="1" builtinId="3"/>
    <cellStyle name="Comma 2" xfId="9"/>
    <cellStyle name="Comma 6" xfId="5"/>
    <cellStyle name="Excel Built-in Normal" xfId="3"/>
    <cellStyle name="Normal" xfId="0" builtinId="0"/>
    <cellStyle name="Normal 2" xfId="7"/>
    <cellStyle name="Normal 4" xfId="4"/>
    <cellStyle name="Percent" xfId="2" builtinId="5"/>
    <cellStyle name="Percent 2" xfId="8"/>
    <cellStyle name="Percent 3" xfId="6"/>
  </cellStyles>
  <dxfs count="1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29CE44F-5A9D-4E02-8FCB-0A29F9AC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5D938D4A-757C-43A4-ACC6-225C0813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1114425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1849144-BFCF-4A4F-A205-AA10CDC9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86001"/>
          <a:ext cx="4162425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RowHeight="14.4" x14ac:dyDescent="0.3"/>
  <cols>
    <col min="1" max="1" width="6.5546875" style="236" customWidth="1"/>
    <col min="2" max="2" width="125" customWidth="1"/>
  </cols>
  <sheetData>
    <row r="1" spans="1:2" s="236" customFormat="1" x14ac:dyDescent="0.3">
      <c r="A1" s="238" t="s">
        <v>209</v>
      </c>
      <c r="B1" s="238" t="s">
        <v>210</v>
      </c>
    </row>
    <row r="2" spans="1:2" s="236" customFormat="1" x14ac:dyDescent="0.3">
      <c r="A2" s="236">
        <v>1</v>
      </c>
      <c r="B2" s="248" t="s">
        <v>222</v>
      </c>
    </row>
    <row r="3" spans="1:2" x14ac:dyDescent="0.3">
      <c r="A3" s="236">
        <v>2</v>
      </c>
      <c r="B3" s="249" t="s">
        <v>221</v>
      </c>
    </row>
    <row r="4" spans="1:2" x14ac:dyDescent="0.3">
      <c r="A4" s="236">
        <v>3</v>
      </c>
      <c r="B4" s="250" t="s">
        <v>278</v>
      </c>
    </row>
    <row r="5" spans="1:2" x14ac:dyDescent="0.3">
      <c r="A5" s="236">
        <v>4</v>
      </c>
      <c r="B5" s="249" t="s">
        <v>211</v>
      </c>
    </row>
    <row r="6" spans="1:2" ht="51.75" customHeight="1" x14ac:dyDescent="0.3">
      <c r="A6" s="236">
        <v>5</v>
      </c>
      <c r="B6" s="250" t="s">
        <v>213</v>
      </c>
    </row>
    <row r="7" spans="1:2" ht="28.8" x14ac:dyDescent="0.3">
      <c r="A7" s="236">
        <v>6</v>
      </c>
      <c r="B7" s="250" t="s">
        <v>223</v>
      </c>
    </row>
    <row r="8" spans="1:2" ht="86.4" x14ac:dyDescent="0.3">
      <c r="A8" s="236">
        <v>7</v>
      </c>
      <c r="B8" s="310" t="s">
        <v>314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showGridLines="0" topLeftCell="C7" zoomScale="70" zoomScaleNormal="70" zoomScaleSheetLayoutView="85" workbookViewId="0">
      <selection activeCell="K39" sqref="K39"/>
    </sheetView>
  </sheetViews>
  <sheetFormatPr defaultColWidth="7.88671875" defaultRowHeight="15.6" x14ac:dyDescent="0.3"/>
  <cols>
    <col min="1" max="1" width="1.6640625" style="94" customWidth="1"/>
    <col min="2" max="2" width="32.109375" style="98" customWidth="1"/>
    <col min="3" max="3" width="25.6640625" style="300" customWidth="1"/>
    <col min="4" max="4" width="40.44140625" style="94" customWidth="1"/>
    <col min="5" max="5" width="19.109375" style="94" bestFit="1" customWidth="1"/>
    <col min="6" max="6" width="18.6640625" style="110" bestFit="1" customWidth="1"/>
    <col min="7" max="7" width="9.109375" style="110" customWidth="1"/>
    <col min="8" max="8" width="12.6640625" style="94" customWidth="1"/>
    <col min="9" max="10" width="16" style="94" customWidth="1"/>
    <col min="11" max="12" width="16.109375" style="94" customWidth="1"/>
    <col min="13" max="14" width="15.44140625" style="94" customWidth="1"/>
    <col min="15" max="15" width="31.5546875" style="123" customWidth="1"/>
    <col min="16" max="16" width="24.44140625" style="123" customWidth="1"/>
    <col min="17" max="18" width="16.88671875" style="123" customWidth="1"/>
    <col min="19" max="19" width="7.88671875" style="95" bestFit="1" customWidth="1"/>
    <col min="20" max="20" width="18.109375" style="96" hidden="1" customWidth="1"/>
    <col min="21" max="21" width="18.33203125" style="95" hidden="1" customWidth="1"/>
    <col min="22" max="22" width="7.88671875" style="94" hidden="1" customWidth="1"/>
    <col min="23" max="16384" width="7.88671875" style="94"/>
  </cols>
  <sheetData>
    <row r="1" spans="1:23" x14ac:dyDescent="0.3">
      <c r="P1" s="239" t="s">
        <v>206</v>
      </c>
      <c r="Q1" s="356" t="s">
        <v>207</v>
      </c>
      <c r="R1" s="356"/>
    </row>
    <row r="2" spans="1:23" x14ac:dyDescent="0.3">
      <c r="P2" s="239" t="s">
        <v>208</v>
      </c>
      <c r="Q2" s="356">
        <v>0</v>
      </c>
      <c r="R2" s="356"/>
    </row>
    <row r="3" spans="1:23" ht="28.8" x14ac:dyDescent="0.55000000000000004">
      <c r="A3" s="357" t="s">
        <v>203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3" ht="28.8" x14ac:dyDescent="0.55000000000000004">
      <c r="A4" s="357" t="s">
        <v>204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</row>
    <row r="5" spans="1:23" x14ac:dyDescent="0.3">
      <c r="B5" s="97"/>
      <c r="C5" s="290"/>
      <c r="D5" s="97"/>
      <c r="E5" s="97"/>
      <c r="F5" s="97"/>
      <c r="G5" s="97"/>
      <c r="H5" s="97"/>
      <c r="I5" s="97"/>
      <c r="J5" s="97"/>
      <c r="O5" s="358" t="s">
        <v>107</v>
      </c>
      <c r="P5" s="358"/>
      <c r="Q5" s="358"/>
      <c r="R5" s="358"/>
    </row>
    <row r="6" spans="1:23" ht="33.6" customHeight="1" x14ac:dyDescent="0.3">
      <c r="B6" s="237" t="s">
        <v>108</v>
      </c>
      <c r="C6" s="353" t="s">
        <v>109</v>
      </c>
      <c r="D6" s="353"/>
      <c r="E6" s="368" t="s">
        <v>110</v>
      </c>
      <c r="F6" s="368"/>
      <c r="G6" s="368"/>
      <c r="H6" s="368" t="s">
        <v>111</v>
      </c>
      <c r="I6" s="368"/>
      <c r="J6" s="368"/>
      <c r="K6" s="368"/>
      <c r="L6" s="354" t="s">
        <v>112</v>
      </c>
      <c r="M6" s="354"/>
      <c r="N6" s="354"/>
      <c r="O6" s="361" t="s">
        <v>173</v>
      </c>
      <c r="P6" s="361"/>
      <c r="Q6" s="99">
        <v>1.25</v>
      </c>
      <c r="R6" s="100">
        <v>1.5</v>
      </c>
      <c r="T6" s="204" t="s">
        <v>111</v>
      </c>
      <c r="U6" s="204"/>
      <c r="V6" s="204"/>
      <c r="W6" s="204"/>
    </row>
    <row r="7" spans="1:23" ht="33.6" customHeight="1" x14ac:dyDescent="0.3">
      <c r="B7" s="237" t="s">
        <v>113</v>
      </c>
      <c r="C7" s="353" t="s">
        <v>251</v>
      </c>
      <c r="D7" s="353"/>
      <c r="E7" s="368"/>
      <c r="F7" s="368"/>
      <c r="G7" s="368"/>
      <c r="H7" s="368"/>
      <c r="I7" s="368"/>
      <c r="J7" s="368"/>
      <c r="K7" s="368"/>
      <c r="L7" s="354"/>
      <c r="M7" s="354"/>
      <c r="N7" s="354"/>
      <c r="O7" s="362" t="s">
        <v>174</v>
      </c>
      <c r="P7" s="363"/>
      <c r="Q7" s="101">
        <v>1.05</v>
      </c>
      <c r="R7" s="102">
        <v>1.25</v>
      </c>
      <c r="S7" s="103"/>
      <c r="T7" s="204" t="s">
        <v>171</v>
      </c>
      <c r="U7" s="204"/>
      <c r="V7" s="204"/>
      <c r="W7" s="204"/>
    </row>
    <row r="8" spans="1:23" ht="33.6" customHeight="1" x14ac:dyDescent="0.3">
      <c r="B8" s="228" t="s">
        <v>195</v>
      </c>
      <c r="C8" s="353" t="s">
        <v>252</v>
      </c>
      <c r="D8" s="353"/>
      <c r="E8" s="368" t="s">
        <v>114</v>
      </c>
      <c r="F8" s="368"/>
      <c r="G8" s="368"/>
      <c r="H8" s="351">
        <f>N48</f>
        <v>0.4504081632653063</v>
      </c>
      <c r="I8" s="351"/>
      <c r="J8" s="351"/>
      <c r="K8" s="351"/>
      <c r="L8" s="355">
        <f>COUNTA(F16:F46)</f>
        <v>28</v>
      </c>
      <c r="M8" s="355"/>
      <c r="N8" s="355"/>
      <c r="O8" s="364" t="s">
        <v>175</v>
      </c>
      <c r="P8" s="365"/>
      <c r="Q8" s="104">
        <v>0.95</v>
      </c>
      <c r="R8" s="105">
        <v>1.05</v>
      </c>
      <c r="S8" s="103"/>
      <c r="T8" s="207" t="s">
        <v>28</v>
      </c>
    </row>
    <row r="9" spans="1:23" ht="33.6" customHeight="1" x14ac:dyDescent="0.3">
      <c r="B9" s="228" t="s">
        <v>88</v>
      </c>
      <c r="C9" s="353" t="s">
        <v>101</v>
      </c>
      <c r="D9" s="353"/>
      <c r="E9" s="368"/>
      <c r="F9" s="368"/>
      <c r="G9" s="368"/>
      <c r="H9" s="351"/>
      <c r="I9" s="351"/>
      <c r="J9" s="351"/>
      <c r="K9" s="351"/>
      <c r="L9" s="355"/>
      <c r="M9" s="355"/>
      <c r="N9" s="355"/>
      <c r="O9" s="366" t="s">
        <v>176</v>
      </c>
      <c r="P9" s="367"/>
      <c r="Q9" s="106">
        <v>0.8</v>
      </c>
      <c r="R9" s="107">
        <v>0.95</v>
      </c>
      <c r="T9" s="96" t="s">
        <v>29</v>
      </c>
    </row>
    <row r="10" spans="1:23" ht="33.6" customHeight="1" x14ac:dyDescent="0.3">
      <c r="B10" s="228" t="s">
        <v>86</v>
      </c>
      <c r="C10" s="353" t="s">
        <v>115</v>
      </c>
      <c r="D10" s="353"/>
      <c r="E10" s="368" t="s">
        <v>116</v>
      </c>
      <c r="F10" s="368"/>
      <c r="G10" s="368"/>
      <c r="H10" s="352" t="str">
        <f>N49</f>
        <v>U</v>
      </c>
      <c r="I10" s="352"/>
      <c r="J10" s="352"/>
      <c r="K10" s="352"/>
      <c r="L10" s="355"/>
      <c r="M10" s="355"/>
      <c r="N10" s="355"/>
      <c r="O10" s="359" t="s">
        <v>177</v>
      </c>
      <c r="P10" s="360"/>
      <c r="Q10" s="108">
        <v>0</v>
      </c>
      <c r="R10" s="109">
        <v>0.8</v>
      </c>
      <c r="T10" s="96" t="s">
        <v>30</v>
      </c>
      <c r="U10" s="95" t="s">
        <v>133</v>
      </c>
      <c r="V10" s="94" t="s">
        <v>134</v>
      </c>
    </row>
    <row r="11" spans="1:23" ht="33" customHeight="1" x14ac:dyDescent="0.3">
      <c r="B11" s="204"/>
      <c r="C11" s="204"/>
      <c r="D11" s="205"/>
      <c r="E11" s="206"/>
      <c r="F11" s="206"/>
      <c r="G11" s="206"/>
      <c r="H11" s="206"/>
      <c r="I11" s="208"/>
      <c r="J11" s="208"/>
      <c r="K11" s="209"/>
      <c r="L11" s="210"/>
      <c r="M11" s="211"/>
      <c r="N11" s="212"/>
      <c r="T11" s="96" t="s">
        <v>31</v>
      </c>
      <c r="U11" s="95" t="s">
        <v>137</v>
      </c>
      <c r="V11" s="94" t="s">
        <v>178</v>
      </c>
    </row>
    <row r="12" spans="1:23" ht="21" customHeight="1" x14ac:dyDescent="0.3">
      <c r="B12" s="214" t="s">
        <v>28</v>
      </c>
      <c r="C12" s="204" t="s">
        <v>172</v>
      </c>
      <c r="D12" s="205"/>
      <c r="E12" s="206"/>
      <c r="F12" s="206"/>
      <c r="G12" s="206"/>
      <c r="H12" s="206"/>
      <c r="I12" s="208"/>
      <c r="J12" s="208"/>
      <c r="K12" s="209"/>
      <c r="L12" s="210"/>
      <c r="M12" s="211"/>
      <c r="N12" s="212"/>
      <c r="T12" s="96" t="s">
        <v>32</v>
      </c>
      <c r="U12" s="95" t="s">
        <v>227</v>
      </c>
    </row>
    <row r="13" spans="1:23" ht="21" customHeight="1" thickBot="1" x14ac:dyDescent="0.35">
      <c r="B13" s="215"/>
      <c r="C13" s="204"/>
      <c r="D13" s="205"/>
      <c r="E13" s="206"/>
      <c r="F13" s="206"/>
      <c r="G13" s="206"/>
      <c r="H13" s="206"/>
      <c r="I13" s="208"/>
      <c r="J13" s="208"/>
      <c r="K13" s="209"/>
      <c r="L13" s="210"/>
      <c r="M13" s="211"/>
      <c r="N13" s="212"/>
      <c r="T13" s="96" t="s">
        <v>33</v>
      </c>
    </row>
    <row r="14" spans="1:23" s="95" customFormat="1" x14ac:dyDescent="0.3">
      <c r="B14" s="339" t="s">
        <v>117</v>
      </c>
      <c r="C14" s="391" t="s">
        <v>118</v>
      </c>
      <c r="D14" s="419" t="s">
        <v>119</v>
      </c>
      <c r="E14" s="419" t="s">
        <v>120</v>
      </c>
      <c r="F14" s="419" t="s">
        <v>121</v>
      </c>
      <c r="G14" s="419" t="s">
        <v>122</v>
      </c>
      <c r="H14" s="112" t="s">
        <v>123</v>
      </c>
      <c r="I14" s="391" t="s">
        <v>214</v>
      </c>
      <c r="J14" s="111" t="s">
        <v>40</v>
      </c>
      <c r="K14" s="112" t="s">
        <v>41</v>
      </c>
      <c r="L14" s="112" t="s">
        <v>124</v>
      </c>
      <c r="M14" s="112" t="s">
        <v>125</v>
      </c>
      <c r="N14" s="112" t="s">
        <v>126</v>
      </c>
      <c r="O14" s="339" t="s">
        <v>279</v>
      </c>
      <c r="P14" s="340"/>
      <c r="Q14" s="340"/>
      <c r="R14" s="341"/>
      <c r="T14" s="96" t="s">
        <v>34</v>
      </c>
    </row>
    <row r="15" spans="1:23" s="95" customFormat="1" ht="35.25" customHeight="1" thickBot="1" x14ac:dyDescent="0.35">
      <c r="B15" s="418"/>
      <c r="C15" s="392"/>
      <c r="D15" s="420"/>
      <c r="E15" s="420"/>
      <c r="F15" s="420"/>
      <c r="G15" s="420"/>
      <c r="H15" s="113" t="s">
        <v>127</v>
      </c>
      <c r="I15" s="392"/>
      <c r="J15" s="114" t="s">
        <v>128</v>
      </c>
      <c r="K15" s="113" t="s">
        <v>129</v>
      </c>
      <c r="L15" s="113" t="s">
        <v>130</v>
      </c>
      <c r="M15" s="113" t="s">
        <v>131</v>
      </c>
      <c r="N15" s="113" t="s">
        <v>132</v>
      </c>
      <c r="O15" s="342"/>
      <c r="P15" s="343"/>
      <c r="Q15" s="343"/>
      <c r="R15" s="344"/>
      <c r="S15" s="115"/>
      <c r="T15" s="116" t="s">
        <v>35</v>
      </c>
    </row>
    <row r="16" spans="1:23" s="229" customFormat="1" ht="90.75" customHeight="1" x14ac:dyDescent="0.3">
      <c r="B16" s="421" t="s">
        <v>212</v>
      </c>
      <c r="C16" s="423" t="s">
        <v>230</v>
      </c>
      <c r="D16" s="314" t="s">
        <v>253</v>
      </c>
      <c r="E16" s="230" t="s">
        <v>318</v>
      </c>
      <c r="F16" s="120" t="s">
        <v>133</v>
      </c>
      <c r="G16" s="231" t="s">
        <v>134</v>
      </c>
      <c r="H16" s="128">
        <v>0.12</v>
      </c>
      <c r="I16" s="129" t="s">
        <v>231</v>
      </c>
      <c r="J16" s="255">
        <f>HLOOKUP(B12,'Update KPI'!B2:N3,2,0)</f>
        <v>0.27113326361261259</v>
      </c>
      <c r="K16" s="256">
        <f>HLOOKUP(B12,'Update KPI'!B2:N4,3,0)</f>
        <v>0</v>
      </c>
      <c r="L16" s="255">
        <f>IF(F16="Maximize",K16-J16,IF(F16="Minimize",J16-K16,K16-J16))</f>
        <v>-0.27113326361261259</v>
      </c>
      <c r="M16" s="122">
        <f t="shared" ref="M16:M23" si="0"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</v>
      </c>
      <c r="N16" s="293">
        <f>M16*H16</f>
        <v>0</v>
      </c>
      <c r="O16" s="345" t="s">
        <v>280</v>
      </c>
      <c r="P16" s="346"/>
      <c r="Q16" s="346"/>
      <c r="R16" s="347"/>
      <c r="S16" s="96"/>
      <c r="T16" s="125" t="s">
        <v>36</v>
      </c>
      <c r="U16" s="125"/>
    </row>
    <row r="17" spans="2:21" ht="68.25" customHeight="1" x14ac:dyDescent="0.3">
      <c r="B17" s="421"/>
      <c r="C17" s="414"/>
      <c r="D17" s="315" t="s">
        <v>255</v>
      </c>
      <c r="E17" s="230" t="s">
        <v>318</v>
      </c>
      <c r="F17" s="120" t="s">
        <v>133</v>
      </c>
      <c r="G17" s="231" t="s">
        <v>134</v>
      </c>
      <c r="H17" s="128">
        <v>0.1</v>
      </c>
      <c r="I17" s="218" t="s">
        <v>216</v>
      </c>
      <c r="J17" s="270">
        <v>10</v>
      </c>
      <c r="K17" s="270">
        <f>HLOOKUP(B12,'Update KPI'!B10:N11,2,0)</f>
        <v>3</v>
      </c>
      <c r="L17" s="271">
        <f t="shared" ref="L17" si="1">IF(F17="Maximize",K17-J17,IF(F17="Minimize",J17-K17,K17-J17))</f>
        <v>-7</v>
      </c>
      <c r="M17" s="122">
        <f t="shared" si="0"/>
        <v>0.30000000000000004</v>
      </c>
      <c r="N17" s="293">
        <f t="shared" ref="N17" si="2">M17*H17</f>
        <v>3.0000000000000006E-2</v>
      </c>
      <c r="O17" s="333" t="s">
        <v>281</v>
      </c>
      <c r="P17" s="334"/>
      <c r="Q17" s="334"/>
      <c r="R17" s="335"/>
      <c r="S17" s="96"/>
      <c r="T17" s="125" t="s">
        <v>37</v>
      </c>
      <c r="U17" s="125"/>
    </row>
    <row r="18" spans="2:21" ht="64.5" customHeight="1" x14ac:dyDescent="0.3">
      <c r="B18" s="421"/>
      <c r="C18" s="412" t="s">
        <v>239</v>
      </c>
      <c r="D18" s="315" t="s">
        <v>257</v>
      </c>
      <c r="E18" s="230" t="s">
        <v>318</v>
      </c>
      <c r="F18" s="120" t="s">
        <v>133</v>
      </c>
      <c r="G18" s="231" t="s">
        <v>134</v>
      </c>
      <c r="H18" s="128">
        <v>0.08</v>
      </c>
      <c r="I18" s="218" t="s">
        <v>215</v>
      </c>
      <c r="J18" s="218">
        <f>HLOOKUP(B12,'Update KPI'!B17:N18,2,0)</f>
        <v>0.2</v>
      </c>
      <c r="K18" s="218">
        <f>HLOOKUP(B12,'Update KPI'!B17:N19,3,0)</f>
        <v>0.1</v>
      </c>
      <c r="L18" s="218">
        <f t="shared" ref="L18:L19" si="3">IF(F18="Maximize",K18-J18,IF(F18="Minimize",J18-K18,K18-J18))</f>
        <v>-0.1</v>
      </c>
      <c r="M18" s="122">
        <f t="shared" si="0"/>
        <v>0.5</v>
      </c>
      <c r="N18" s="293">
        <f t="shared" ref="N18:N19" si="4">M18*H18</f>
        <v>0.04</v>
      </c>
      <c r="O18" s="333" t="s">
        <v>282</v>
      </c>
      <c r="P18" s="334"/>
      <c r="Q18" s="334"/>
      <c r="R18" s="335"/>
      <c r="S18" s="96"/>
      <c r="T18" s="125" t="s">
        <v>38</v>
      </c>
      <c r="U18" s="125"/>
    </row>
    <row r="19" spans="2:21" ht="49.5" customHeight="1" x14ac:dyDescent="0.3">
      <c r="B19" s="421"/>
      <c r="C19" s="414"/>
      <c r="D19" s="315" t="s">
        <v>258</v>
      </c>
      <c r="E19" s="230" t="s">
        <v>318</v>
      </c>
      <c r="F19" s="120" t="s">
        <v>133</v>
      </c>
      <c r="G19" s="231" t="s">
        <v>134</v>
      </c>
      <c r="H19" s="128">
        <v>0.08</v>
      </c>
      <c r="I19" s="218" t="s">
        <v>215</v>
      </c>
      <c r="J19" s="218">
        <f>HLOOKUP(B12,'Update KPI'!B25:N26,2,0)</f>
        <v>0.3</v>
      </c>
      <c r="K19" s="218">
        <f>HLOOKUP(B12,'Update KPI'!B25:N27,3,0)</f>
        <v>0.3</v>
      </c>
      <c r="L19" s="218">
        <f t="shared" si="3"/>
        <v>0</v>
      </c>
      <c r="M19" s="122">
        <f t="shared" si="0"/>
        <v>1</v>
      </c>
      <c r="N19" s="293">
        <f t="shared" si="4"/>
        <v>0.08</v>
      </c>
      <c r="O19" s="333" t="s">
        <v>283</v>
      </c>
      <c r="P19" s="334"/>
      <c r="Q19" s="334"/>
      <c r="R19" s="335"/>
      <c r="S19" s="96"/>
      <c r="T19" s="125" t="s">
        <v>39</v>
      </c>
      <c r="U19" s="125"/>
    </row>
    <row r="20" spans="2:21" ht="61.5" customHeight="1" x14ac:dyDescent="0.3">
      <c r="B20" s="421"/>
      <c r="C20" s="289" t="s">
        <v>136</v>
      </c>
      <c r="D20" s="315" t="s">
        <v>260</v>
      </c>
      <c r="E20" s="230" t="s">
        <v>318</v>
      </c>
      <c r="F20" s="120" t="s">
        <v>227</v>
      </c>
      <c r="G20" s="231" t="s">
        <v>134</v>
      </c>
      <c r="H20" s="128">
        <v>0.05</v>
      </c>
      <c r="I20" s="218" t="s">
        <v>264</v>
      </c>
      <c r="J20" s="285">
        <f>HLOOKUP(B12,'Update KPI'!B33:N34,2,0)</f>
        <v>0</v>
      </c>
      <c r="K20" s="285">
        <f>HLOOKUP(B12,'Update KPI'!B33:N35,3,0)</f>
        <v>0</v>
      </c>
      <c r="L20" s="285">
        <f t="shared" ref="L20:L23" si="5">IF(F20="Maximize",K20-J20,IF(F20="Minimize",J20-K20,K20-J20))</f>
        <v>0</v>
      </c>
      <c r="M20" s="122">
        <f t="shared" si="0"/>
        <v>1</v>
      </c>
      <c r="N20" s="293">
        <f t="shared" ref="N20:N23" si="6">M20*H20</f>
        <v>0.05</v>
      </c>
      <c r="O20" s="333" t="s">
        <v>284</v>
      </c>
      <c r="P20" s="334"/>
      <c r="Q20" s="334"/>
      <c r="R20" s="335"/>
      <c r="S20" s="96"/>
      <c r="T20" s="96" t="s">
        <v>82</v>
      </c>
      <c r="U20" s="125"/>
    </row>
    <row r="21" spans="2:21" ht="51" customHeight="1" x14ac:dyDescent="0.3">
      <c r="B21" s="421"/>
      <c r="C21" s="261"/>
      <c r="D21" s="315" t="s">
        <v>261</v>
      </c>
      <c r="E21" s="230" t="s">
        <v>318</v>
      </c>
      <c r="F21" s="120" t="s">
        <v>137</v>
      </c>
      <c r="G21" s="231" t="s">
        <v>134</v>
      </c>
      <c r="H21" s="128">
        <v>0.04</v>
      </c>
      <c r="I21" s="218" t="s">
        <v>265</v>
      </c>
      <c r="J21" s="218">
        <v>0.8</v>
      </c>
      <c r="K21" s="218" t="s">
        <v>237</v>
      </c>
      <c r="L21" s="218" t="e">
        <f t="shared" si="5"/>
        <v>#VALUE!</v>
      </c>
      <c r="M21" s="122">
        <f t="shared" si="0"/>
        <v>0</v>
      </c>
      <c r="N21" s="293">
        <f t="shared" si="6"/>
        <v>0</v>
      </c>
      <c r="O21" s="333" t="s">
        <v>285</v>
      </c>
      <c r="P21" s="334"/>
      <c r="Q21" s="334"/>
      <c r="R21" s="335"/>
      <c r="S21" s="96"/>
      <c r="U21" s="125"/>
    </row>
    <row r="22" spans="2:21" ht="37.5" customHeight="1" x14ac:dyDescent="0.3">
      <c r="B22" s="421"/>
      <c r="C22" s="261"/>
      <c r="D22" s="127" t="s">
        <v>262</v>
      </c>
      <c r="E22" s="230" t="s">
        <v>318</v>
      </c>
      <c r="F22" s="120" t="s">
        <v>133</v>
      </c>
      <c r="G22" s="231" t="s">
        <v>134</v>
      </c>
      <c r="H22" s="128">
        <v>0.04</v>
      </c>
      <c r="I22" s="218" t="s">
        <v>266</v>
      </c>
      <c r="J22" s="270">
        <v>2</v>
      </c>
      <c r="K22" s="270" t="s">
        <v>237</v>
      </c>
      <c r="L22" s="270" t="e">
        <f t="shared" si="5"/>
        <v>#VALUE!</v>
      </c>
      <c r="M22" s="122">
        <f t="shared" si="0"/>
        <v>0</v>
      </c>
      <c r="N22" s="293">
        <f t="shared" si="6"/>
        <v>0</v>
      </c>
      <c r="O22" s="333" t="s">
        <v>286</v>
      </c>
      <c r="P22" s="334"/>
      <c r="Q22" s="334"/>
      <c r="R22" s="335"/>
      <c r="S22" s="96"/>
      <c r="U22" s="125"/>
    </row>
    <row r="23" spans="2:21" ht="44.25" customHeight="1" x14ac:dyDescent="0.3">
      <c r="B23" s="421"/>
      <c r="C23" s="261"/>
      <c r="D23" s="127" t="s">
        <v>263</v>
      </c>
      <c r="E23" s="230" t="s">
        <v>318</v>
      </c>
      <c r="F23" s="120" t="s">
        <v>137</v>
      </c>
      <c r="G23" s="231" t="s">
        <v>134</v>
      </c>
      <c r="H23" s="128">
        <v>0.04</v>
      </c>
      <c r="I23" s="218" t="s">
        <v>240</v>
      </c>
      <c r="J23" s="270">
        <f>HLOOKUP(B12,'Update KPI'!B41:N42,2,0)</f>
        <v>60</v>
      </c>
      <c r="K23" s="270">
        <f>HLOOKUP(B12,'Update KPI'!B41:N43,3,0)</f>
        <v>90</v>
      </c>
      <c r="L23" s="270">
        <f t="shared" si="5"/>
        <v>-30</v>
      </c>
      <c r="M23" s="122">
        <f t="shared" si="0"/>
        <v>0.5</v>
      </c>
      <c r="N23" s="293">
        <f t="shared" si="6"/>
        <v>0.02</v>
      </c>
      <c r="O23" s="348" t="s">
        <v>287</v>
      </c>
      <c r="P23" s="349"/>
      <c r="Q23" s="349"/>
      <c r="R23" s="350"/>
      <c r="S23" s="96"/>
      <c r="U23" s="125"/>
    </row>
    <row r="24" spans="2:21" s="123" customFormat="1" x14ac:dyDescent="0.3">
      <c r="B24" s="421"/>
      <c r="C24" s="415" t="s">
        <v>138</v>
      </c>
      <c r="D24" s="415"/>
      <c r="E24" s="415"/>
      <c r="F24" s="415"/>
      <c r="G24" s="415"/>
      <c r="H24" s="279">
        <f>SUM(H16:H23)</f>
        <v>0.55000000000000004</v>
      </c>
      <c r="I24" s="280"/>
      <c r="J24" s="280"/>
      <c r="K24" s="280"/>
      <c r="L24" s="280"/>
      <c r="M24" s="280"/>
      <c r="N24" s="294">
        <f>SUM(N16:N23)</f>
        <v>0.22</v>
      </c>
      <c r="O24" s="336"/>
      <c r="P24" s="337"/>
      <c r="Q24" s="337"/>
      <c r="R24" s="338"/>
      <c r="S24" s="124"/>
      <c r="T24" s="96"/>
      <c r="U24" s="95"/>
    </row>
    <row r="25" spans="2:21" ht="62.25" customHeight="1" x14ac:dyDescent="0.3">
      <c r="B25" s="416" t="s">
        <v>189</v>
      </c>
      <c r="C25" s="422" t="s">
        <v>139</v>
      </c>
      <c r="D25" s="118" t="s">
        <v>267</v>
      </c>
      <c r="E25" s="119" t="s">
        <v>318</v>
      </c>
      <c r="F25" s="120" t="s">
        <v>133</v>
      </c>
      <c r="G25" s="231" t="s">
        <v>134</v>
      </c>
      <c r="H25" s="121">
        <v>0.04</v>
      </c>
      <c r="I25" s="213" t="s">
        <v>268</v>
      </c>
      <c r="J25" s="213">
        <v>1</v>
      </c>
      <c r="K25" s="213"/>
      <c r="L25" s="213">
        <f t="shared" ref="L25:L30" si="7">IF(F25="Maximize",K25-J25,IF(F25="Minimize",J25-K25,K25-J25))</f>
        <v>-1</v>
      </c>
      <c r="M25" s="135">
        <f t="shared" ref="M25:M30" si="8"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0</v>
      </c>
      <c r="N25" s="295">
        <f t="shared" ref="N25:N30" si="9">M25*H25</f>
        <v>0</v>
      </c>
      <c r="O25" s="345" t="s">
        <v>288</v>
      </c>
      <c r="P25" s="346"/>
      <c r="Q25" s="346"/>
      <c r="R25" s="347"/>
    </row>
    <row r="26" spans="2:21" ht="45" customHeight="1" x14ac:dyDescent="0.3">
      <c r="B26" s="416"/>
      <c r="C26" s="413"/>
      <c r="D26" s="316" t="s">
        <v>269</v>
      </c>
      <c r="E26" s="317" t="s">
        <v>318</v>
      </c>
      <c r="F26" s="318" t="s">
        <v>137</v>
      </c>
      <c r="G26" s="319" t="s">
        <v>134</v>
      </c>
      <c r="H26" s="320">
        <v>0.03</v>
      </c>
      <c r="I26" s="321" t="s">
        <v>270</v>
      </c>
      <c r="J26" s="322">
        <f>HLOOKUP(B12,'Update KPI'!B49:N50,2,0)</f>
        <v>24</v>
      </c>
      <c r="K26" s="266">
        <f>HLOOKUP(B12,'Update KPI'!B49:N51,3,0)</f>
        <v>24</v>
      </c>
      <c r="L26" s="213">
        <f t="shared" si="7"/>
        <v>0</v>
      </c>
      <c r="M26" s="135">
        <f t="shared" si="8"/>
        <v>1</v>
      </c>
      <c r="N26" s="295">
        <f t="shared" si="9"/>
        <v>0.03</v>
      </c>
      <c r="O26" s="333" t="s">
        <v>289</v>
      </c>
      <c r="P26" s="334"/>
      <c r="Q26" s="334"/>
      <c r="R26" s="335"/>
    </row>
    <row r="27" spans="2:21" ht="45" customHeight="1" x14ac:dyDescent="0.3">
      <c r="B27" s="416"/>
      <c r="C27" s="413"/>
      <c r="D27" s="315" t="s">
        <v>234</v>
      </c>
      <c r="E27" s="317" t="s">
        <v>318</v>
      </c>
      <c r="F27" s="318" t="s">
        <v>227</v>
      </c>
      <c r="G27" s="319" t="s">
        <v>134</v>
      </c>
      <c r="H27" s="323">
        <v>0.03</v>
      </c>
      <c r="I27" s="324" t="s">
        <v>233</v>
      </c>
      <c r="J27" s="325">
        <f>HLOOKUP(B12,'Update KPI'!B57:N58,2,0)</f>
        <v>0</v>
      </c>
      <c r="K27" s="142">
        <f>HLOOKUP(B12,'Update KPI'!B57:N59,3,0)</f>
        <v>0</v>
      </c>
      <c r="L27" s="130">
        <f t="shared" si="7"/>
        <v>0</v>
      </c>
      <c r="M27" s="135">
        <f t="shared" si="8"/>
        <v>1</v>
      </c>
      <c r="N27" s="293">
        <f t="shared" si="9"/>
        <v>0.03</v>
      </c>
      <c r="O27" s="333" t="s">
        <v>290</v>
      </c>
      <c r="P27" s="334"/>
      <c r="Q27" s="334"/>
      <c r="R27" s="335"/>
    </row>
    <row r="28" spans="2:21" ht="45" customHeight="1" x14ac:dyDescent="0.3">
      <c r="B28" s="416"/>
      <c r="C28" s="414"/>
      <c r="D28" s="315" t="s">
        <v>232</v>
      </c>
      <c r="E28" s="317" t="s">
        <v>318</v>
      </c>
      <c r="F28" s="318" t="s">
        <v>227</v>
      </c>
      <c r="G28" s="319" t="s">
        <v>134</v>
      </c>
      <c r="H28" s="323">
        <v>0.02</v>
      </c>
      <c r="I28" s="324" t="s">
        <v>233</v>
      </c>
      <c r="J28" s="325">
        <f>HLOOKUP(B12,'Update KPI'!B65:N66,2,0)</f>
        <v>0</v>
      </c>
      <c r="K28" s="142">
        <f>HLOOKUP(B12,'Update KPI'!B65:N67,3,0)</f>
        <v>0</v>
      </c>
      <c r="L28" s="130">
        <f t="shared" si="7"/>
        <v>0</v>
      </c>
      <c r="M28" s="135">
        <f t="shared" si="8"/>
        <v>1</v>
      </c>
      <c r="N28" s="293">
        <f t="shared" si="9"/>
        <v>0.02</v>
      </c>
      <c r="O28" s="333" t="s">
        <v>291</v>
      </c>
      <c r="P28" s="334"/>
      <c r="Q28" s="334"/>
      <c r="R28" s="335"/>
    </row>
    <row r="29" spans="2:21" ht="49.5" customHeight="1" x14ac:dyDescent="0.3">
      <c r="B29" s="416"/>
      <c r="C29" s="127" t="s">
        <v>235</v>
      </c>
      <c r="D29" s="315" t="s">
        <v>236</v>
      </c>
      <c r="E29" s="317" t="s">
        <v>318</v>
      </c>
      <c r="F29" s="318" t="s">
        <v>133</v>
      </c>
      <c r="G29" s="319" t="s">
        <v>134</v>
      </c>
      <c r="H29" s="323">
        <v>0.04</v>
      </c>
      <c r="I29" s="326" t="s">
        <v>272</v>
      </c>
      <c r="J29" s="327">
        <v>3</v>
      </c>
      <c r="K29" s="287" t="s">
        <v>237</v>
      </c>
      <c r="L29" s="218" t="e">
        <f t="shared" si="7"/>
        <v>#VALUE!</v>
      </c>
      <c r="M29" s="135">
        <f t="shared" si="8"/>
        <v>0</v>
      </c>
      <c r="N29" s="293">
        <f t="shared" si="9"/>
        <v>0</v>
      </c>
      <c r="O29" s="333" t="s">
        <v>292</v>
      </c>
      <c r="P29" s="334"/>
      <c r="Q29" s="334"/>
      <c r="R29" s="335"/>
    </row>
    <row r="30" spans="2:21" ht="61.5" customHeight="1" x14ac:dyDescent="0.3">
      <c r="B30" s="416"/>
      <c r="C30" s="261" t="s">
        <v>273</v>
      </c>
      <c r="D30" s="315" t="s">
        <v>274</v>
      </c>
      <c r="E30" s="317" t="s">
        <v>318</v>
      </c>
      <c r="F30" s="328" t="s">
        <v>133</v>
      </c>
      <c r="G30" s="329" t="s">
        <v>134</v>
      </c>
      <c r="H30" s="330">
        <v>0.02</v>
      </c>
      <c r="I30" s="331">
        <v>45323</v>
      </c>
      <c r="J30" s="332">
        <v>1</v>
      </c>
      <c r="K30" s="284"/>
      <c r="L30" s="218">
        <f t="shared" si="7"/>
        <v>-1</v>
      </c>
      <c r="M30" s="135">
        <f t="shared" si="8"/>
        <v>0</v>
      </c>
      <c r="N30" s="293">
        <f t="shared" si="9"/>
        <v>0</v>
      </c>
      <c r="O30" s="333" t="s">
        <v>293</v>
      </c>
      <c r="P30" s="334"/>
      <c r="Q30" s="334"/>
      <c r="R30" s="335"/>
    </row>
    <row r="31" spans="2:21" s="123" customFormat="1" x14ac:dyDescent="0.3">
      <c r="B31" s="416"/>
      <c r="C31" s="417" t="s">
        <v>188</v>
      </c>
      <c r="D31" s="417"/>
      <c r="E31" s="417"/>
      <c r="F31" s="417"/>
      <c r="G31" s="417"/>
      <c r="H31" s="277">
        <f>SUM(H25:H30)</f>
        <v>0.18</v>
      </c>
      <c r="I31" s="278"/>
      <c r="J31" s="278"/>
      <c r="K31" s="278"/>
      <c r="L31" s="278"/>
      <c r="M31" s="278"/>
      <c r="N31" s="296">
        <f>SUM(N25:N30)</f>
        <v>0.08</v>
      </c>
      <c r="O31" s="336"/>
      <c r="P31" s="337"/>
      <c r="Q31" s="337"/>
      <c r="R31" s="338"/>
      <c r="S31" s="95"/>
      <c r="T31" s="96"/>
      <c r="U31" s="95"/>
    </row>
    <row r="32" spans="2:21" ht="81.75" customHeight="1" x14ac:dyDescent="0.3">
      <c r="B32" s="410" t="s">
        <v>277</v>
      </c>
      <c r="C32" s="412" t="s">
        <v>192</v>
      </c>
      <c r="D32" s="127" t="s">
        <v>244</v>
      </c>
      <c r="E32" s="119" t="s">
        <v>135</v>
      </c>
      <c r="F32" s="120" t="s">
        <v>133</v>
      </c>
      <c r="G32" s="120" t="s">
        <v>134</v>
      </c>
      <c r="H32" s="128">
        <v>0.02</v>
      </c>
      <c r="I32" s="138" t="s">
        <v>245</v>
      </c>
      <c r="J32" s="134">
        <v>1</v>
      </c>
      <c r="K32" s="136"/>
      <c r="L32" s="267">
        <f t="shared" ref="L32:L37" si="10">IF(F32="Maximize",K32-J32,IF(F32="Minimize",J32-K32,K32-J32))</f>
        <v>-1</v>
      </c>
      <c r="M32" s="122">
        <f t="shared" ref="M32:M37" si="11">IFERROR(IF(AND(F32="Maximize",G32="Unlock"),IF(((K32-J32)/ABS(J32))+1&lt;0,0,((K32-J32)/ABS(J32))+1),IF(AND(F32="Maximize",G32="Lock"),IF(((K32-J32)/ABS(J32))+1&lt;0,0,IF(((K32-J32)/ABS(J32))+1&gt;$R$6,$R$6,((K32-J32)/ABS(J32))+1)),IF(AND(F32="Minimize",G32="Unlock"),IF(((J32-K32)/ABS(J32))+1&lt;0,0,((J32-K32)/ABS(J32))+1),IF(AND(F32="Minimize",G32="Lock"),IF(((J32-K32)/ABS(J32))+1&lt;0,0,IF(((J32-K32)/ABS(J32))+1&gt;$R$6,$R$6,((J32-K32)/ABS(J32))+1)),IF(F32="Min to Zero",IF(K32&gt;J32,0,IF(K32&lt;J32,0,100%)),IF(F32="Stabilize to Target",IF(K32-J32=0,100%,IF(ABS(K32-J32)&gt;=ABS(J32),0,ABS(IF(K32&gt;J32,1-((K32-J32)/J32),IF(K32&lt;J32,1-((J32-ABS(K32))/J32),0))))),IF(F32="Stabilize to Zero",IF(AND(K32&lt;=J32,K32&gt;=-J32),ABS(IF(K32&gt;J32,K32-J32,IF(K32&lt;J32,J32-ABS(K32),0)))/ABS(J32),0)))))))),0)</f>
        <v>0</v>
      </c>
      <c r="N32" s="293">
        <f>M32*H32</f>
        <v>0</v>
      </c>
      <c r="O32" s="333" t="s">
        <v>294</v>
      </c>
      <c r="P32" s="334"/>
      <c r="Q32" s="334"/>
      <c r="R32" s="335"/>
    </row>
    <row r="33" spans="1:21" ht="55.5" customHeight="1" x14ac:dyDescent="0.3">
      <c r="B33" s="410"/>
      <c r="C33" s="413"/>
      <c r="D33" s="131" t="s">
        <v>243</v>
      </c>
      <c r="E33" s="119" t="s">
        <v>135</v>
      </c>
      <c r="F33" s="120" t="s">
        <v>227</v>
      </c>
      <c r="G33" s="120" t="s">
        <v>134</v>
      </c>
      <c r="H33" s="128">
        <v>0.02</v>
      </c>
      <c r="I33" s="138" t="s">
        <v>246</v>
      </c>
      <c r="J33" s="134">
        <f>HLOOKUP(B12,'Update KPI'!B81:N82,2,0)</f>
        <v>0</v>
      </c>
      <c r="K33" s="136">
        <f>HLOOKUP(B12,'Update KPI'!B81:N83,3,0)</f>
        <v>0</v>
      </c>
      <c r="L33" s="267">
        <f t="shared" si="10"/>
        <v>0</v>
      </c>
      <c r="M33" s="122">
        <f t="shared" si="11"/>
        <v>1</v>
      </c>
      <c r="N33" s="293">
        <f t="shared" ref="N33:N36" si="12">M33*H33</f>
        <v>0.02</v>
      </c>
      <c r="O33" s="333" t="s">
        <v>295</v>
      </c>
      <c r="P33" s="334"/>
      <c r="Q33" s="334"/>
      <c r="R33" s="335"/>
    </row>
    <row r="34" spans="1:21" ht="54.75" customHeight="1" x14ac:dyDescent="0.3">
      <c r="B34" s="410"/>
      <c r="C34" s="413"/>
      <c r="D34" s="131" t="s">
        <v>247</v>
      </c>
      <c r="E34" s="119" t="s">
        <v>135</v>
      </c>
      <c r="F34" s="120" t="s">
        <v>227</v>
      </c>
      <c r="G34" s="120" t="s">
        <v>134</v>
      </c>
      <c r="H34" s="132">
        <v>0.01</v>
      </c>
      <c r="I34" s="138" t="s">
        <v>218</v>
      </c>
      <c r="J34" s="134">
        <f>HLOOKUP(B12,'Update KPI'!B88:N89,2,0)</f>
        <v>0</v>
      </c>
      <c r="K34" s="143">
        <f>HLOOKUP(B12,'Update KPI'!B88:N90,3,0)</f>
        <v>0</v>
      </c>
      <c r="L34" s="267">
        <f t="shared" si="10"/>
        <v>0</v>
      </c>
      <c r="M34" s="122">
        <f t="shared" si="11"/>
        <v>1</v>
      </c>
      <c r="N34" s="293">
        <f t="shared" si="12"/>
        <v>0.01</v>
      </c>
      <c r="O34" s="333" t="s">
        <v>296</v>
      </c>
      <c r="P34" s="334"/>
      <c r="Q34" s="334"/>
      <c r="R34" s="335"/>
    </row>
    <row r="35" spans="1:21" ht="60.75" customHeight="1" x14ac:dyDescent="0.3">
      <c r="A35" s="94" t="s">
        <v>141</v>
      </c>
      <c r="B35" s="410"/>
      <c r="C35" s="413"/>
      <c r="D35" s="131" t="s">
        <v>181</v>
      </c>
      <c r="E35" s="119" t="s">
        <v>135</v>
      </c>
      <c r="F35" s="120" t="s">
        <v>133</v>
      </c>
      <c r="G35" s="120" t="s">
        <v>134</v>
      </c>
      <c r="H35" s="132">
        <v>0.02</v>
      </c>
      <c r="I35" s="138" t="s">
        <v>215</v>
      </c>
      <c r="J35" s="213">
        <f>HLOOKUP(B12,'Update KPI'!B73:N74,2,0)</f>
        <v>0.98</v>
      </c>
      <c r="K35" s="219">
        <f>HLOOKUP(B12,'Update KPI'!B73:N75,3,0)</f>
        <v>1</v>
      </c>
      <c r="L35" s="219">
        <f t="shared" si="10"/>
        <v>2.0000000000000018E-2</v>
      </c>
      <c r="M35" s="133">
        <f t="shared" si="11"/>
        <v>1.0204081632653061</v>
      </c>
      <c r="N35" s="293">
        <f t="shared" si="12"/>
        <v>2.0408163265306124E-2</v>
      </c>
      <c r="O35" s="333" t="s">
        <v>297</v>
      </c>
      <c r="P35" s="334"/>
      <c r="Q35" s="334"/>
      <c r="R35" s="335"/>
    </row>
    <row r="36" spans="1:21" ht="61.5" customHeight="1" x14ac:dyDescent="0.3">
      <c r="A36" s="94" t="s">
        <v>141</v>
      </c>
      <c r="B36" s="410"/>
      <c r="C36" s="414"/>
      <c r="D36" s="131" t="s">
        <v>248</v>
      </c>
      <c r="E36" s="119" t="s">
        <v>135</v>
      </c>
      <c r="F36" s="120" t="s">
        <v>227</v>
      </c>
      <c r="G36" s="120" t="s">
        <v>134</v>
      </c>
      <c r="H36" s="132">
        <v>0.01</v>
      </c>
      <c r="I36" s="138" t="s">
        <v>216</v>
      </c>
      <c r="J36" s="213">
        <f>HLOOKUP(B12,'Update KPI'!B95:N96,2,0)</f>
        <v>0</v>
      </c>
      <c r="K36" s="219">
        <f>HLOOKUP(B12,'Update KPI'!B95:N97,3,0)</f>
        <v>0</v>
      </c>
      <c r="L36" s="219">
        <f t="shared" si="10"/>
        <v>0</v>
      </c>
      <c r="M36" s="133">
        <f t="shared" si="11"/>
        <v>1</v>
      </c>
      <c r="N36" s="293">
        <f t="shared" si="12"/>
        <v>0.01</v>
      </c>
      <c r="O36" s="333" t="s">
        <v>298</v>
      </c>
      <c r="P36" s="334"/>
      <c r="Q36" s="334"/>
      <c r="R36" s="335"/>
    </row>
    <row r="37" spans="1:21" ht="53.25" customHeight="1" x14ac:dyDescent="0.3">
      <c r="B37" s="410"/>
      <c r="C37" s="131" t="s">
        <v>275</v>
      </c>
      <c r="D37" s="131" t="s">
        <v>299</v>
      </c>
      <c r="E37" s="286" t="s">
        <v>318</v>
      </c>
      <c r="F37" s="283" t="s">
        <v>227</v>
      </c>
      <c r="G37" s="283" t="s">
        <v>134</v>
      </c>
      <c r="H37" s="132">
        <v>0.03</v>
      </c>
      <c r="I37" s="138" t="s">
        <v>264</v>
      </c>
      <c r="J37" s="266">
        <f>HLOOKUP(B13,'Update KPI'!B96:N97,2,0)</f>
        <v>0</v>
      </c>
      <c r="K37" s="288" t="s">
        <v>237</v>
      </c>
      <c r="L37" s="288" t="e">
        <f t="shared" si="10"/>
        <v>#VALUE!</v>
      </c>
      <c r="M37" s="133">
        <f t="shared" si="11"/>
        <v>0</v>
      </c>
      <c r="N37" s="293">
        <f t="shared" ref="N37" si="13">M37*H37</f>
        <v>0</v>
      </c>
      <c r="O37" s="333" t="s">
        <v>300</v>
      </c>
      <c r="P37" s="334"/>
      <c r="Q37" s="334"/>
      <c r="R37" s="335"/>
    </row>
    <row r="38" spans="1:21" s="123" customFormat="1" x14ac:dyDescent="0.3">
      <c r="B38" s="411"/>
      <c r="C38" s="409" t="s">
        <v>140</v>
      </c>
      <c r="D38" s="409"/>
      <c r="E38" s="409"/>
      <c r="F38" s="409"/>
      <c r="G38" s="409"/>
      <c r="H38" s="275">
        <f>SUM(H32:H37)</f>
        <v>0.11</v>
      </c>
      <c r="I38" s="276"/>
      <c r="J38" s="276"/>
      <c r="K38" s="276"/>
      <c r="L38" s="276"/>
      <c r="M38" s="276"/>
      <c r="N38" s="297">
        <f>SUM(N32:N37)</f>
        <v>6.0408163265306125E-2</v>
      </c>
      <c r="O38" s="336"/>
      <c r="P38" s="337"/>
      <c r="Q38" s="337"/>
      <c r="R38" s="338"/>
      <c r="S38" s="95"/>
      <c r="T38" s="96"/>
      <c r="U38" s="95"/>
    </row>
    <row r="39" spans="1:21" s="123" customFormat="1" ht="24.75" customHeight="1" x14ac:dyDescent="0.3">
      <c r="B39" s="403" t="s">
        <v>142</v>
      </c>
      <c r="C39" s="405" t="s">
        <v>143</v>
      </c>
      <c r="D39" s="117" t="s">
        <v>20</v>
      </c>
      <c r="E39" s="139" t="s">
        <v>135</v>
      </c>
      <c r="F39" s="120" t="s">
        <v>133</v>
      </c>
      <c r="G39" s="120" t="s">
        <v>134</v>
      </c>
      <c r="H39" s="121">
        <v>0.02</v>
      </c>
      <c r="I39" s="134" t="s">
        <v>216</v>
      </c>
      <c r="J39" s="134">
        <v>1</v>
      </c>
      <c r="K39" s="134"/>
      <c r="L39" s="134">
        <f t="shared" ref="L39:L46" si="14">IF(F39="Maximize",K39-J39,IF(F39="Minimize",J39-K39,K39-J39))</f>
        <v>-1</v>
      </c>
      <c r="M39" s="122">
        <f t="shared" ref="M39:M46" si="15">IFERROR(IF(AND(F39="Maximize",G39="Unlock"),IF(((K39-J39)/ABS(J39))+1&lt;0,0,((K39-J39)/ABS(J39))+1),IF(AND(F39="Maximize",G39="Lock"),IF(((K39-J39)/ABS(J39))+1&lt;0,0,IF(((K39-J39)/ABS(J39))+1&gt;$R$6,$R$6,((K39-J39)/ABS(J39))+1)),IF(AND(F39="Minimize",G39="Unlock"),IF(((J39-K39)/ABS(J39))+1&lt;0,0,((J39-K39)/ABS(J39))+1),IF(AND(F39="Minimize",G39="Lock"),IF(((J39-K39)/ABS(J39))+1&lt;0,0,IF(((J39-K39)/ABS(J39))+1&gt;$R$6,$R$6,((J39-K39)/ABS(J39))+1)),IF(F39="Min to Zero",IF(K39&gt;J39,0,IF(K39&lt;J39,0,100%)),IF(F39="Stabilize to Target",IF(K39-J39=0,100%,IF(ABS(K39-J39)&gt;=ABS(J39),0,ABS(IF(K39&gt;J39,1-((K39-J39)/J39),IF(K39&lt;J39,1-((J39-ABS(K39))/J39),0))))),IF(F39="Stabilize to Zero",IF(AND(K39&lt;=J39,K39&gt;=-J39),ABS(IF(K39&gt;J39,K39-J39,IF(K39&lt;J39,J39-ABS(K39),0)))/ABS(J39),0)))))))),0)</f>
        <v>0</v>
      </c>
      <c r="N39" s="295">
        <f t="shared" ref="N39:N46" si="16">M39*H39</f>
        <v>0</v>
      </c>
      <c r="O39" s="333" t="s">
        <v>301</v>
      </c>
      <c r="P39" s="334"/>
      <c r="Q39" s="334"/>
      <c r="R39" s="335"/>
      <c r="S39" s="95"/>
      <c r="T39" s="96"/>
      <c r="U39" s="95"/>
    </row>
    <row r="40" spans="1:21" s="123" customFormat="1" ht="24.75" customHeight="1" x14ac:dyDescent="0.3">
      <c r="B40" s="403"/>
      <c r="C40" s="405"/>
      <c r="D40" s="126" t="s">
        <v>21</v>
      </c>
      <c r="E40" s="139" t="s">
        <v>135</v>
      </c>
      <c r="F40" s="120" t="s">
        <v>133</v>
      </c>
      <c r="G40" s="120" t="s">
        <v>134</v>
      </c>
      <c r="H40" s="132">
        <v>0.02</v>
      </c>
      <c r="I40" s="240" t="s">
        <v>217</v>
      </c>
      <c r="J40" s="137">
        <f>HLOOKUP(B12,'Update KPI'!B103:N104,2,0)</f>
        <v>0.75</v>
      </c>
      <c r="K40" s="140">
        <f>HLOOKUP(B12,'Update KPI'!B103:N105,3,0)</f>
        <v>0</v>
      </c>
      <c r="L40" s="141">
        <f t="shared" si="14"/>
        <v>-0.75</v>
      </c>
      <c r="M40" s="122">
        <f t="shared" si="15"/>
        <v>0</v>
      </c>
      <c r="N40" s="293">
        <f t="shared" si="16"/>
        <v>0</v>
      </c>
      <c r="O40" s="333"/>
      <c r="P40" s="334"/>
      <c r="Q40" s="334"/>
      <c r="R40" s="335"/>
      <c r="S40" s="95"/>
      <c r="T40" s="96"/>
      <c r="U40" s="95"/>
    </row>
    <row r="41" spans="1:21" s="123" customFormat="1" ht="57.75" customHeight="1" x14ac:dyDescent="0.3">
      <c r="B41" s="403"/>
      <c r="C41" s="405"/>
      <c r="D41" s="126" t="s">
        <v>183</v>
      </c>
      <c r="E41" s="139" t="s">
        <v>135</v>
      </c>
      <c r="F41" s="120" t="s">
        <v>227</v>
      </c>
      <c r="G41" s="120" t="s">
        <v>134</v>
      </c>
      <c r="H41" s="132">
        <v>0.02</v>
      </c>
      <c r="I41" s="220" t="s">
        <v>218</v>
      </c>
      <c r="J41" s="136">
        <f>HLOOKUP(B12,'Update KPI'!B122:N123,2,0)</f>
        <v>0</v>
      </c>
      <c r="K41" s="143">
        <f>HLOOKUP(B12,'Update KPI'!B122:N124,3,0)</f>
        <v>0</v>
      </c>
      <c r="L41" s="136">
        <f t="shared" si="14"/>
        <v>0</v>
      </c>
      <c r="M41" s="122">
        <f t="shared" si="15"/>
        <v>1</v>
      </c>
      <c r="N41" s="293">
        <f t="shared" si="16"/>
        <v>0.02</v>
      </c>
      <c r="O41" s="333" t="s">
        <v>302</v>
      </c>
      <c r="P41" s="334"/>
      <c r="Q41" s="334"/>
      <c r="R41" s="335"/>
      <c r="S41" s="95"/>
      <c r="T41" s="96"/>
      <c r="U41" s="95"/>
    </row>
    <row r="42" spans="1:21" s="123" customFormat="1" ht="37.5" customHeight="1" x14ac:dyDescent="0.3">
      <c r="B42" s="403"/>
      <c r="C42" s="405"/>
      <c r="D42" s="126" t="s">
        <v>184</v>
      </c>
      <c r="E42" s="139" t="s">
        <v>135</v>
      </c>
      <c r="F42" s="120" t="s">
        <v>133</v>
      </c>
      <c r="G42" s="120" t="s">
        <v>134</v>
      </c>
      <c r="H42" s="132">
        <v>0.02</v>
      </c>
      <c r="I42" s="247" t="s">
        <v>224</v>
      </c>
      <c r="J42" s="137">
        <f>HLOOKUP(B12,'Update KPI'!B110:N111,2,0)</f>
        <v>1</v>
      </c>
      <c r="K42" s="140">
        <f>HLOOKUP(B12,'Update KPI'!B110:N117,8,0)</f>
        <v>0</v>
      </c>
      <c r="L42" s="141">
        <f t="shared" si="14"/>
        <v>-1</v>
      </c>
      <c r="M42" s="122">
        <f t="shared" si="15"/>
        <v>0</v>
      </c>
      <c r="N42" s="298">
        <f t="shared" si="16"/>
        <v>0</v>
      </c>
      <c r="O42" s="333" t="s">
        <v>303</v>
      </c>
      <c r="P42" s="334"/>
      <c r="Q42" s="334"/>
      <c r="R42" s="335"/>
      <c r="S42" s="95"/>
      <c r="T42" s="96"/>
      <c r="U42" s="95"/>
    </row>
    <row r="43" spans="1:21" s="123" customFormat="1" ht="24.75" customHeight="1" x14ac:dyDescent="0.3">
      <c r="B43" s="403"/>
      <c r="C43" s="405"/>
      <c r="D43" s="126" t="s">
        <v>185</v>
      </c>
      <c r="E43" s="139" t="s">
        <v>135</v>
      </c>
      <c r="F43" s="120" t="s">
        <v>227</v>
      </c>
      <c r="G43" s="120" t="s">
        <v>134</v>
      </c>
      <c r="H43" s="132">
        <v>0.02</v>
      </c>
      <c r="I43" s="241" t="s">
        <v>219</v>
      </c>
      <c r="J43" s="130">
        <f>HLOOKUP(B12,'Update KPI'!B131:N132,2,0)</f>
        <v>0</v>
      </c>
      <c r="K43" s="220">
        <f>HLOOKUP(B12,'Update KPI'!B131:N133,2,0)</f>
        <v>0</v>
      </c>
      <c r="L43" s="142">
        <f t="shared" si="14"/>
        <v>0</v>
      </c>
      <c r="M43" s="122">
        <f t="shared" si="15"/>
        <v>1</v>
      </c>
      <c r="N43" s="298">
        <f t="shared" si="16"/>
        <v>0.02</v>
      </c>
      <c r="O43" s="333" t="s">
        <v>304</v>
      </c>
      <c r="P43" s="334"/>
      <c r="Q43" s="334"/>
      <c r="R43" s="335"/>
      <c r="S43" s="95"/>
      <c r="T43" s="96"/>
      <c r="U43" s="95"/>
    </row>
    <row r="44" spans="1:21" s="123" customFormat="1" ht="47.25" customHeight="1" x14ac:dyDescent="0.3">
      <c r="B44" s="403"/>
      <c r="C44" s="406" t="s">
        <v>144</v>
      </c>
      <c r="D44" s="131" t="s">
        <v>186</v>
      </c>
      <c r="E44" s="119" t="s">
        <v>135</v>
      </c>
      <c r="F44" s="120" t="s">
        <v>133</v>
      </c>
      <c r="G44" s="120" t="s">
        <v>134</v>
      </c>
      <c r="H44" s="132">
        <v>0.02</v>
      </c>
      <c r="I44" s="247" t="s">
        <v>220</v>
      </c>
      <c r="J44" s="137">
        <f>HLOOKUP(B12,'Update KPI'!B139:N140,2,0)</f>
        <v>1</v>
      </c>
      <c r="K44" s="140">
        <f>HLOOKUP(B12,'Update KPI'!B139:N149,11,0)</f>
        <v>5.5</v>
      </c>
      <c r="L44" s="141">
        <f t="shared" si="14"/>
        <v>4.5</v>
      </c>
      <c r="M44" s="122">
        <f t="shared" si="15"/>
        <v>1.5</v>
      </c>
      <c r="N44" s="293">
        <f t="shared" si="16"/>
        <v>0.03</v>
      </c>
      <c r="O44" s="333" t="s">
        <v>305</v>
      </c>
      <c r="P44" s="334"/>
      <c r="Q44" s="334"/>
      <c r="R44" s="335"/>
      <c r="S44" s="95"/>
      <c r="T44" s="96"/>
      <c r="U44" s="95"/>
    </row>
    <row r="45" spans="1:21" s="123" customFormat="1" ht="47.25" customHeight="1" x14ac:dyDescent="0.3">
      <c r="B45" s="403"/>
      <c r="C45" s="407"/>
      <c r="D45" s="131" t="s">
        <v>179</v>
      </c>
      <c r="E45" s="119" t="s">
        <v>135</v>
      </c>
      <c r="F45" s="120" t="s">
        <v>227</v>
      </c>
      <c r="G45" s="120" t="s">
        <v>134</v>
      </c>
      <c r="H45" s="132">
        <v>0.02</v>
      </c>
      <c r="I45" s="241" t="s">
        <v>219</v>
      </c>
      <c r="J45" s="130">
        <f>HLOOKUP(B12,'Update KPI'!B154:N155,2,0)</f>
        <v>0</v>
      </c>
      <c r="K45" s="220">
        <f>HLOOKUP(B12,'Update KPI'!B154:N156,3,0)</f>
        <v>0</v>
      </c>
      <c r="L45" s="141">
        <f t="shared" si="14"/>
        <v>0</v>
      </c>
      <c r="M45" s="122">
        <f t="shared" si="15"/>
        <v>1</v>
      </c>
      <c r="N45" s="293">
        <f t="shared" si="16"/>
        <v>0.02</v>
      </c>
      <c r="O45" s="333" t="s">
        <v>306</v>
      </c>
      <c r="P45" s="334"/>
      <c r="Q45" s="334"/>
      <c r="R45" s="335"/>
      <c r="S45" s="95"/>
      <c r="T45" s="96"/>
      <c r="U45" s="95"/>
    </row>
    <row r="46" spans="1:21" s="123" customFormat="1" ht="47.25" customHeight="1" x14ac:dyDescent="0.3">
      <c r="B46" s="403"/>
      <c r="C46" s="131" t="s">
        <v>145</v>
      </c>
      <c r="D46" s="131" t="s">
        <v>276</v>
      </c>
      <c r="E46" s="119" t="s">
        <v>318</v>
      </c>
      <c r="F46" s="120" t="s">
        <v>133</v>
      </c>
      <c r="G46" s="120" t="s">
        <v>134</v>
      </c>
      <c r="H46" s="132">
        <v>0.02</v>
      </c>
      <c r="I46" s="247" t="s">
        <v>268</v>
      </c>
      <c r="J46" s="137">
        <v>1</v>
      </c>
      <c r="K46" s="140"/>
      <c r="L46" s="218">
        <f t="shared" si="14"/>
        <v>-1</v>
      </c>
      <c r="M46" s="122">
        <f t="shared" si="15"/>
        <v>0</v>
      </c>
      <c r="N46" s="293">
        <f t="shared" si="16"/>
        <v>0</v>
      </c>
      <c r="O46" s="333" t="s">
        <v>307</v>
      </c>
      <c r="P46" s="334"/>
      <c r="Q46" s="334"/>
      <c r="R46" s="335"/>
      <c r="S46" s="95"/>
      <c r="T46" s="96"/>
      <c r="U46" s="95"/>
    </row>
    <row r="47" spans="1:21" s="123" customFormat="1" ht="16.2" thickBot="1" x14ac:dyDescent="0.35">
      <c r="B47" s="404"/>
      <c r="C47" s="408" t="s">
        <v>146</v>
      </c>
      <c r="D47" s="408"/>
      <c r="E47" s="408"/>
      <c r="F47" s="408"/>
      <c r="G47" s="408"/>
      <c r="H47" s="273">
        <f>SUM(H39:H46)</f>
        <v>0.16</v>
      </c>
      <c r="I47" s="274"/>
      <c r="J47" s="274"/>
      <c r="K47" s="274"/>
      <c r="L47" s="274"/>
      <c r="M47" s="274"/>
      <c r="N47" s="299">
        <f>SUM(N39:N46)</f>
        <v>9.0000000000000011E-2</v>
      </c>
      <c r="O47" s="336"/>
      <c r="P47" s="337"/>
      <c r="Q47" s="337"/>
      <c r="R47" s="338"/>
      <c r="S47" s="95"/>
      <c r="T47" s="96"/>
      <c r="U47" s="95"/>
    </row>
    <row r="48" spans="1:21" s="144" customFormat="1" ht="16.2" thickBot="1" x14ac:dyDescent="0.35">
      <c r="B48" s="145"/>
      <c r="C48" s="395" t="s">
        <v>147</v>
      </c>
      <c r="D48" s="395"/>
      <c r="E48" s="395"/>
      <c r="F48" s="395"/>
      <c r="G48" s="395"/>
      <c r="H48" s="146">
        <f>SUM(H47,H38,H24,H31)</f>
        <v>1</v>
      </c>
      <c r="I48" s="246"/>
      <c r="J48" s="147"/>
      <c r="K48" s="396" t="s">
        <v>148</v>
      </c>
      <c r="L48" s="397"/>
      <c r="M48" s="398"/>
      <c r="N48" s="148">
        <f>SUM(N16:N23,N32:N37,N39:N46,N25:N30)</f>
        <v>0.4504081632653063</v>
      </c>
      <c r="S48" s="149"/>
      <c r="T48" s="96"/>
      <c r="U48" s="149"/>
    </row>
    <row r="49" spans="2:22" s="150" customFormat="1" ht="16.2" thickBot="1" x14ac:dyDescent="0.35">
      <c r="B49" s="243"/>
      <c r="C49" s="301"/>
      <c r="D49" s="243"/>
      <c r="E49" s="243"/>
      <c r="F49" s="244"/>
      <c r="G49" s="244"/>
      <c r="H49" s="245"/>
      <c r="I49" s="242"/>
      <c r="J49" s="242"/>
      <c r="K49" s="396" t="s">
        <v>149</v>
      </c>
      <c r="L49" s="397"/>
      <c r="M49" s="397"/>
      <c r="N49" s="151" t="str">
        <f>IF(AND(H48&gt;100%,H48,100%),"Error",IF(N48&gt;=$R$6,"HP",IF(AND(N48&lt;$R$7,N48&gt;=$Q$7),"P",IF(AND(N48&lt;$R$8,N48&gt;=$Q$8),"T",IF(AND(N48&lt;$R$9,N48&gt;=$Q$9),"C",IF(N48&lt;$R$10,"U"))))))</f>
        <v>U</v>
      </c>
      <c r="O49" s="144"/>
      <c r="P49" s="144"/>
      <c r="Q49" s="144"/>
      <c r="R49" s="144"/>
      <c r="S49" s="149"/>
      <c r="T49" s="96"/>
      <c r="U49" s="149"/>
    </row>
    <row r="51" spans="2:22" ht="16.2" thickBot="1" x14ac:dyDescent="0.35"/>
    <row r="52" spans="2:22" ht="31.8" thickBot="1" x14ac:dyDescent="0.35">
      <c r="B52" s="152" t="s">
        <v>117</v>
      </c>
      <c r="C52" s="156" t="s">
        <v>118</v>
      </c>
      <c r="D52" s="153" t="s">
        <v>119</v>
      </c>
      <c r="E52" s="154"/>
      <c r="F52" s="154" t="s">
        <v>121</v>
      </c>
      <c r="G52" s="154" t="s">
        <v>122</v>
      </c>
      <c r="H52" s="155" t="s">
        <v>150</v>
      </c>
      <c r="I52" s="156"/>
      <c r="J52" s="156" t="s">
        <v>151</v>
      </c>
      <c r="K52" s="155" t="s">
        <v>152</v>
      </c>
      <c r="L52" s="155" t="s">
        <v>124</v>
      </c>
      <c r="M52" s="155" t="s">
        <v>153</v>
      </c>
      <c r="N52" s="155" t="s">
        <v>154</v>
      </c>
      <c r="S52" s="94"/>
      <c r="V52" s="95"/>
    </row>
    <row r="53" spans="2:22" ht="16.2" thickBot="1" x14ac:dyDescent="0.35">
      <c r="B53" s="399" t="s">
        <v>155</v>
      </c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1"/>
      <c r="S53" s="94"/>
      <c r="V53" s="95"/>
    </row>
    <row r="54" spans="2:22" x14ac:dyDescent="0.3">
      <c r="B54" s="157"/>
      <c r="C54" s="158"/>
      <c r="D54" s="159"/>
      <c r="E54" s="159"/>
      <c r="F54" s="120" t="s">
        <v>133</v>
      </c>
      <c r="G54" s="120" t="s">
        <v>134</v>
      </c>
      <c r="H54" s="159"/>
      <c r="I54" s="160"/>
      <c r="J54" s="160"/>
      <c r="K54" s="161"/>
      <c r="L54" s="161"/>
      <c r="M54" s="162">
        <f>IFERROR(IF(AND(F54="Maximize",G54="Unlock"),IF(((K54-J54)/ABS(J54))+1&lt;0,0,((K54-J54)/ABS(J54))+1),IF(AND(F54="Maximize",G54="Lock"),IF(((K54-J54)/ABS(J54))+1&lt;0,0,IF(((K54-J54)/ABS(J54))+1&gt;$R$6,$R$6,((K54-J54)/ABS(J54))+1)),IF(AND(F54="Minimize",G54="Unlock"),IF(((J54-K54)/ABS(J54))+1&lt;0,0,((J54-K54)/ABS(J54))+1),IF(AND(F54="Minimize",G54="Lock"),IF(((J54-K54)/ABS(J54))+1&lt;0,0,IF(((J54-K54)/ABS(J54))+1&gt;$R$6,$R$6,((J54-K54)/ABS(J54))+1)),IF(F54="Min To Zero",IF(K54&gt;J54,0,IF(K54&lt;J54,0,100%))))))),0)</f>
        <v>0</v>
      </c>
      <c r="N54" s="163">
        <f>M54*H54</f>
        <v>0</v>
      </c>
      <c r="S54" s="94"/>
      <c r="T54" s="186"/>
      <c r="V54" s="95"/>
    </row>
    <row r="55" spans="2:22" x14ac:dyDescent="0.3">
      <c r="B55" s="164"/>
      <c r="C55" s="165"/>
      <c r="D55" s="166"/>
      <c r="E55" s="166"/>
      <c r="F55" s="120" t="s">
        <v>133</v>
      </c>
      <c r="G55" s="120" t="s">
        <v>134</v>
      </c>
      <c r="H55" s="166"/>
      <c r="I55" s="167"/>
      <c r="J55" s="167"/>
      <c r="K55" s="168"/>
      <c r="L55" s="168"/>
      <c r="M55" s="169">
        <f>IFERROR(IF(AND(F55="Maximize",G55="Unlock"),IF(((K55-J55)/ABS(J55))+1&lt;0,0,((K55-J55)/ABS(J55))+1),IF(AND(F55="Maximize",G55="Lock"),IF(((K55-J55)/ABS(J55))+1&lt;0,0,IF(((K55-J55)/ABS(J55))+1&gt;$R$6,$R$6,((K55-J55)/ABS(J55))+1)),IF(AND(F55="Minimize",G55="Unlock"),IF(((J55-K55)/ABS(J55))+1&lt;0,0,((J55-K55)/ABS(J55))+1),IF(AND(F55="Minimize",G55="Lock"),IF(((J55-K55)/ABS(J55))+1&lt;0,0,IF(((J55-K55)/ABS(J55))+1&gt;$R$6,$R$6,((J55-K55)/ABS(J55))+1)),IF(F55="Min To Zero",IF(K55&gt;J55,0,IF(K55&lt;J55,0,100%))))))),0)</f>
        <v>0</v>
      </c>
      <c r="N55" s="170">
        <f>M55*H55</f>
        <v>0</v>
      </c>
      <c r="S55" s="94"/>
      <c r="T55" s="187"/>
      <c r="V55" s="95"/>
    </row>
    <row r="56" spans="2:22" ht="16.2" thickBot="1" x14ac:dyDescent="0.35">
      <c r="B56" s="171"/>
      <c r="C56" s="172"/>
      <c r="D56" s="173"/>
      <c r="E56" s="173"/>
      <c r="F56" s="120" t="s">
        <v>133</v>
      </c>
      <c r="G56" s="120" t="s">
        <v>134</v>
      </c>
      <c r="H56" s="173"/>
      <c r="I56" s="174"/>
      <c r="J56" s="174"/>
      <c r="K56" s="175"/>
      <c r="L56" s="175"/>
      <c r="M56" s="176">
        <f>IFERROR(IF(AND(F56="Maximize",G56="Unlock"),IF(((K56-J56)/ABS(J56))+1&lt;0,0,((K56-J56)/ABS(J56))+1),IF(AND(F56="Maximize",G56="Lock"),IF(((K56-J56)/ABS(J56))+1&lt;0,0,IF(((K56-J56)/ABS(J56))+1&gt;$R$6,$R$6,((K56-J56)/ABS(J56))+1)),IF(AND(F56="Minimize",G56="Unlock"),IF(((J56-K56)/ABS(J56))+1&lt;0,0,((J56-K56)/ABS(J56))+1),IF(AND(F56="Minimize",G56="Lock"),IF(((J56-K56)/ABS(J56))+1&lt;0,0,IF(((J56-K56)/ABS(J56))+1&gt;$R$6,$R$6,((J56-K56)/ABS(J56))+1)),IF(F56="Min To Zero",IF(K56&gt;J56,0,IF(K56&lt;J56,0,100%))))))),0)</f>
        <v>0</v>
      </c>
      <c r="N56" s="177">
        <f>M56*H56</f>
        <v>0</v>
      </c>
      <c r="S56" s="94"/>
      <c r="T56" s="187"/>
      <c r="V56" s="95"/>
    </row>
    <row r="57" spans="2:22" ht="16.2" thickBot="1" x14ac:dyDescent="0.35">
      <c r="B57" s="375" t="s">
        <v>156</v>
      </c>
      <c r="C57" s="376"/>
      <c r="D57" s="178"/>
      <c r="E57" s="179"/>
      <c r="F57" s="179"/>
      <c r="G57" s="179"/>
      <c r="H57" s="179"/>
      <c r="I57" s="179"/>
      <c r="J57" s="180"/>
      <c r="K57" s="375" t="s">
        <v>125</v>
      </c>
      <c r="L57" s="402"/>
      <c r="M57" s="376"/>
      <c r="N57" s="151">
        <f>SUM(N54:N56)+N48</f>
        <v>0.4504081632653063</v>
      </c>
      <c r="S57" s="94"/>
      <c r="T57" s="187"/>
      <c r="V57" s="95"/>
    </row>
    <row r="58" spans="2:22" ht="16.2" thickBot="1" x14ac:dyDescent="0.35">
      <c r="B58" s="375" t="s">
        <v>157</v>
      </c>
      <c r="C58" s="376"/>
      <c r="D58" s="181"/>
      <c r="E58" s="182"/>
      <c r="F58" s="182"/>
      <c r="G58" s="182"/>
      <c r="H58" s="182"/>
      <c r="I58" s="182"/>
      <c r="J58" s="183"/>
      <c r="K58" s="375" t="s">
        <v>149</v>
      </c>
      <c r="L58" s="377"/>
      <c r="M58" s="378"/>
      <c r="N58" s="151" t="str">
        <f>IF(N57&gt;=R6,"HP",IF(AND(N57&lt;R7,N57&gt;=Q7),"P",IF(AND(N57&lt;R8,N57&gt;=Q8),"T",IF(AND(N57&lt;R9,N57&gt;=Q9),"C",IF(N57&lt;R10,"U")))))</f>
        <v>U</v>
      </c>
      <c r="S58" s="94"/>
      <c r="T58" s="187"/>
      <c r="V58" s="95"/>
    </row>
    <row r="59" spans="2:22" x14ac:dyDescent="0.3">
      <c r="T59" s="187"/>
    </row>
    <row r="60" spans="2:22" hidden="1" x14ac:dyDescent="0.3">
      <c r="B60" s="184" t="s">
        <v>158</v>
      </c>
      <c r="C60" s="302"/>
      <c r="D60" s="184"/>
      <c r="E60" s="184"/>
      <c r="F60" s="184"/>
      <c r="G60" s="184"/>
      <c r="H60" s="184"/>
      <c r="I60" s="184"/>
      <c r="J60" s="184"/>
      <c r="K60" s="184"/>
      <c r="L60" s="185"/>
      <c r="M60" s="185"/>
      <c r="N60" s="185"/>
      <c r="O60" s="185"/>
      <c r="P60" s="185"/>
      <c r="Q60" s="185"/>
      <c r="R60" s="185"/>
      <c r="S60" s="185"/>
      <c r="T60" s="187"/>
    </row>
    <row r="61" spans="2:22" hidden="1" x14ac:dyDescent="0.3">
      <c r="B61" s="339" t="s">
        <v>159</v>
      </c>
      <c r="C61" s="379" t="str">
        <f>B60</f>
        <v>KEY BEHAVIOR INDICATOR (BASED CHITOSE CORE VALUE)</v>
      </c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391" t="s">
        <v>160</v>
      </c>
      <c r="O61" s="95"/>
      <c r="S61" s="94"/>
      <c r="T61" s="187"/>
      <c r="U61" s="94"/>
    </row>
    <row r="62" spans="2:22" ht="16.2" hidden="1" thickBot="1" x14ac:dyDescent="0.35">
      <c r="B62" s="342"/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392"/>
      <c r="O62" s="95"/>
      <c r="S62" s="94"/>
      <c r="T62" s="187"/>
      <c r="U62" s="94"/>
    </row>
    <row r="63" spans="2:22" hidden="1" x14ac:dyDescent="0.3">
      <c r="B63" s="188">
        <v>1</v>
      </c>
      <c r="C63" s="393" t="s">
        <v>161</v>
      </c>
      <c r="D63" s="393"/>
      <c r="E63" s="393"/>
      <c r="F63" s="393"/>
      <c r="G63" s="393"/>
      <c r="H63" s="393"/>
      <c r="I63" s="393"/>
      <c r="J63" s="393"/>
      <c r="K63" s="393"/>
      <c r="L63" s="393"/>
      <c r="M63" s="394"/>
      <c r="N63" s="189">
        <v>0</v>
      </c>
      <c r="O63" s="95"/>
      <c r="S63" s="94"/>
      <c r="T63" s="187"/>
      <c r="U63" s="94"/>
    </row>
    <row r="64" spans="2:22" hidden="1" x14ac:dyDescent="0.3">
      <c r="B64" s="190">
        <v>2</v>
      </c>
      <c r="C64" s="383" t="s">
        <v>162</v>
      </c>
      <c r="D64" s="384"/>
      <c r="E64" s="384"/>
      <c r="F64" s="384"/>
      <c r="G64" s="384"/>
      <c r="H64" s="384"/>
      <c r="I64" s="384"/>
      <c r="J64" s="384"/>
      <c r="K64" s="384"/>
      <c r="L64" s="384"/>
      <c r="M64" s="385"/>
      <c r="N64" s="189">
        <v>0</v>
      </c>
      <c r="O64" s="95"/>
      <c r="S64" s="94"/>
      <c r="T64" s="200"/>
      <c r="U64" s="94"/>
    </row>
    <row r="65" spans="2:21" hidden="1" x14ac:dyDescent="0.3">
      <c r="B65" s="188">
        <v>3</v>
      </c>
      <c r="C65" s="393" t="s">
        <v>163</v>
      </c>
      <c r="D65" s="393"/>
      <c r="E65" s="393"/>
      <c r="F65" s="393"/>
      <c r="G65" s="393"/>
      <c r="H65" s="393"/>
      <c r="I65" s="393"/>
      <c r="J65" s="393"/>
      <c r="K65" s="393"/>
      <c r="L65" s="393"/>
      <c r="M65" s="394"/>
      <c r="N65" s="189">
        <v>0</v>
      </c>
      <c r="O65" s="95"/>
      <c r="S65" s="94"/>
      <c r="T65" s="187"/>
      <c r="U65" s="94"/>
    </row>
    <row r="66" spans="2:21" hidden="1" x14ac:dyDescent="0.3">
      <c r="B66" s="190">
        <v>4</v>
      </c>
      <c r="C66" s="383" t="s">
        <v>164</v>
      </c>
      <c r="D66" s="384"/>
      <c r="E66" s="384"/>
      <c r="F66" s="384"/>
      <c r="G66" s="384"/>
      <c r="H66" s="384"/>
      <c r="I66" s="384"/>
      <c r="J66" s="384"/>
      <c r="K66" s="384"/>
      <c r="L66" s="384"/>
      <c r="M66" s="385"/>
      <c r="N66" s="189">
        <v>0</v>
      </c>
      <c r="O66" s="95"/>
      <c r="S66" s="94"/>
      <c r="T66" s="187"/>
      <c r="U66" s="94"/>
    </row>
    <row r="67" spans="2:21" hidden="1" x14ac:dyDescent="0.3">
      <c r="B67" s="188">
        <v>5</v>
      </c>
      <c r="C67" s="383" t="s">
        <v>165</v>
      </c>
      <c r="D67" s="384"/>
      <c r="E67" s="384"/>
      <c r="F67" s="384"/>
      <c r="G67" s="384"/>
      <c r="H67" s="384"/>
      <c r="I67" s="384"/>
      <c r="J67" s="384"/>
      <c r="K67" s="384"/>
      <c r="L67" s="384"/>
      <c r="M67" s="385"/>
      <c r="N67" s="189">
        <v>0</v>
      </c>
      <c r="O67" s="95"/>
      <c r="S67" s="94"/>
      <c r="T67" s="202"/>
      <c r="U67" s="94"/>
    </row>
    <row r="68" spans="2:21" ht="16.2" hidden="1" thickBot="1" x14ac:dyDescent="0.35">
      <c r="B68" s="386" t="s">
        <v>166</v>
      </c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8"/>
      <c r="N68" s="191"/>
      <c r="O68" s="95"/>
      <c r="P68" s="95"/>
      <c r="S68" s="94"/>
      <c r="T68" s="187"/>
      <c r="U68" s="94"/>
    </row>
    <row r="69" spans="2:21" ht="16.2" hidden="1" thickBot="1" x14ac:dyDescent="0.35">
      <c r="B69" s="192"/>
      <c r="C69" s="193"/>
      <c r="D69" s="194"/>
      <c r="E69" s="194"/>
      <c r="F69" s="195"/>
      <c r="G69" s="195"/>
      <c r="H69" s="195"/>
      <c r="I69" s="195"/>
      <c r="J69" s="195"/>
      <c r="K69" s="195"/>
      <c r="L69" s="195"/>
      <c r="M69" s="195" t="s">
        <v>167</v>
      </c>
      <c r="N69" s="196">
        <f>AVERAGE(N63:N68)</f>
        <v>0</v>
      </c>
      <c r="O69" s="95"/>
      <c r="P69" s="95"/>
      <c r="S69" s="94"/>
      <c r="T69" s="187"/>
      <c r="U69" s="94"/>
    </row>
    <row r="70" spans="2:21" x14ac:dyDescent="0.3">
      <c r="B70" s="103"/>
      <c r="C70" s="103"/>
      <c r="D70" s="197"/>
      <c r="E70" s="197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9"/>
      <c r="R70" s="199"/>
      <c r="S70" s="199"/>
      <c r="T70" s="94"/>
    </row>
    <row r="71" spans="2:21" x14ac:dyDescent="0.3">
      <c r="B71" s="198"/>
      <c r="C71" s="198"/>
      <c r="D71" s="115"/>
      <c r="E71" s="115"/>
      <c r="F71" s="198"/>
      <c r="G71" s="198"/>
      <c r="H71" s="198"/>
      <c r="I71" s="198"/>
      <c r="J71" s="198"/>
      <c r="K71" s="198"/>
      <c r="L71" s="198"/>
      <c r="M71" s="198"/>
      <c r="N71" s="97"/>
      <c r="O71" s="115"/>
      <c r="P71" s="95"/>
      <c r="S71" s="94"/>
      <c r="T71" s="94"/>
      <c r="U71" s="94"/>
    </row>
    <row r="72" spans="2:21" x14ac:dyDescent="0.3">
      <c r="B72" s="115"/>
      <c r="C72" s="198"/>
      <c r="D72" s="198"/>
      <c r="E72" s="198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95"/>
      <c r="S72" s="94"/>
      <c r="T72" s="94"/>
      <c r="U72" s="94"/>
    </row>
    <row r="73" spans="2:21" ht="16.2" thickBot="1" x14ac:dyDescent="0.35">
      <c r="B73" s="197"/>
      <c r="C73" s="303"/>
      <c r="D73" s="201"/>
      <c r="E73" s="201"/>
      <c r="F73" s="197"/>
      <c r="G73" s="197"/>
      <c r="H73" s="197"/>
      <c r="I73" s="197"/>
      <c r="J73" s="197"/>
      <c r="K73" s="197"/>
      <c r="L73" s="197"/>
      <c r="M73" s="197"/>
      <c r="N73" s="197"/>
      <c r="O73" s="291"/>
      <c r="P73" s="292"/>
      <c r="Q73" s="291"/>
      <c r="R73" s="291"/>
      <c r="S73" s="197"/>
      <c r="T73" s="94"/>
    </row>
    <row r="74" spans="2:21" x14ac:dyDescent="0.3">
      <c r="B74" s="389" t="s">
        <v>168</v>
      </c>
      <c r="C74" s="390"/>
      <c r="D74" s="95"/>
      <c r="F74" s="94"/>
      <c r="G74" s="94"/>
      <c r="H74" s="187"/>
      <c r="S74" s="94"/>
      <c r="T74" s="94"/>
      <c r="U74" s="94"/>
    </row>
    <row r="75" spans="2:21" x14ac:dyDescent="0.3">
      <c r="B75" s="235" t="str">
        <f>B8</f>
        <v>Manager</v>
      </c>
      <c r="C75" s="304" t="s">
        <v>169</v>
      </c>
      <c r="D75" s="95"/>
      <c r="F75" s="94"/>
      <c r="G75" s="94"/>
      <c r="H75" s="187"/>
      <c r="S75" s="94"/>
      <c r="T75" s="94"/>
      <c r="U75" s="94"/>
    </row>
    <row r="76" spans="2:21" x14ac:dyDescent="0.3">
      <c r="B76" s="369" t="str">
        <f>C8</f>
        <v>Febby Ferdiana</v>
      </c>
      <c r="C76" s="372" t="str">
        <f>C7</f>
        <v>Susanto</v>
      </c>
      <c r="D76" s="95"/>
      <c r="F76" s="94"/>
      <c r="G76" s="94"/>
      <c r="H76" s="187"/>
      <c r="S76" s="94"/>
      <c r="T76" s="94"/>
      <c r="U76" s="94"/>
    </row>
    <row r="77" spans="2:21" x14ac:dyDescent="0.3">
      <c r="B77" s="370"/>
      <c r="C77" s="373"/>
      <c r="D77" s="95"/>
      <c r="F77" s="94"/>
      <c r="G77" s="94"/>
      <c r="H77" s="187"/>
      <c r="S77" s="94"/>
      <c r="U77" s="94"/>
    </row>
    <row r="78" spans="2:21" x14ac:dyDescent="0.3">
      <c r="B78" s="370"/>
      <c r="C78" s="373"/>
      <c r="D78" s="95"/>
      <c r="F78" s="94"/>
      <c r="G78" s="94"/>
      <c r="H78" s="187"/>
      <c r="S78" s="94"/>
      <c r="U78" s="94"/>
    </row>
    <row r="79" spans="2:21" ht="16.2" thickBot="1" x14ac:dyDescent="0.35">
      <c r="B79" s="371"/>
      <c r="C79" s="374"/>
      <c r="D79" s="95"/>
      <c r="F79" s="94"/>
      <c r="G79" s="94"/>
      <c r="H79" s="96"/>
      <c r="S79" s="94"/>
      <c r="U79" s="94"/>
    </row>
    <row r="80" spans="2:21" ht="16.2" thickBot="1" x14ac:dyDescent="0.35">
      <c r="B80" s="203" t="s">
        <v>170</v>
      </c>
      <c r="C80" s="305" t="s">
        <v>170</v>
      </c>
      <c r="D80" s="95"/>
      <c r="F80" s="94"/>
      <c r="G80" s="94"/>
      <c r="H80" s="96"/>
      <c r="S80" s="94"/>
      <c r="U80" s="94"/>
    </row>
  </sheetData>
  <sheetProtection formatCells="0" formatColumns="0" insertRows="0" deleteRows="0"/>
  <mergeCells count="96">
    <mergeCell ref="I14:I15"/>
    <mergeCell ref="C24:G24"/>
    <mergeCell ref="B25:B31"/>
    <mergeCell ref="C31:G31"/>
    <mergeCell ref="B14:B15"/>
    <mergeCell ref="C14:C15"/>
    <mergeCell ref="D14:D15"/>
    <mergeCell ref="E14:E15"/>
    <mergeCell ref="F14:F15"/>
    <mergeCell ref="G14:G15"/>
    <mergeCell ref="B16:B24"/>
    <mergeCell ref="C18:C19"/>
    <mergeCell ref="C25:C28"/>
    <mergeCell ref="C16:C17"/>
    <mergeCell ref="B39:B47"/>
    <mergeCell ref="C39:C43"/>
    <mergeCell ref="C44:C45"/>
    <mergeCell ref="C47:G47"/>
    <mergeCell ref="C38:G38"/>
    <mergeCell ref="B32:B38"/>
    <mergeCell ref="C32:C36"/>
    <mergeCell ref="C48:G48"/>
    <mergeCell ref="K48:M48"/>
    <mergeCell ref="K49:M49"/>
    <mergeCell ref="B53:N53"/>
    <mergeCell ref="B57:C57"/>
    <mergeCell ref="K57:M57"/>
    <mergeCell ref="N61:N62"/>
    <mergeCell ref="C63:M63"/>
    <mergeCell ref="C64:M64"/>
    <mergeCell ref="C65:M65"/>
    <mergeCell ref="C66:M66"/>
    <mergeCell ref="B76:B79"/>
    <mergeCell ref="C76:C79"/>
    <mergeCell ref="B58:C58"/>
    <mergeCell ref="K58:M58"/>
    <mergeCell ref="B61:B62"/>
    <mergeCell ref="C61:M62"/>
    <mergeCell ref="C67:M67"/>
    <mergeCell ref="B68:M68"/>
    <mergeCell ref="B74:C74"/>
    <mergeCell ref="L6:N7"/>
    <mergeCell ref="L8:N10"/>
    <mergeCell ref="Q1:R1"/>
    <mergeCell ref="Q2:R2"/>
    <mergeCell ref="A3:N3"/>
    <mergeCell ref="A4:N4"/>
    <mergeCell ref="O5:R5"/>
    <mergeCell ref="O10:P10"/>
    <mergeCell ref="O6:P6"/>
    <mergeCell ref="O7:P7"/>
    <mergeCell ref="O8:P8"/>
    <mergeCell ref="O9:P9"/>
    <mergeCell ref="E6:G7"/>
    <mergeCell ref="E8:G9"/>
    <mergeCell ref="E10:G10"/>
    <mergeCell ref="H6:K7"/>
    <mergeCell ref="H8:K9"/>
    <mergeCell ref="H10:K10"/>
    <mergeCell ref="C6:D6"/>
    <mergeCell ref="C7:D7"/>
    <mergeCell ref="C8:D8"/>
    <mergeCell ref="C9:D9"/>
    <mergeCell ref="C10:D10"/>
    <mergeCell ref="O25:R25"/>
    <mergeCell ref="O26:R26"/>
    <mergeCell ref="O27:R27"/>
    <mergeCell ref="O28:R28"/>
    <mergeCell ref="O29:R29"/>
    <mergeCell ref="O20:R20"/>
    <mergeCell ref="O21:R21"/>
    <mergeCell ref="O22:R22"/>
    <mergeCell ref="O23:R23"/>
    <mergeCell ref="O24:R24"/>
    <mergeCell ref="O14:R15"/>
    <mergeCell ref="O16:R16"/>
    <mergeCell ref="O17:R17"/>
    <mergeCell ref="O18:R18"/>
    <mergeCell ref="O19:R19"/>
    <mergeCell ref="O35:R35"/>
    <mergeCell ref="O36:R36"/>
    <mergeCell ref="O37:R37"/>
    <mergeCell ref="O38:R38"/>
    <mergeCell ref="O30:R30"/>
    <mergeCell ref="O31:R31"/>
    <mergeCell ref="O32:R32"/>
    <mergeCell ref="O33:R33"/>
    <mergeCell ref="O34:R34"/>
    <mergeCell ref="O45:R45"/>
    <mergeCell ref="O46:R46"/>
    <mergeCell ref="O47:R47"/>
    <mergeCell ref="O39:R40"/>
    <mergeCell ref="O41:R41"/>
    <mergeCell ref="O42:R42"/>
    <mergeCell ref="O43:R43"/>
    <mergeCell ref="O44:R44"/>
  </mergeCells>
  <phoneticPr fontId="3" type="noConversion"/>
  <conditionalFormatting sqref="H8 M16:M23 M32:M37 M39:M46">
    <cfRule type="cellIs" dxfId="99" priority="19" operator="greaterThan">
      <formula>1.25</formula>
    </cfRule>
    <cfRule type="cellIs" dxfId="98" priority="20" operator="equal">
      <formula>1.25</formula>
    </cfRule>
    <cfRule type="cellIs" dxfId="97" priority="21" operator="greaterThan">
      <formula>1.05</formula>
    </cfRule>
    <cfRule type="cellIs" dxfId="96" priority="22" operator="equal">
      <formula>1.05</formula>
    </cfRule>
    <cfRule type="cellIs" dxfId="95" priority="23" operator="greaterThan">
      <formula>0.95</formula>
    </cfRule>
    <cfRule type="cellIs" dxfId="94" priority="24" operator="equal">
      <formula>0.95</formula>
    </cfRule>
    <cfRule type="cellIs" dxfId="93" priority="25" operator="greaterThan">
      <formula>0.8</formula>
    </cfRule>
    <cfRule type="cellIs" dxfId="92" priority="26" operator="equal">
      <formula>0.8</formula>
    </cfRule>
    <cfRule type="cellIs" dxfId="91" priority="27" operator="lessThan">
      <formula>0.8</formula>
    </cfRule>
  </conditionalFormatting>
  <conditionalFormatting sqref="H10 E11:E13">
    <cfRule type="containsText" dxfId="90" priority="28" operator="containsText" text="U">
      <formula>NOT(ISERROR(SEARCH("U",E10)))</formula>
    </cfRule>
    <cfRule type="containsText" dxfId="89" priority="29" operator="containsText" text="C">
      <formula>NOT(ISERROR(SEARCH("C",E10)))</formula>
    </cfRule>
    <cfRule type="containsText" dxfId="88" priority="30" operator="containsText" text="T">
      <formula>NOT(ISERROR(SEARCH("T",E10)))</formula>
    </cfRule>
    <cfRule type="containsText" dxfId="87" priority="31" operator="containsText" text="P">
      <formula>NOT(ISERROR(SEARCH("P",E10)))</formula>
    </cfRule>
    <cfRule type="containsText" dxfId="86" priority="32" operator="containsText" text="HP">
      <formula>NOT(ISERROR(SEARCH("HP",E10)))</formula>
    </cfRule>
  </conditionalFormatting>
  <conditionalFormatting sqref="M25:M30">
    <cfRule type="cellIs" dxfId="85" priority="47" operator="greaterThan">
      <formula>1.25</formula>
    </cfRule>
    <cfRule type="cellIs" dxfId="84" priority="48" operator="equal">
      <formula>1.25</formula>
    </cfRule>
    <cfRule type="cellIs" dxfId="83" priority="49" operator="greaterThan">
      <formula>1.05</formula>
    </cfRule>
    <cfRule type="cellIs" dxfId="82" priority="50" operator="equal">
      <formula>1.05</formula>
    </cfRule>
    <cfRule type="cellIs" dxfId="81" priority="51" operator="greaterThan">
      <formula>0.95</formula>
    </cfRule>
    <cfRule type="cellIs" dxfId="80" priority="52" operator="equal">
      <formula>0.95</formula>
    </cfRule>
    <cfRule type="cellIs" dxfId="79" priority="53" operator="greaterThan">
      <formula>0.8</formula>
    </cfRule>
    <cfRule type="cellIs" dxfId="78" priority="54" operator="equal">
      <formula>0.8</formula>
    </cfRule>
    <cfRule type="cellIs" dxfId="77" priority="55" operator="lessThan">
      <formula>0.8</formula>
    </cfRule>
  </conditionalFormatting>
  <conditionalFormatting sqref="M54:M56">
    <cfRule type="cellIs" dxfId="76" priority="65" operator="greaterThan">
      <formula>1.25</formula>
    </cfRule>
    <cfRule type="cellIs" dxfId="75" priority="66" operator="equal">
      <formula>1.25</formula>
    </cfRule>
    <cfRule type="cellIs" dxfId="74" priority="67" operator="greaterThan">
      <formula>1.05</formula>
    </cfRule>
    <cfRule type="cellIs" dxfId="73" priority="68" operator="equal">
      <formula>1.05</formula>
    </cfRule>
    <cfRule type="cellIs" dxfId="72" priority="69" operator="greaterThan">
      <formula>0.95</formula>
    </cfRule>
    <cfRule type="cellIs" dxfId="71" priority="70" operator="equal">
      <formula>0.95</formula>
    </cfRule>
    <cfRule type="cellIs" dxfId="70" priority="71" operator="greaterThan">
      <formula>0.8</formula>
    </cfRule>
    <cfRule type="cellIs" dxfId="69" priority="72" operator="equal">
      <formula>0.8</formula>
    </cfRule>
    <cfRule type="cellIs" dxfId="68" priority="73" operator="lessThan">
      <formula>0.8</formula>
    </cfRule>
  </conditionalFormatting>
  <conditionalFormatting sqref="N52 N54:N56">
    <cfRule type="cellIs" dxfId="67" priority="88" stopIfTrue="1" operator="equal">
      <formula>"U"</formula>
    </cfRule>
    <cfRule type="cellIs" dxfId="66" priority="89" stopIfTrue="1" operator="equal">
      <formula>"HP"</formula>
    </cfRule>
    <cfRule type="cellIs" dxfId="65" priority="90" stopIfTrue="1" operator="equal">
      <formula>"P"</formula>
    </cfRule>
    <cfRule type="cellIs" dxfId="64" priority="91" stopIfTrue="1" operator="equal">
      <formula>"T"</formula>
    </cfRule>
    <cfRule type="cellIs" dxfId="63" priority="92" stopIfTrue="1" operator="equal">
      <formula>"C"</formula>
    </cfRule>
  </conditionalFormatting>
  <dataValidations count="5">
    <dataValidation type="list" allowBlank="1" showInputMessage="1" showErrorMessage="1" sqref="G54:G56 G32:G37 G25:G30 G39:G46 G16:G23">
      <formula1>$V$10:$V$11</formula1>
    </dataValidation>
    <dataValidation type="list" allowBlank="1" showInputMessage="1" showErrorMessage="1" sqref="F54:F56 F32:F37 F25:F30 F39:F46 F16:F23">
      <formula1>$U$10:$U$14</formula1>
    </dataValidation>
    <dataValidation type="list" allowBlank="1" showInputMessage="1" showErrorMessage="1" sqref="H6">
      <formula1>$T$6:$T$7</formula1>
    </dataValidation>
    <dataValidation type="list" allowBlank="1" showInputMessage="1" showErrorMessage="1" sqref="B13">
      <formula1>$T$8:$T$17</formula1>
    </dataValidation>
    <dataValidation type="list" allowBlank="1" showInputMessage="1" showErrorMessage="1" sqref="B12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8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59"/>
  <sheetViews>
    <sheetView tabSelected="1" zoomScale="85" zoomScaleNormal="85" workbookViewId="0">
      <selection activeCell="C14" sqref="C14"/>
    </sheetView>
  </sheetViews>
  <sheetFormatPr defaultRowHeight="14.4" x14ac:dyDescent="0.3"/>
  <cols>
    <col min="1" max="1" width="35.109375" bestFit="1" customWidth="1"/>
    <col min="2" max="13" width="13.109375" customWidth="1"/>
    <col min="14" max="14" width="16.6640625" bestFit="1" customWidth="1"/>
    <col min="16" max="27" width="27.33203125" style="436" customWidth="1"/>
    <col min="28" max="28" width="27.33203125" style="437" customWidth="1"/>
  </cols>
  <sheetData>
    <row r="1" spans="1:28" x14ac:dyDescent="0.3">
      <c r="A1" s="4" t="s">
        <v>254</v>
      </c>
      <c r="B1" s="281">
        <f>7027575886/1000000000</f>
        <v>7.0275758860000002</v>
      </c>
    </row>
    <row r="2" spans="1:28" x14ac:dyDescent="0.3">
      <c r="A2" s="3" t="s">
        <v>253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438" t="s">
        <v>28</v>
      </c>
      <c r="Q2" s="438" t="s">
        <v>29</v>
      </c>
      <c r="R2" s="438" t="s">
        <v>30</v>
      </c>
      <c r="S2" s="438" t="s">
        <v>31</v>
      </c>
      <c r="T2" s="438" t="s">
        <v>32</v>
      </c>
      <c r="U2" s="438" t="s">
        <v>33</v>
      </c>
      <c r="V2" s="438" t="s">
        <v>34</v>
      </c>
      <c r="W2" s="438" t="s">
        <v>35</v>
      </c>
      <c r="X2" s="438" t="s">
        <v>36</v>
      </c>
      <c r="Y2" s="438" t="s">
        <v>37</v>
      </c>
      <c r="Z2" s="438" t="s">
        <v>38</v>
      </c>
      <c r="AA2" s="438" t="s">
        <v>39</v>
      </c>
      <c r="AB2" s="439" t="s">
        <v>82</v>
      </c>
    </row>
    <row r="3" spans="1:28" x14ac:dyDescent="0.3">
      <c r="A3" s="3" t="s">
        <v>40</v>
      </c>
      <c r="B3" s="434">
        <v>0.27113326361261259</v>
      </c>
      <c r="C3" s="434">
        <v>0.36761226623423421</v>
      </c>
      <c r="D3" s="434">
        <v>0.26939333623423423</v>
      </c>
      <c r="E3" s="434">
        <v>0.74426321946846841</v>
      </c>
      <c r="F3" s="434">
        <v>0.91045703602702699</v>
      </c>
      <c r="G3" s="434">
        <v>0.52248786575675676</v>
      </c>
      <c r="H3" s="434">
        <v>0.41821586172072073</v>
      </c>
      <c r="I3" s="434">
        <v>0.55080579082882886</v>
      </c>
      <c r="J3" s="434">
        <v>0.92530057136036037</v>
      </c>
      <c r="K3" s="434">
        <v>0.56139753621621624</v>
      </c>
      <c r="L3" s="434">
        <v>0.97222153244144138</v>
      </c>
      <c r="M3" s="434">
        <v>0.51428760682882879</v>
      </c>
      <c r="N3" s="434">
        <f>SUM(B3:M3)</f>
        <v>7.0275758867297284</v>
      </c>
      <c r="P3" s="440" t="s">
        <v>319</v>
      </c>
      <c r="Q3" s="440" t="s">
        <v>320</v>
      </c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2"/>
    </row>
    <row r="4" spans="1:28" x14ac:dyDescent="0.3">
      <c r="A4" s="3" t="s">
        <v>41</v>
      </c>
      <c r="B4" s="435">
        <v>0</v>
      </c>
      <c r="C4" s="435">
        <v>0.13200000000000001</v>
      </c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>
        <f>AVERAGE(B4:M4)</f>
        <v>6.6000000000000003E-2</v>
      </c>
      <c r="P4" s="442"/>
      <c r="Q4" s="442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2"/>
    </row>
    <row r="5" spans="1:28" x14ac:dyDescent="0.3">
      <c r="A5" s="3" t="s">
        <v>196</v>
      </c>
      <c r="B5" s="2">
        <f>B4/B3</f>
        <v>0</v>
      </c>
      <c r="C5" s="2">
        <f t="shared" ref="C5:M5" si="0">C4/C3</f>
        <v>0.35907398126887474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  <c r="H5" s="2">
        <f t="shared" si="0"/>
        <v>0</v>
      </c>
      <c r="I5" s="2">
        <f t="shared" si="0"/>
        <v>0</v>
      </c>
      <c r="J5" s="2">
        <f t="shared" si="0"/>
        <v>0</v>
      </c>
      <c r="K5" s="2">
        <f t="shared" si="0"/>
        <v>0</v>
      </c>
      <c r="L5" s="2">
        <f t="shared" si="0"/>
        <v>0</v>
      </c>
      <c r="M5" s="2">
        <f t="shared" si="0"/>
        <v>0</v>
      </c>
      <c r="N5" s="2">
        <f>N4/N3</f>
        <v>9.3915741450232848E-3</v>
      </c>
      <c r="P5" s="442"/>
      <c r="Q5" s="442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2"/>
    </row>
    <row r="6" spans="1:28" x14ac:dyDescent="0.3">
      <c r="A6" s="3" t="s">
        <v>197</v>
      </c>
      <c r="B6" s="2">
        <f>B5</f>
        <v>0</v>
      </c>
      <c r="C6" s="2">
        <f>AVERAGE($B$5:C$5)</f>
        <v>0.17953699063443737</v>
      </c>
      <c r="D6" s="2">
        <f>AVERAGE($B$5:D$5)</f>
        <v>0.11969132708962492</v>
      </c>
      <c r="E6" s="2">
        <f>AVERAGE($B$5:E$5)</f>
        <v>8.9768495317218686E-2</v>
      </c>
      <c r="F6" s="2">
        <f>AVERAGE($B$5:F$5)</f>
        <v>7.1814796253774946E-2</v>
      </c>
      <c r="G6" s="2">
        <f>AVERAGE($B$5:G$5)</f>
        <v>5.9845663544812459E-2</v>
      </c>
      <c r="H6" s="2">
        <f>AVERAGE($B$5:H$5)</f>
        <v>5.1296283038410675E-2</v>
      </c>
      <c r="I6" s="2">
        <f>AVERAGE($B$5:I$5)</f>
        <v>4.4884247658609343E-2</v>
      </c>
      <c r="J6" s="2">
        <f>AVERAGE($B$5:J$5)</f>
        <v>3.9897109029874971E-2</v>
      </c>
      <c r="K6" s="2">
        <f>AVERAGE($B$5:K$5)</f>
        <v>3.5907398126887473E-2</v>
      </c>
      <c r="L6" s="2">
        <f>AVERAGE($B$5:L$5)</f>
        <v>3.2643089206261341E-2</v>
      </c>
      <c r="M6" s="2">
        <f>AVERAGE($B$5:M$5)</f>
        <v>2.992283177240623E-2</v>
      </c>
      <c r="N6" s="2"/>
      <c r="P6" s="442"/>
      <c r="Q6" s="442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2"/>
    </row>
    <row r="7" spans="1:28" x14ac:dyDescent="0.3">
      <c r="A7" s="223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3"/>
    </row>
    <row r="8" spans="1:28" x14ac:dyDescent="0.3">
      <c r="A8" s="223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3"/>
    </row>
    <row r="9" spans="1:28" x14ac:dyDescent="0.3">
      <c r="A9" s="3" t="s">
        <v>249</v>
      </c>
      <c r="B9">
        <v>10</v>
      </c>
    </row>
    <row r="10" spans="1:28" x14ac:dyDescent="0.3">
      <c r="A10" s="3" t="s">
        <v>256</v>
      </c>
      <c r="B10" s="272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82</v>
      </c>
      <c r="P10" s="438" t="s">
        <v>28</v>
      </c>
      <c r="Q10" s="438" t="s">
        <v>29</v>
      </c>
      <c r="R10" s="438" t="s">
        <v>30</v>
      </c>
      <c r="S10" s="438" t="s">
        <v>31</v>
      </c>
      <c r="T10" s="438" t="s">
        <v>32</v>
      </c>
      <c r="U10" s="438" t="s">
        <v>33</v>
      </c>
      <c r="V10" s="438" t="s">
        <v>34</v>
      </c>
      <c r="W10" s="438" t="s">
        <v>35</v>
      </c>
      <c r="X10" s="438" t="s">
        <v>36</v>
      </c>
      <c r="Y10" s="438" t="s">
        <v>37</v>
      </c>
      <c r="Z10" s="438" t="s">
        <v>38</v>
      </c>
      <c r="AA10" s="438" t="s">
        <v>39</v>
      </c>
      <c r="AB10" s="439" t="s">
        <v>82</v>
      </c>
    </row>
    <row r="11" spans="1:28" x14ac:dyDescent="0.3">
      <c r="A11" s="3" t="s">
        <v>250</v>
      </c>
      <c r="B11" s="282">
        <v>3</v>
      </c>
      <c r="C11" s="282">
        <v>4</v>
      </c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69">
        <f>SUM(B11:M11)</f>
        <v>7</v>
      </c>
      <c r="P11" s="444" t="s">
        <v>321</v>
      </c>
      <c r="Q11" s="444" t="s">
        <v>322</v>
      </c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2"/>
    </row>
    <row r="12" spans="1:28" x14ac:dyDescent="0.3">
      <c r="A12" s="3" t="s">
        <v>196</v>
      </c>
      <c r="B12" s="2">
        <f>B11/$B$9</f>
        <v>0.3</v>
      </c>
      <c r="C12" s="2">
        <f t="shared" ref="C12:N12" si="1">C11/$B$9</f>
        <v>0.4</v>
      </c>
      <c r="D12" s="2">
        <f t="shared" si="1"/>
        <v>0</v>
      </c>
      <c r="E12" s="2">
        <f t="shared" si="1"/>
        <v>0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0.7</v>
      </c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2"/>
    </row>
    <row r="13" spans="1:28" x14ac:dyDescent="0.3">
      <c r="A13" s="3" t="s">
        <v>197</v>
      </c>
      <c r="B13" s="2">
        <f>B12</f>
        <v>0.3</v>
      </c>
      <c r="C13" s="2">
        <f>AVERAGE($B$12:C$12)</f>
        <v>0.35</v>
      </c>
      <c r="D13" s="2">
        <f>AVERAGE($B$12:D$12)</f>
        <v>0.23333333333333331</v>
      </c>
      <c r="E13" s="2">
        <f>AVERAGE($B$12:E$12)</f>
        <v>0.17499999999999999</v>
      </c>
      <c r="F13" s="2">
        <f>AVERAGE($B$12:F$12)</f>
        <v>0.13999999999999999</v>
      </c>
      <c r="G13" s="2">
        <f>AVERAGE($B$12:G$12)</f>
        <v>0.11666666666666665</v>
      </c>
      <c r="H13" s="2">
        <f>AVERAGE($B$12:H$12)</f>
        <v>9.9999999999999992E-2</v>
      </c>
      <c r="I13" s="2">
        <f>AVERAGE($B$12:I$12)</f>
        <v>8.7499999999999994E-2</v>
      </c>
      <c r="J13" s="2">
        <f>AVERAGE($B$12:J$12)</f>
        <v>7.7777777777777779E-2</v>
      </c>
      <c r="K13" s="2">
        <f>AVERAGE($B$12:K$12)</f>
        <v>6.9999999999999993E-2</v>
      </c>
      <c r="L13" s="2">
        <f>AVERAGE($B$12:L$12)</f>
        <v>6.363636363636363E-2</v>
      </c>
      <c r="M13" s="2">
        <f>AVERAGE($B$12:M$12)</f>
        <v>5.8333333333333327E-2</v>
      </c>
      <c r="N13" s="2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1"/>
      <c r="AB13" s="442"/>
    </row>
    <row r="14" spans="1:28" x14ac:dyDescent="0.3">
      <c r="A14" s="223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3"/>
    </row>
    <row r="15" spans="1:28" x14ac:dyDescent="0.3">
      <c r="A15" s="223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3"/>
    </row>
    <row r="16" spans="1:28" x14ac:dyDescent="0.3">
      <c r="A16" s="3" t="s">
        <v>259</v>
      </c>
    </row>
    <row r="17" spans="1:28" x14ac:dyDescent="0.3">
      <c r="A17" s="3" t="s">
        <v>257</v>
      </c>
      <c r="B17" s="272" t="s">
        <v>28</v>
      </c>
      <c r="C17" s="3" t="s">
        <v>29</v>
      </c>
      <c r="D17" s="3" t="s">
        <v>30</v>
      </c>
      <c r="E17" s="3" t="s">
        <v>31</v>
      </c>
      <c r="F17" s="3" t="s">
        <v>32</v>
      </c>
      <c r="G17" s="3" t="s">
        <v>33</v>
      </c>
      <c r="H17" s="3" t="s">
        <v>34</v>
      </c>
      <c r="I17" s="3" t="s">
        <v>35</v>
      </c>
      <c r="J17" s="3" t="s">
        <v>36</v>
      </c>
      <c r="K17" s="3" t="s">
        <v>37</v>
      </c>
      <c r="L17" s="3" t="s">
        <v>38</v>
      </c>
      <c r="M17" s="3" t="s">
        <v>39</v>
      </c>
      <c r="N17" s="3" t="s">
        <v>82</v>
      </c>
      <c r="P17" s="438" t="s">
        <v>28</v>
      </c>
      <c r="Q17" s="438" t="s">
        <v>29</v>
      </c>
      <c r="R17" s="438" t="s">
        <v>30</v>
      </c>
      <c r="S17" s="438" t="s">
        <v>31</v>
      </c>
      <c r="T17" s="438" t="s">
        <v>32</v>
      </c>
      <c r="U17" s="438" t="s">
        <v>33</v>
      </c>
      <c r="V17" s="438" t="s">
        <v>34</v>
      </c>
      <c r="W17" s="438" t="s">
        <v>35</v>
      </c>
      <c r="X17" s="438" t="s">
        <v>36</v>
      </c>
      <c r="Y17" s="438" t="s">
        <v>37</v>
      </c>
      <c r="Z17" s="438" t="s">
        <v>38</v>
      </c>
      <c r="AA17" s="438" t="s">
        <v>39</v>
      </c>
      <c r="AB17" s="439" t="s">
        <v>82</v>
      </c>
    </row>
    <row r="18" spans="1:28" x14ac:dyDescent="0.3">
      <c r="A18" s="3" t="s">
        <v>40</v>
      </c>
      <c r="B18" s="2">
        <v>0.2</v>
      </c>
      <c r="C18" s="2">
        <v>0.2</v>
      </c>
      <c r="D18" s="2">
        <v>0.2</v>
      </c>
      <c r="E18" s="2">
        <v>0.2</v>
      </c>
      <c r="F18" s="2">
        <v>0.2</v>
      </c>
      <c r="G18" s="2">
        <v>0.2</v>
      </c>
      <c r="H18" s="2">
        <v>0.2</v>
      </c>
      <c r="I18" s="2">
        <v>0.2</v>
      </c>
      <c r="J18" s="2">
        <v>0.2</v>
      </c>
      <c r="K18" s="2">
        <v>0.2</v>
      </c>
      <c r="L18" s="2">
        <v>0.2</v>
      </c>
      <c r="M18" s="2">
        <v>0.2</v>
      </c>
      <c r="N18" s="2">
        <v>0.2</v>
      </c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2"/>
    </row>
    <row r="19" spans="1:28" x14ac:dyDescent="0.3">
      <c r="A19" s="3" t="s">
        <v>241</v>
      </c>
      <c r="B19" s="252">
        <v>0.1</v>
      </c>
      <c r="C19" s="252">
        <v>0.1</v>
      </c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>
        <f>AVERAGE(B19:M19)</f>
        <v>0.1</v>
      </c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2"/>
    </row>
    <row r="20" spans="1:28" x14ac:dyDescent="0.3">
      <c r="A20" s="3" t="s">
        <v>196</v>
      </c>
      <c r="B20" s="2">
        <f>B19/B18</f>
        <v>0.5</v>
      </c>
      <c r="C20" s="2">
        <f t="shared" ref="C20:N20" si="2">C19/C18</f>
        <v>0.5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2"/>
        <v>0</v>
      </c>
      <c r="M20" s="2">
        <f t="shared" si="2"/>
        <v>0</v>
      </c>
      <c r="N20" s="2">
        <f t="shared" si="2"/>
        <v>0.5</v>
      </c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2"/>
    </row>
    <row r="21" spans="1:28" x14ac:dyDescent="0.3">
      <c r="A21" s="3" t="s">
        <v>197</v>
      </c>
      <c r="B21" s="2">
        <f>B20</f>
        <v>0.5</v>
      </c>
      <c r="C21" s="2">
        <f>AVERAGE($B$20:C$20)</f>
        <v>0.5</v>
      </c>
      <c r="D21" s="2">
        <f>AVERAGE($B$20:D$20)</f>
        <v>0.33333333333333331</v>
      </c>
      <c r="E21" s="2">
        <f>AVERAGE($B$20:E$20)</f>
        <v>0.25</v>
      </c>
      <c r="F21" s="2">
        <f>AVERAGE($B$20:F$20)</f>
        <v>0.2</v>
      </c>
      <c r="G21" s="2">
        <f>AVERAGE($B$20:G$20)</f>
        <v>0.16666666666666666</v>
      </c>
      <c r="H21" s="2">
        <f>AVERAGE($B$20:H$20)</f>
        <v>0.14285714285714285</v>
      </c>
      <c r="I21" s="2">
        <f>AVERAGE($B$20:I$20)</f>
        <v>0.125</v>
      </c>
      <c r="J21" s="2">
        <f>AVERAGE($B$20:J$20)</f>
        <v>0.1111111111111111</v>
      </c>
      <c r="K21" s="2">
        <f>AVERAGE($B$20:K$20)</f>
        <v>0.1</v>
      </c>
      <c r="L21" s="2">
        <f>AVERAGE($B$20:L$20)</f>
        <v>9.0909090909090912E-2</v>
      </c>
      <c r="M21" s="2">
        <f>AVERAGE($B$20:M$20)</f>
        <v>8.3333333333333329E-2</v>
      </c>
      <c r="N21" s="2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2"/>
    </row>
    <row r="22" spans="1:28" x14ac:dyDescent="0.3">
      <c r="A22" s="223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3"/>
    </row>
    <row r="23" spans="1:28" x14ac:dyDescent="0.3">
      <c r="A23" s="223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3"/>
    </row>
    <row r="24" spans="1:28" x14ac:dyDescent="0.3">
      <c r="A24" s="3" t="s">
        <v>259</v>
      </c>
    </row>
    <row r="25" spans="1:28" x14ac:dyDescent="0.3">
      <c r="A25" s="3" t="s">
        <v>258</v>
      </c>
      <c r="B25" s="272" t="s">
        <v>28</v>
      </c>
      <c r="C25" s="3" t="s">
        <v>29</v>
      </c>
      <c r="D25" s="3" t="s">
        <v>30</v>
      </c>
      <c r="E25" s="3" t="s">
        <v>31</v>
      </c>
      <c r="F25" s="3" t="s">
        <v>32</v>
      </c>
      <c r="G25" s="3" t="s">
        <v>33</v>
      </c>
      <c r="H25" s="3" t="s">
        <v>34</v>
      </c>
      <c r="I25" s="3" t="s">
        <v>35</v>
      </c>
      <c r="J25" s="3" t="s">
        <v>36</v>
      </c>
      <c r="K25" s="3" t="s">
        <v>37</v>
      </c>
      <c r="L25" s="3" t="s">
        <v>38</v>
      </c>
      <c r="M25" s="3" t="s">
        <v>39</v>
      </c>
      <c r="N25" s="3" t="s">
        <v>82</v>
      </c>
      <c r="P25" s="438" t="s">
        <v>28</v>
      </c>
      <c r="Q25" s="438" t="s">
        <v>29</v>
      </c>
      <c r="R25" s="438" t="s">
        <v>30</v>
      </c>
      <c r="S25" s="438" t="s">
        <v>31</v>
      </c>
      <c r="T25" s="438" t="s">
        <v>32</v>
      </c>
      <c r="U25" s="438" t="s">
        <v>33</v>
      </c>
      <c r="V25" s="438" t="s">
        <v>34</v>
      </c>
      <c r="W25" s="438" t="s">
        <v>35</v>
      </c>
      <c r="X25" s="438" t="s">
        <v>36</v>
      </c>
      <c r="Y25" s="438" t="s">
        <v>37</v>
      </c>
      <c r="Z25" s="438" t="s">
        <v>38</v>
      </c>
      <c r="AA25" s="438" t="s">
        <v>39</v>
      </c>
      <c r="AB25" s="439" t="s">
        <v>82</v>
      </c>
    </row>
    <row r="26" spans="1:28" x14ac:dyDescent="0.3">
      <c r="A26" s="3" t="s">
        <v>40</v>
      </c>
      <c r="B26" s="2">
        <v>0.3</v>
      </c>
      <c r="C26" s="2">
        <v>0.3</v>
      </c>
      <c r="D26" s="2">
        <v>0.3</v>
      </c>
      <c r="E26" s="2">
        <v>0.3</v>
      </c>
      <c r="F26" s="2">
        <v>0.3</v>
      </c>
      <c r="G26" s="2">
        <v>0.3</v>
      </c>
      <c r="H26" s="2">
        <v>0.3</v>
      </c>
      <c r="I26" s="2">
        <v>0.3</v>
      </c>
      <c r="J26" s="2">
        <v>0.3</v>
      </c>
      <c r="K26" s="2">
        <v>0.3</v>
      </c>
      <c r="L26" s="2">
        <v>0.3</v>
      </c>
      <c r="M26" s="2">
        <v>0.3</v>
      </c>
      <c r="N26" s="2">
        <v>0.3</v>
      </c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2"/>
    </row>
    <row r="27" spans="1:28" x14ac:dyDescent="0.3">
      <c r="A27" s="3" t="s">
        <v>241</v>
      </c>
      <c r="B27" s="252">
        <v>0.3</v>
      </c>
      <c r="C27" s="252">
        <v>0.35</v>
      </c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>
        <f>AVERAGE(B27:M27)</f>
        <v>0.32499999999999996</v>
      </c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2"/>
    </row>
    <row r="28" spans="1:28" x14ac:dyDescent="0.3">
      <c r="A28" s="3" t="s">
        <v>196</v>
      </c>
      <c r="B28" s="2">
        <f>B27/B26</f>
        <v>1</v>
      </c>
      <c r="C28" s="2">
        <f t="shared" ref="C28" si="3">C27/C26</f>
        <v>1.1666666666666667</v>
      </c>
      <c r="D28" s="2">
        <f t="shared" ref="D28" si="4">D27/D26</f>
        <v>0</v>
      </c>
      <c r="E28" s="2">
        <f t="shared" ref="E28" si="5">E27/E26</f>
        <v>0</v>
      </c>
      <c r="F28" s="2">
        <f t="shared" ref="F28" si="6">F27/F26</f>
        <v>0</v>
      </c>
      <c r="G28" s="2">
        <f t="shared" ref="G28" si="7">G27/G26</f>
        <v>0</v>
      </c>
      <c r="H28" s="2">
        <f t="shared" ref="H28" si="8">H27/H26</f>
        <v>0</v>
      </c>
      <c r="I28" s="2">
        <f t="shared" ref="I28" si="9">I27/I26</f>
        <v>0</v>
      </c>
      <c r="J28" s="2">
        <f t="shared" ref="J28" si="10">J27/J26</f>
        <v>0</v>
      </c>
      <c r="K28" s="2">
        <f t="shared" ref="K28" si="11">K27/K26</f>
        <v>0</v>
      </c>
      <c r="L28" s="2">
        <f t="shared" ref="L28" si="12">L27/L26</f>
        <v>0</v>
      </c>
      <c r="M28" s="2">
        <f t="shared" ref="M28" si="13">M27/M26</f>
        <v>0</v>
      </c>
      <c r="N28" s="2">
        <f t="shared" ref="N28" si="14">N27/N26</f>
        <v>1.0833333333333333</v>
      </c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2"/>
    </row>
    <row r="29" spans="1:28" x14ac:dyDescent="0.3">
      <c r="A29" s="3" t="s">
        <v>197</v>
      </c>
      <c r="B29" s="2">
        <f>B28</f>
        <v>1</v>
      </c>
      <c r="C29" s="2">
        <f>AVERAGE($B$28:C$28)</f>
        <v>1.0833333333333335</v>
      </c>
      <c r="D29" s="2">
        <f>AVERAGE($B$28:D$28)</f>
        <v>0.72222222222222232</v>
      </c>
      <c r="E29" s="2">
        <f>AVERAGE($B$28:E$28)</f>
        <v>0.54166666666666674</v>
      </c>
      <c r="F29" s="2">
        <f>AVERAGE($B$28:F$28)</f>
        <v>0.4333333333333334</v>
      </c>
      <c r="G29" s="2">
        <f>AVERAGE($B$28:G$28)</f>
        <v>0.36111111111111116</v>
      </c>
      <c r="H29" s="2">
        <f>AVERAGE($B$28:H$28)</f>
        <v>0.30952380952380959</v>
      </c>
      <c r="I29" s="2">
        <f>AVERAGE($B$28:I$28)</f>
        <v>0.27083333333333337</v>
      </c>
      <c r="J29" s="2">
        <f>AVERAGE($B$28:J$28)</f>
        <v>0.24074074074074078</v>
      </c>
      <c r="K29" s="2">
        <f>AVERAGE($B$28:K$28)</f>
        <v>0.2166666666666667</v>
      </c>
      <c r="L29" s="2">
        <f>AVERAGE($B$28:L$28)</f>
        <v>0.19696969696969699</v>
      </c>
      <c r="M29" s="2">
        <f>AVERAGE($B$28:M$28)</f>
        <v>0.18055555555555558</v>
      </c>
      <c r="N29" s="2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2"/>
    </row>
    <row r="30" spans="1:28" x14ac:dyDescent="0.3">
      <c r="A30" s="223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28" hidden="1" x14ac:dyDescent="0.3">
      <c r="A31" s="223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28" hidden="1" x14ac:dyDescent="0.3">
      <c r="A32" s="3" t="s">
        <v>259</v>
      </c>
    </row>
    <row r="33" spans="1:28" hidden="1" x14ac:dyDescent="0.3">
      <c r="A33" s="3" t="s">
        <v>258</v>
      </c>
      <c r="B33" s="272" t="s">
        <v>28</v>
      </c>
      <c r="C33" s="3" t="s">
        <v>29</v>
      </c>
      <c r="D33" s="3" t="s">
        <v>30</v>
      </c>
      <c r="E33" s="3" t="s">
        <v>31</v>
      </c>
      <c r="F33" s="3" t="s">
        <v>32</v>
      </c>
      <c r="G33" s="3" t="s">
        <v>33</v>
      </c>
      <c r="H33" s="3" t="s">
        <v>34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82</v>
      </c>
      <c r="P33" s="438" t="s">
        <v>28</v>
      </c>
      <c r="Q33" s="438" t="s">
        <v>29</v>
      </c>
      <c r="R33" s="438" t="s">
        <v>30</v>
      </c>
      <c r="S33" s="438" t="s">
        <v>31</v>
      </c>
      <c r="T33" s="438" t="s">
        <v>32</v>
      </c>
      <c r="U33" s="438" t="s">
        <v>33</v>
      </c>
      <c r="V33" s="438" t="s">
        <v>34</v>
      </c>
      <c r="W33" s="438" t="s">
        <v>35</v>
      </c>
      <c r="X33" s="438" t="s">
        <v>36</v>
      </c>
      <c r="Y33" s="438" t="s">
        <v>37</v>
      </c>
      <c r="Z33" s="438" t="s">
        <v>38</v>
      </c>
      <c r="AA33" s="438" t="s">
        <v>39</v>
      </c>
      <c r="AB33" s="439" t="s">
        <v>82</v>
      </c>
    </row>
    <row r="34" spans="1:28" hidden="1" x14ac:dyDescent="0.3">
      <c r="A34" s="3" t="s">
        <v>40</v>
      </c>
      <c r="B34" s="264">
        <v>0</v>
      </c>
      <c r="C34" s="264">
        <v>0</v>
      </c>
      <c r="D34" s="264">
        <v>0</v>
      </c>
      <c r="E34" s="264">
        <v>0</v>
      </c>
      <c r="F34" s="264">
        <v>0</v>
      </c>
      <c r="G34" s="264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64">
        <v>0</v>
      </c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2"/>
    </row>
    <row r="35" spans="1:28" hidden="1" x14ac:dyDescent="0.3">
      <c r="A35" s="3" t="s">
        <v>241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>
        <f>SUM(B35:M35)</f>
        <v>0</v>
      </c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2"/>
    </row>
    <row r="36" spans="1:28" hidden="1" x14ac:dyDescent="0.3">
      <c r="A36" s="3" t="s">
        <v>196</v>
      </c>
      <c r="B36" s="2">
        <f>IF(B35=0,100%,B34/B35)</f>
        <v>1</v>
      </c>
      <c r="C36" s="2">
        <f t="shared" ref="C36:N36" si="15">IF(C35=0,100%,C34/C35)</f>
        <v>1</v>
      </c>
      <c r="D36" s="2">
        <f t="shared" si="15"/>
        <v>1</v>
      </c>
      <c r="E36" s="2">
        <f t="shared" si="15"/>
        <v>1</v>
      </c>
      <c r="F36" s="2">
        <f t="shared" si="15"/>
        <v>1</v>
      </c>
      <c r="G36" s="2">
        <f t="shared" si="15"/>
        <v>1</v>
      </c>
      <c r="H36" s="2">
        <f t="shared" si="15"/>
        <v>1</v>
      </c>
      <c r="I36" s="2">
        <f t="shared" si="15"/>
        <v>1</v>
      </c>
      <c r="J36" s="2">
        <f t="shared" si="15"/>
        <v>1</v>
      </c>
      <c r="K36" s="2">
        <f t="shared" si="15"/>
        <v>1</v>
      </c>
      <c r="L36" s="2">
        <f t="shared" si="15"/>
        <v>1</v>
      </c>
      <c r="M36" s="2">
        <f t="shared" si="15"/>
        <v>1</v>
      </c>
      <c r="N36" s="2">
        <f t="shared" si="15"/>
        <v>1</v>
      </c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2"/>
    </row>
    <row r="37" spans="1:28" hidden="1" x14ac:dyDescent="0.3">
      <c r="A37" s="3" t="s">
        <v>197</v>
      </c>
      <c r="B37" s="2">
        <f>B36</f>
        <v>1</v>
      </c>
      <c r="C37" s="2">
        <f>AVERAGE($B$28:C$28)</f>
        <v>1.0833333333333335</v>
      </c>
      <c r="D37" s="2">
        <f>AVERAGE($B$28:D$28)</f>
        <v>0.72222222222222232</v>
      </c>
      <c r="E37" s="2">
        <f>AVERAGE($B$28:E$28)</f>
        <v>0.54166666666666674</v>
      </c>
      <c r="F37" s="2">
        <f>AVERAGE($B$28:F$28)</f>
        <v>0.4333333333333334</v>
      </c>
      <c r="G37" s="2">
        <f>AVERAGE($B$28:G$28)</f>
        <v>0.36111111111111116</v>
      </c>
      <c r="H37" s="2">
        <f>AVERAGE($B$28:H$28)</f>
        <v>0.30952380952380959</v>
      </c>
      <c r="I37" s="2">
        <f>AVERAGE($B$28:I$28)</f>
        <v>0.27083333333333337</v>
      </c>
      <c r="J37" s="2">
        <f>AVERAGE($B$28:J$28)</f>
        <v>0.24074074074074078</v>
      </c>
      <c r="K37" s="2">
        <f>AVERAGE($B$28:K$28)</f>
        <v>0.2166666666666667</v>
      </c>
      <c r="L37" s="2">
        <f>AVERAGE($B$28:L$28)</f>
        <v>0.19696969696969699</v>
      </c>
      <c r="M37" s="2">
        <f>AVERAGE($B$28:M$28)</f>
        <v>0.18055555555555558</v>
      </c>
      <c r="N37" s="2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2"/>
    </row>
    <row r="38" spans="1:28" hidden="1" x14ac:dyDescent="0.3">
      <c r="A38" s="223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3"/>
    </row>
    <row r="39" spans="1:28" x14ac:dyDescent="0.3">
      <c r="A39" s="223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3"/>
    </row>
    <row r="40" spans="1:28" x14ac:dyDescent="0.3">
      <c r="A40" s="4" t="s">
        <v>242</v>
      </c>
    </row>
    <row r="41" spans="1:28" x14ac:dyDescent="0.3">
      <c r="A41" s="3" t="s">
        <v>238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82</v>
      </c>
      <c r="P41" s="438" t="s">
        <v>28</v>
      </c>
      <c r="Q41" s="438" t="s">
        <v>29</v>
      </c>
      <c r="R41" s="438" t="s">
        <v>30</v>
      </c>
      <c r="S41" s="438" t="s">
        <v>31</v>
      </c>
      <c r="T41" s="438" t="s">
        <v>32</v>
      </c>
      <c r="U41" s="438" t="s">
        <v>33</v>
      </c>
      <c r="V41" s="438" t="s">
        <v>34</v>
      </c>
      <c r="W41" s="438" t="s">
        <v>35</v>
      </c>
      <c r="X41" s="438" t="s">
        <v>36</v>
      </c>
      <c r="Y41" s="438" t="s">
        <v>37</v>
      </c>
      <c r="Z41" s="438" t="s">
        <v>38</v>
      </c>
      <c r="AA41" s="438" t="s">
        <v>39</v>
      </c>
      <c r="AB41" s="439" t="s">
        <v>82</v>
      </c>
    </row>
    <row r="42" spans="1:28" x14ac:dyDescent="0.3">
      <c r="A42" s="3" t="s">
        <v>40</v>
      </c>
      <c r="B42" s="268">
        <v>60</v>
      </c>
      <c r="C42" s="268">
        <v>60</v>
      </c>
      <c r="D42" s="268">
        <v>60</v>
      </c>
      <c r="E42" s="268">
        <v>60</v>
      </c>
      <c r="F42" s="268">
        <v>60</v>
      </c>
      <c r="G42" s="268">
        <v>60</v>
      </c>
      <c r="H42" s="268">
        <v>60</v>
      </c>
      <c r="I42" s="268">
        <v>60</v>
      </c>
      <c r="J42" s="268">
        <v>60</v>
      </c>
      <c r="K42" s="268">
        <v>60</v>
      </c>
      <c r="L42" s="268">
        <v>60</v>
      </c>
      <c r="M42" s="268">
        <v>60</v>
      </c>
      <c r="N42" s="268">
        <v>60</v>
      </c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2"/>
    </row>
    <row r="43" spans="1:28" x14ac:dyDescent="0.3">
      <c r="A43" s="3" t="s">
        <v>241</v>
      </c>
      <c r="B43" s="269">
        <v>90</v>
      </c>
      <c r="C43" s="269">
        <v>90</v>
      </c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>
        <f>AVERAGE(B43:M43)</f>
        <v>90</v>
      </c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2"/>
    </row>
    <row r="44" spans="1:28" x14ac:dyDescent="0.3">
      <c r="A44" s="3" t="s">
        <v>196</v>
      </c>
      <c r="B44" s="2">
        <f>B42/B43</f>
        <v>0.66666666666666663</v>
      </c>
      <c r="C44" s="2">
        <f t="shared" ref="C44:M44" si="16">C42/C43</f>
        <v>0.66666666666666663</v>
      </c>
      <c r="D44" s="2" t="e">
        <f t="shared" si="16"/>
        <v>#DIV/0!</v>
      </c>
      <c r="E44" s="2" t="e">
        <f t="shared" si="16"/>
        <v>#DIV/0!</v>
      </c>
      <c r="F44" s="2" t="e">
        <f t="shared" si="16"/>
        <v>#DIV/0!</v>
      </c>
      <c r="G44" s="2" t="e">
        <f t="shared" si="16"/>
        <v>#DIV/0!</v>
      </c>
      <c r="H44" s="2" t="e">
        <f t="shared" si="16"/>
        <v>#DIV/0!</v>
      </c>
      <c r="I44" s="2" t="e">
        <f t="shared" si="16"/>
        <v>#DIV/0!</v>
      </c>
      <c r="J44" s="2" t="e">
        <f t="shared" si="16"/>
        <v>#DIV/0!</v>
      </c>
      <c r="K44" s="2" t="e">
        <f t="shared" si="16"/>
        <v>#DIV/0!</v>
      </c>
      <c r="L44" s="2" t="e">
        <f t="shared" si="16"/>
        <v>#DIV/0!</v>
      </c>
      <c r="M44" s="2" t="e">
        <f t="shared" si="16"/>
        <v>#DIV/0!</v>
      </c>
      <c r="N44" s="2">
        <f t="shared" ref="N44" si="17">N43/N42</f>
        <v>1.5</v>
      </c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2"/>
    </row>
    <row r="45" spans="1:28" x14ac:dyDescent="0.3">
      <c r="A45" s="3" t="s">
        <v>197</v>
      </c>
      <c r="B45" s="2">
        <f>B44</f>
        <v>0.66666666666666663</v>
      </c>
      <c r="C45" s="2">
        <f>AVERAGE($B$44:C$44)</f>
        <v>0.66666666666666663</v>
      </c>
      <c r="D45" s="2" t="e">
        <f>AVERAGE($B$44:D$44)</f>
        <v>#DIV/0!</v>
      </c>
      <c r="E45" s="2" t="e">
        <f>AVERAGE($B$44:E$44)</f>
        <v>#DIV/0!</v>
      </c>
      <c r="F45" s="2" t="e">
        <f>AVERAGE($B$44:F$44)</f>
        <v>#DIV/0!</v>
      </c>
      <c r="G45" s="2" t="e">
        <f>AVERAGE($B$44:G$44)</f>
        <v>#DIV/0!</v>
      </c>
      <c r="H45" s="2" t="e">
        <f>AVERAGE($B$44:H$44)</f>
        <v>#DIV/0!</v>
      </c>
      <c r="I45" s="2" t="e">
        <f>AVERAGE($B$44:I$44)</f>
        <v>#DIV/0!</v>
      </c>
      <c r="J45" s="2" t="e">
        <f>AVERAGE($B$44:J$44)</f>
        <v>#DIV/0!</v>
      </c>
      <c r="K45" s="2" t="e">
        <f>AVERAGE($B$44:K$44)</f>
        <v>#DIV/0!</v>
      </c>
      <c r="L45" s="2" t="e">
        <f>AVERAGE($B$44:L$44)</f>
        <v>#DIV/0!</v>
      </c>
      <c r="M45" s="2" t="e">
        <f>AVERAGE($B$44:M$44)</f>
        <v>#DIV/0!</v>
      </c>
      <c r="N45" s="2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2"/>
    </row>
    <row r="48" spans="1:28" x14ac:dyDescent="0.3">
      <c r="A48" s="4" t="s">
        <v>271</v>
      </c>
    </row>
    <row r="49" spans="1:28" x14ac:dyDescent="0.3">
      <c r="A49" s="3" t="s">
        <v>269</v>
      </c>
      <c r="B49" s="3" t="s">
        <v>28</v>
      </c>
      <c r="C49" s="3" t="s">
        <v>29</v>
      </c>
      <c r="D49" s="3" t="s">
        <v>30</v>
      </c>
      <c r="E49" s="3" t="s">
        <v>31</v>
      </c>
      <c r="F49" s="3" t="s">
        <v>32</v>
      </c>
      <c r="G49" s="3" t="s">
        <v>33</v>
      </c>
      <c r="H49" s="3" t="s">
        <v>34</v>
      </c>
      <c r="I49" s="3" t="s">
        <v>35</v>
      </c>
      <c r="J49" s="3" t="s">
        <v>36</v>
      </c>
      <c r="K49" s="3" t="s">
        <v>37</v>
      </c>
      <c r="L49" s="3" t="s">
        <v>38</v>
      </c>
      <c r="M49" s="3" t="s">
        <v>39</v>
      </c>
      <c r="N49" s="3" t="s">
        <v>82</v>
      </c>
      <c r="P49" s="438" t="s">
        <v>28</v>
      </c>
      <c r="Q49" s="438" t="s">
        <v>29</v>
      </c>
      <c r="R49" s="438" t="s">
        <v>30</v>
      </c>
      <c r="S49" s="438" t="s">
        <v>31</v>
      </c>
      <c r="T49" s="438" t="s">
        <v>32</v>
      </c>
      <c r="U49" s="438" t="s">
        <v>33</v>
      </c>
      <c r="V49" s="438" t="s">
        <v>34</v>
      </c>
      <c r="W49" s="438" t="s">
        <v>35</v>
      </c>
      <c r="X49" s="438" t="s">
        <v>36</v>
      </c>
      <c r="Y49" s="438" t="s">
        <v>37</v>
      </c>
      <c r="Z49" s="438" t="s">
        <v>38</v>
      </c>
      <c r="AA49" s="438" t="s">
        <v>39</v>
      </c>
      <c r="AB49" s="439" t="s">
        <v>82</v>
      </c>
    </row>
    <row r="50" spans="1:28" x14ac:dyDescent="0.3">
      <c r="A50" s="3" t="s">
        <v>40</v>
      </c>
      <c r="B50" s="268">
        <v>24</v>
      </c>
      <c r="C50" s="268">
        <v>24</v>
      </c>
      <c r="D50" s="268">
        <v>24</v>
      </c>
      <c r="E50" s="268">
        <v>24</v>
      </c>
      <c r="F50" s="268">
        <v>24</v>
      </c>
      <c r="G50" s="268">
        <v>24</v>
      </c>
      <c r="H50" s="268">
        <v>24</v>
      </c>
      <c r="I50" s="268">
        <v>24</v>
      </c>
      <c r="J50" s="268">
        <v>24</v>
      </c>
      <c r="K50" s="268">
        <v>24</v>
      </c>
      <c r="L50" s="268">
        <v>24</v>
      </c>
      <c r="M50" s="268">
        <v>24</v>
      </c>
      <c r="N50" s="268">
        <v>24</v>
      </c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2"/>
    </row>
    <row r="51" spans="1:28" x14ac:dyDescent="0.3">
      <c r="A51" s="3" t="s">
        <v>241</v>
      </c>
      <c r="B51" s="269">
        <v>24</v>
      </c>
      <c r="C51" s="269">
        <v>24</v>
      </c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>
        <f>AVERAGE(B51:M51)</f>
        <v>24</v>
      </c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2"/>
    </row>
    <row r="52" spans="1:28" x14ac:dyDescent="0.3">
      <c r="A52" s="3" t="s">
        <v>196</v>
      </c>
      <c r="B52" s="2">
        <f>B50/B51</f>
        <v>1</v>
      </c>
      <c r="C52" s="2">
        <f t="shared" ref="C52:M52" si="18">C50/C51</f>
        <v>1</v>
      </c>
      <c r="D52" s="2" t="e">
        <f t="shared" si="18"/>
        <v>#DIV/0!</v>
      </c>
      <c r="E52" s="2" t="e">
        <f t="shared" si="18"/>
        <v>#DIV/0!</v>
      </c>
      <c r="F52" s="2" t="e">
        <f t="shared" si="18"/>
        <v>#DIV/0!</v>
      </c>
      <c r="G52" s="2" t="e">
        <f t="shared" si="18"/>
        <v>#DIV/0!</v>
      </c>
      <c r="H52" s="2" t="e">
        <f t="shared" si="18"/>
        <v>#DIV/0!</v>
      </c>
      <c r="I52" s="2" t="e">
        <f t="shared" si="18"/>
        <v>#DIV/0!</v>
      </c>
      <c r="J52" s="2" t="e">
        <f t="shared" si="18"/>
        <v>#DIV/0!</v>
      </c>
      <c r="K52" s="2" t="e">
        <f t="shared" si="18"/>
        <v>#DIV/0!</v>
      </c>
      <c r="L52" s="2" t="e">
        <f t="shared" si="18"/>
        <v>#DIV/0!</v>
      </c>
      <c r="M52" s="2" t="e">
        <f t="shared" si="18"/>
        <v>#DIV/0!</v>
      </c>
      <c r="N52" s="2">
        <f t="shared" ref="N52" si="19">N51/N50</f>
        <v>1</v>
      </c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2"/>
    </row>
    <row r="53" spans="1:28" x14ac:dyDescent="0.3">
      <c r="A53" s="3" t="s">
        <v>197</v>
      </c>
      <c r="B53" s="2">
        <f>B52</f>
        <v>1</v>
      </c>
      <c r="C53" s="2">
        <f>AVERAGE($B$44:C$44)</f>
        <v>0.66666666666666663</v>
      </c>
      <c r="D53" s="2" t="e">
        <f>AVERAGE($B$44:D$44)</f>
        <v>#DIV/0!</v>
      </c>
      <c r="E53" s="2" t="e">
        <f>AVERAGE($B$44:E$44)</f>
        <v>#DIV/0!</v>
      </c>
      <c r="F53" s="2" t="e">
        <f>AVERAGE($B$44:F$44)</f>
        <v>#DIV/0!</v>
      </c>
      <c r="G53" s="2" t="e">
        <f>AVERAGE($B$44:G$44)</f>
        <v>#DIV/0!</v>
      </c>
      <c r="H53" s="2" t="e">
        <f>AVERAGE($B$44:H$44)</f>
        <v>#DIV/0!</v>
      </c>
      <c r="I53" s="2" t="e">
        <f>AVERAGE($B$44:I$44)</f>
        <v>#DIV/0!</v>
      </c>
      <c r="J53" s="2" t="e">
        <f>AVERAGE($B$44:J$44)</f>
        <v>#DIV/0!</v>
      </c>
      <c r="K53" s="2" t="e">
        <f>AVERAGE($B$44:K$44)</f>
        <v>#DIV/0!</v>
      </c>
      <c r="L53" s="2" t="e">
        <f>AVERAGE($B$44:L$44)</f>
        <v>#DIV/0!</v>
      </c>
      <c r="M53" s="2" t="e">
        <f>AVERAGE($B$44:M$44)</f>
        <v>#DIV/0!</v>
      </c>
      <c r="N53" s="2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2"/>
    </row>
    <row r="56" spans="1:28" x14ac:dyDescent="0.3">
      <c r="A56" s="4" t="s">
        <v>43</v>
      </c>
    </row>
    <row r="57" spans="1:28" x14ac:dyDescent="0.3">
      <c r="A57" s="234" t="s">
        <v>234</v>
      </c>
      <c r="B57" s="3" t="s">
        <v>28</v>
      </c>
      <c r="C57" s="3" t="s">
        <v>29</v>
      </c>
      <c r="D57" s="3" t="s">
        <v>30</v>
      </c>
      <c r="E57" s="3" t="s">
        <v>31</v>
      </c>
      <c r="F57" s="3" t="s">
        <v>32</v>
      </c>
      <c r="G57" s="3" t="s">
        <v>33</v>
      </c>
      <c r="H57" s="3" t="s">
        <v>34</v>
      </c>
      <c r="I57" s="3" t="s">
        <v>35</v>
      </c>
      <c r="J57" s="3" t="s">
        <v>36</v>
      </c>
      <c r="K57" s="3" t="s">
        <v>37</v>
      </c>
      <c r="L57" s="3" t="s">
        <v>38</v>
      </c>
      <c r="M57" s="3" t="s">
        <v>39</v>
      </c>
      <c r="N57" s="3" t="s">
        <v>82</v>
      </c>
      <c r="P57" s="438" t="s">
        <v>28</v>
      </c>
      <c r="Q57" s="438" t="s">
        <v>29</v>
      </c>
      <c r="R57" s="438" t="s">
        <v>30</v>
      </c>
      <c r="S57" s="438" t="s">
        <v>31</v>
      </c>
      <c r="T57" s="438" t="s">
        <v>32</v>
      </c>
      <c r="U57" s="438" t="s">
        <v>33</v>
      </c>
      <c r="V57" s="438" t="s">
        <v>34</v>
      </c>
      <c r="W57" s="438" t="s">
        <v>35</v>
      </c>
      <c r="X57" s="438" t="s">
        <v>36</v>
      </c>
      <c r="Y57" s="438" t="s">
        <v>37</v>
      </c>
      <c r="Z57" s="438" t="s">
        <v>38</v>
      </c>
      <c r="AA57" s="438" t="s">
        <v>39</v>
      </c>
      <c r="AB57" s="439" t="s">
        <v>82</v>
      </c>
    </row>
    <row r="58" spans="1:28" x14ac:dyDescent="0.3">
      <c r="A58" s="3" t="s">
        <v>40</v>
      </c>
      <c r="B58" s="264">
        <v>0</v>
      </c>
      <c r="C58" s="264">
        <v>0</v>
      </c>
      <c r="D58" s="264">
        <v>0</v>
      </c>
      <c r="E58" s="264">
        <v>0</v>
      </c>
      <c r="F58" s="264">
        <v>0</v>
      </c>
      <c r="G58" s="264">
        <v>0</v>
      </c>
      <c r="H58" s="264">
        <v>0</v>
      </c>
      <c r="I58" s="264">
        <v>0</v>
      </c>
      <c r="J58" s="264">
        <v>0</v>
      </c>
      <c r="K58" s="264">
        <v>0</v>
      </c>
      <c r="L58" s="264">
        <v>0</v>
      </c>
      <c r="M58" s="264">
        <v>0</v>
      </c>
      <c r="N58" s="264">
        <v>0</v>
      </c>
      <c r="P58" s="441"/>
      <c r="Q58" s="441"/>
      <c r="R58" s="441"/>
      <c r="S58" s="441"/>
      <c r="T58" s="441"/>
      <c r="U58" s="441"/>
      <c r="V58" s="441"/>
      <c r="W58" s="441"/>
      <c r="X58" s="441"/>
      <c r="Y58" s="441"/>
      <c r="Z58" s="441"/>
      <c r="AA58" s="441"/>
      <c r="AB58" s="442"/>
    </row>
    <row r="59" spans="1:28" x14ac:dyDescent="0.3">
      <c r="A59" s="3" t="s">
        <v>41</v>
      </c>
      <c r="B59" s="265">
        <v>0</v>
      </c>
      <c r="C59" s="265">
        <v>0</v>
      </c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>
        <f>SUM(B59:M59)</f>
        <v>0</v>
      </c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2"/>
    </row>
    <row r="60" spans="1:28" x14ac:dyDescent="0.3">
      <c r="A60" s="3" t="s">
        <v>196</v>
      </c>
      <c r="B60" s="2" t="e">
        <f>B58/B59</f>
        <v>#DIV/0!</v>
      </c>
      <c r="C60" s="2" t="e">
        <f t="shared" ref="C60:M60" si="20">C58/C59</f>
        <v>#DIV/0!</v>
      </c>
      <c r="D60" s="2" t="e">
        <f t="shared" si="20"/>
        <v>#DIV/0!</v>
      </c>
      <c r="E60" s="2" t="e">
        <f t="shared" si="20"/>
        <v>#DIV/0!</v>
      </c>
      <c r="F60" s="2" t="e">
        <f t="shared" si="20"/>
        <v>#DIV/0!</v>
      </c>
      <c r="G60" s="2" t="e">
        <f t="shared" si="20"/>
        <v>#DIV/0!</v>
      </c>
      <c r="H60" s="2" t="e">
        <f t="shared" si="20"/>
        <v>#DIV/0!</v>
      </c>
      <c r="I60" s="2" t="e">
        <f t="shared" si="20"/>
        <v>#DIV/0!</v>
      </c>
      <c r="J60" s="2" t="e">
        <f t="shared" si="20"/>
        <v>#DIV/0!</v>
      </c>
      <c r="K60" s="2" t="e">
        <f t="shared" si="20"/>
        <v>#DIV/0!</v>
      </c>
      <c r="L60" s="2" t="e">
        <f t="shared" si="20"/>
        <v>#DIV/0!</v>
      </c>
      <c r="M60" s="2" t="e">
        <f t="shared" si="20"/>
        <v>#DIV/0!</v>
      </c>
      <c r="N60" s="2" t="e">
        <f t="shared" ref="N60" si="21">N59/N58</f>
        <v>#DIV/0!</v>
      </c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2"/>
    </row>
    <row r="61" spans="1:28" x14ac:dyDescent="0.3">
      <c r="A61" s="3" t="s">
        <v>197</v>
      </c>
      <c r="B61" s="2" t="e">
        <f>B60</f>
        <v>#DIV/0!</v>
      </c>
      <c r="C61" s="2">
        <f>AVERAGE($B$44:C$44)</f>
        <v>0.66666666666666663</v>
      </c>
      <c r="D61" s="2" t="e">
        <f>AVERAGE($B$44:D$44)</f>
        <v>#DIV/0!</v>
      </c>
      <c r="E61" s="2" t="e">
        <f>AVERAGE($B$44:E$44)</f>
        <v>#DIV/0!</v>
      </c>
      <c r="F61" s="2" t="e">
        <f>AVERAGE($B$44:F$44)</f>
        <v>#DIV/0!</v>
      </c>
      <c r="G61" s="2" t="e">
        <f>AVERAGE($B$44:G$44)</f>
        <v>#DIV/0!</v>
      </c>
      <c r="H61" s="2" t="e">
        <f>AVERAGE($B$44:H$44)</f>
        <v>#DIV/0!</v>
      </c>
      <c r="I61" s="2" t="e">
        <f>AVERAGE($B$44:I$44)</f>
        <v>#DIV/0!</v>
      </c>
      <c r="J61" s="2" t="e">
        <f>AVERAGE($B$44:J$44)</f>
        <v>#DIV/0!</v>
      </c>
      <c r="K61" s="2" t="e">
        <f>AVERAGE($B$44:K$44)</f>
        <v>#DIV/0!</v>
      </c>
      <c r="L61" s="2" t="e">
        <f>AVERAGE($B$44:L$44)</f>
        <v>#DIV/0!</v>
      </c>
      <c r="M61" s="2" t="e">
        <f>AVERAGE($B$44:M$44)</f>
        <v>#DIV/0!</v>
      </c>
      <c r="N61" s="2"/>
      <c r="P61" s="441"/>
      <c r="Q61" s="441"/>
      <c r="R61" s="441"/>
      <c r="S61" s="441"/>
      <c r="T61" s="441"/>
      <c r="U61" s="441"/>
      <c r="V61" s="441"/>
      <c r="W61" s="441"/>
      <c r="X61" s="441"/>
      <c r="Y61" s="441"/>
      <c r="Z61" s="441"/>
      <c r="AA61" s="441"/>
      <c r="AB61" s="442"/>
    </row>
    <row r="64" spans="1:28" x14ac:dyDescent="0.3">
      <c r="A64" s="4" t="s">
        <v>43</v>
      </c>
    </row>
    <row r="65" spans="1:28" x14ac:dyDescent="0.3">
      <c r="A65" s="3" t="s">
        <v>202</v>
      </c>
      <c r="B65" s="3" t="s">
        <v>28</v>
      </c>
      <c r="C65" s="3" t="s">
        <v>29</v>
      </c>
      <c r="D65" s="3" t="s">
        <v>30</v>
      </c>
      <c r="E65" s="3" t="s">
        <v>31</v>
      </c>
      <c r="F65" s="3" t="s">
        <v>32</v>
      </c>
      <c r="G65" s="3" t="s">
        <v>33</v>
      </c>
      <c r="H65" s="3" t="s">
        <v>34</v>
      </c>
      <c r="I65" s="3" t="s">
        <v>35</v>
      </c>
      <c r="J65" s="3" t="s">
        <v>36</v>
      </c>
      <c r="K65" s="3" t="s">
        <v>37</v>
      </c>
      <c r="L65" s="3" t="s">
        <v>38</v>
      </c>
      <c r="M65" s="3" t="s">
        <v>39</v>
      </c>
      <c r="N65" s="3" t="s">
        <v>82</v>
      </c>
      <c r="P65" s="438" t="s">
        <v>28</v>
      </c>
      <c r="Q65" s="438" t="s">
        <v>29</v>
      </c>
      <c r="R65" s="438" t="s">
        <v>30</v>
      </c>
      <c r="S65" s="438" t="s">
        <v>31</v>
      </c>
      <c r="T65" s="438" t="s">
        <v>32</v>
      </c>
      <c r="U65" s="438" t="s">
        <v>33</v>
      </c>
      <c r="V65" s="438" t="s">
        <v>34</v>
      </c>
      <c r="W65" s="438" t="s">
        <v>35</v>
      </c>
      <c r="X65" s="438" t="s">
        <v>36</v>
      </c>
      <c r="Y65" s="438" t="s">
        <v>37</v>
      </c>
      <c r="Z65" s="438" t="s">
        <v>38</v>
      </c>
      <c r="AA65" s="438" t="s">
        <v>39</v>
      </c>
      <c r="AB65" s="439" t="s">
        <v>82</v>
      </c>
    </row>
    <row r="66" spans="1:28" x14ac:dyDescent="0.3">
      <c r="A66" s="3" t="s">
        <v>40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221">
        <f>SUM(B66:M66)</f>
        <v>0</v>
      </c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2"/>
    </row>
    <row r="67" spans="1:28" x14ac:dyDescent="0.3">
      <c r="A67" s="3" t="s">
        <v>41</v>
      </c>
      <c r="B67" s="253">
        <v>0</v>
      </c>
      <c r="C67" s="253">
        <v>0</v>
      </c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1">
        <f>SUM(B67:M67)</f>
        <v>0</v>
      </c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2"/>
    </row>
    <row r="68" spans="1:28" s="226" customFormat="1" x14ac:dyDescent="0.3">
      <c r="A68" s="3" t="s">
        <v>83</v>
      </c>
      <c r="B68" s="1">
        <f>B67</f>
        <v>0</v>
      </c>
      <c r="C68" s="1">
        <f>SUM($B$67:C$67)</f>
        <v>0</v>
      </c>
      <c r="D68" s="1">
        <f>SUM($B$67:D$67)</f>
        <v>0</v>
      </c>
      <c r="E68" s="1">
        <f>SUM($B$67:E$67)</f>
        <v>0</v>
      </c>
      <c r="F68" s="1">
        <f>SUM($B$67:F$67)</f>
        <v>0</v>
      </c>
      <c r="G68" s="1">
        <f>SUM($B$67:G$67)</f>
        <v>0</v>
      </c>
      <c r="H68" s="1">
        <f>SUM($B$67:H$67)</f>
        <v>0</v>
      </c>
      <c r="I68" s="1">
        <f>SUM($B$67:I$67)</f>
        <v>0</v>
      </c>
      <c r="J68" s="1">
        <f>SUM($B$67:J$67)</f>
        <v>0</v>
      </c>
      <c r="K68" s="1">
        <f>SUM($B$67:K$67)</f>
        <v>0</v>
      </c>
      <c r="L68" s="1">
        <f>SUM($B$67:L$67)</f>
        <v>0</v>
      </c>
      <c r="M68" s="1">
        <f>SUM($B$67:M$67)</f>
        <v>0</v>
      </c>
      <c r="N68" s="5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2"/>
    </row>
    <row r="69" spans="1:28" x14ac:dyDescent="0.3">
      <c r="A69" s="3" t="s">
        <v>196</v>
      </c>
      <c r="B69" s="6">
        <f>IF(B67=0,1,B66/B67)</f>
        <v>1</v>
      </c>
      <c r="C69" s="6">
        <f t="shared" ref="C69:M69" si="22">IF(C67=0,1,C66/C67)</f>
        <v>1</v>
      </c>
      <c r="D69" s="6">
        <f t="shared" si="22"/>
        <v>1</v>
      </c>
      <c r="E69" s="6">
        <f t="shared" si="22"/>
        <v>1</v>
      </c>
      <c r="F69" s="6">
        <f t="shared" si="22"/>
        <v>1</v>
      </c>
      <c r="G69" s="6">
        <f t="shared" si="22"/>
        <v>1</v>
      </c>
      <c r="H69" s="6">
        <f t="shared" si="22"/>
        <v>1</v>
      </c>
      <c r="I69" s="6">
        <f t="shared" si="22"/>
        <v>1</v>
      </c>
      <c r="J69" s="6">
        <f t="shared" si="22"/>
        <v>1</v>
      </c>
      <c r="K69" s="6">
        <f t="shared" si="22"/>
        <v>1</v>
      </c>
      <c r="L69" s="6">
        <f t="shared" si="22"/>
        <v>1</v>
      </c>
      <c r="M69" s="6">
        <f t="shared" si="22"/>
        <v>1</v>
      </c>
      <c r="N69" s="6" t="str">
        <f t="shared" ref="N69" si="23">IF(N67=0,"100%",N67/N66)</f>
        <v>100%</v>
      </c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  <c r="AB69" s="442"/>
    </row>
    <row r="70" spans="1:28" x14ac:dyDescent="0.3">
      <c r="A70" s="3" t="s">
        <v>198</v>
      </c>
      <c r="B70" s="6">
        <f>B69</f>
        <v>1</v>
      </c>
      <c r="C70" s="2">
        <f>SUM($B$69:C$69)/COUNT($B$69:C$69)</f>
        <v>1</v>
      </c>
      <c r="D70" s="2">
        <f>SUM($B$69:D$69)/COUNT($B$69:D$69)</f>
        <v>1</v>
      </c>
      <c r="E70" s="2">
        <f>SUM($B$69:E$69)/COUNT($B$69:E$69)</f>
        <v>1</v>
      </c>
      <c r="F70" s="2">
        <f>SUM($B$69:F$69)/COUNT($B$69:F$69)</f>
        <v>1</v>
      </c>
      <c r="G70" s="2">
        <f>SUM($B$69:G$69)/COUNT($B$69:G$69)</f>
        <v>1</v>
      </c>
      <c r="H70" s="2">
        <f>SUM($B$69:H$69)/COUNT($B$69:H$69)</f>
        <v>1</v>
      </c>
      <c r="I70" s="2">
        <f>SUM($B$69:I$69)/COUNT($B$69:I$69)</f>
        <v>1</v>
      </c>
      <c r="J70" s="2">
        <f>SUM($B$69:J$69)/COUNT($B$69:J$69)</f>
        <v>1</v>
      </c>
      <c r="K70" s="2">
        <f>SUM($B$69:K$69)/COUNT($B$69:K$69)</f>
        <v>1</v>
      </c>
      <c r="L70" s="2">
        <f>SUM($B$69:L$69)/COUNT($B$69:L$69)</f>
        <v>1</v>
      </c>
      <c r="M70" s="2">
        <f>SUM($B$69:M$69)/COUNT($B$69:M$69)</f>
        <v>1</v>
      </c>
      <c r="N70" s="2"/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2"/>
    </row>
    <row r="71" spans="1:28" x14ac:dyDescent="0.3">
      <c r="A71" s="223"/>
      <c r="B71" s="224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</row>
    <row r="72" spans="1:28" x14ac:dyDescent="0.3">
      <c r="A72" s="223"/>
      <c r="B72" s="224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</row>
    <row r="73" spans="1:28" x14ac:dyDescent="0.3">
      <c r="A73" s="216" t="s">
        <v>199</v>
      </c>
      <c r="B73" s="217" t="s">
        <v>28</v>
      </c>
      <c r="C73" s="217" t="s">
        <v>29</v>
      </c>
      <c r="D73" s="217" t="s">
        <v>30</v>
      </c>
      <c r="E73" s="217" t="s">
        <v>31</v>
      </c>
      <c r="F73" s="217" t="s">
        <v>32</v>
      </c>
      <c r="G73" s="217" t="s">
        <v>33</v>
      </c>
      <c r="H73" s="217" t="s">
        <v>34</v>
      </c>
      <c r="I73" s="217" t="s">
        <v>35</v>
      </c>
      <c r="J73" s="217" t="s">
        <v>36</v>
      </c>
      <c r="K73" s="217" t="s">
        <v>37</v>
      </c>
      <c r="L73" s="217" t="s">
        <v>38</v>
      </c>
      <c r="M73" s="217" t="s">
        <v>39</v>
      </c>
      <c r="N73" s="217" t="s">
        <v>82</v>
      </c>
      <c r="P73" s="438" t="s">
        <v>28</v>
      </c>
      <c r="Q73" s="438" t="s">
        <v>29</v>
      </c>
      <c r="R73" s="438" t="s">
        <v>30</v>
      </c>
      <c r="S73" s="438" t="s">
        <v>31</v>
      </c>
      <c r="T73" s="438" t="s">
        <v>32</v>
      </c>
      <c r="U73" s="438" t="s">
        <v>33</v>
      </c>
      <c r="V73" s="438" t="s">
        <v>34</v>
      </c>
      <c r="W73" s="438" t="s">
        <v>35</v>
      </c>
      <c r="X73" s="438" t="s">
        <v>36</v>
      </c>
      <c r="Y73" s="438" t="s">
        <v>37</v>
      </c>
      <c r="Z73" s="438" t="s">
        <v>38</v>
      </c>
      <c r="AA73" s="438" t="s">
        <v>39</v>
      </c>
      <c r="AB73" s="439" t="s">
        <v>82</v>
      </c>
    </row>
    <row r="74" spans="1:28" x14ac:dyDescent="0.3">
      <c r="A74" s="3" t="s">
        <v>40</v>
      </c>
      <c r="B74" s="227">
        <v>0.98</v>
      </c>
      <c r="C74" s="227">
        <v>0.98</v>
      </c>
      <c r="D74" s="227">
        <v>0.98</v>
      </c>
      <c r="E74" s="227">
        <v>0.98</v>
      </c>
      <c r="F74" s="227">
        <v>0.98</v>
      </c>
      <c r="G74" s="227">
        <v>0.98</v>
      </c>
      <c r="H74" s="227">
        <v>0.98</v>
      </c>
      <c r="I74" s="227">
        <v>0.98</v>
      </c>
      <c r="J74" s="227">
        <v>0.98</v>
      </c>
      <c r="K74" s="227">
        <v>0.98</v>
      </c>
      <c r="L74" s="227">
        <v>0.98</v>
      </c>
      <c r="M74" s="227">
        <v>0.98</v>
      </c>
      <c r="N74" s="227">
        <f>AVERAGE(B74:M74)</f>
        <v>0.98000000000000032</v>
      </c>
      <c r="P74" s="441"/>
      <c r="Q74" s="441"/>
      <c r="R74" s="441"/>
      <c r="S74" s="441"/>
      <c r="T74" s="441"/>
      <c r="U74" s="441"/>
      <c r="V74" s="441"/>
      <c r="W74" s="441"/>
      <c r="X74" s="441"/>
      <c r="Y74" s="441"/>
      <c r="Z74" s="441"/>
      <c r="AA74" s="441"/>
      <c r="AB74" s="442"/>
    </row>
    <row r="75" spans="1:28" x14ac:dyDescent="0.3">
      <c r="A75" s="3" t="s">
        <v>229</v>
      </c>
      <c r="B75" s="252">
        <v>1</v>
      </c>
      <c r="C75" s="252">
        <v>1</v>
      </c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>
        <f>AVERAGE(B75:M75)</f>
        <v>1</v>
      </c>
      <c r="P75" s="441"/>
      <c r="Q75" s="441"/>
      <c r="R75" s="441"/>
      <c r="S75" s="441"/>
      <c r="T75" s="441"/>
      <c r="U75" s="441"/>
      <c r="V75" s="441"/>
      <c r="W75" s="441"/>
      <c r="X75" s="441"/>
      <c r="Y75" s="441"/>
      <c r="Z75" s="441"/>
      <c r="AA75" s="441"/>
      <c r="AB75" s="442"/>
    </row>
    <row r="76" spans="1:28" x14ac:dyDescent="0.3">
      <c r="A76" s="3" t="s">
        <v>196</v>
      </c>
      <c r="B76" s="2">
        <f>B75/B74</f>
        <v>1.0204081632653061</v>
      </c>
      <c r="C76" s="2">
        <f t="shared" ref="C76:M76" si="24">C75/C74</f>
        <v>1.0204081632653061</v>
      </c>
      <c r="D76" s="2">
        <f t="shared" si="24"/>
        <v>0</v>
      </c>
      <c r="E76" s="2">
        <f t="shared" si="24"/>
        <v>0</v>
      </c>
      <c r="F76" s="2">
        <f t="shared" si="24"/>
        <v>0</v>
      </c>
      <c r="G76" s="2">
        <f t="shared" si="24"/>
        <v>0</v>
      </c>
      <c r="H76" s="2">
        <f t="shared" si="24"/>
        <v>0</v>
      </c>
      <c r="I76" s="2">
        <f t="shared" si="24"/>
        <v>0</v>
      </c>
      <c r="J76" s="2">
        <f t="shared" si="24"/>
        <v>0</v>
      </c>
      <c r="K76" s="2">
        <f t="shared" si="24"/>
        <v>0</v>
      </c>
      <c r="L76" s="2">
        <f t="shared" si="24"/>
        <v>0</v>
      </c>
      <c r="M76" s="2">
        <f t="shared" si="24"/>
        <v>0</v>
      </c>
      <c r="N76" s="6">
        <f>IFERROR(N75/N74,0)</f>
        <v>1.0204081632653057</v>
      </c>
      <c r="P76" s="441"/>
      <c r="Q76" s="441"/>
      <c r="R76" s="441"/>
      <c r="S76" s="441"/>
      <c r="T76" s="441"/>
      <c r="U76" s="441"/>
      <c r="V76" s="441"/>
      <c r="W76" s="441"/>
      <c r="X76" s="441"/>
      <c r="Y76" s="441"/>
      <c r="Z76" s="441"/>
      <c r="AA76" s="441"/>
      <c r="AB76" s="442"/>
    </row>
    <row r="77" spans="1:28" x14ac:dyDescent="0.3">
      <c r="A77" s="3" t="s">
        <v>198</v>
      </c>
      <c r="B77" s="2">
        <f>B76</f>
        <v>1.0204081632653061</v>
      </c>
      <c r="C77" s="2">
        <f>IFERROR(SUM($B$75:C$75)/COUNT($B$75:C$75),0)</f>
        <v>1</v>
      </c>
      <c r="D77" s="2">
        <f>IFERROR(SUM($B$75:D$75)/COUNT($B$75:D$75),0)</f>
        <v>1</v>
      </c>
      <c r="E77" s="2">
        <f>IFERROR(SUM($B$75:E$75)/COUNT($B$75:E$75),0)</f>
        <v>1</v>
      </c>
      <c r="F77" s="2">
        <f>IFERROR(SUM($B$75:F$75)/COUNT($B$75:F$75),0)</f>
        <v>1</v>
      </c>
      <c r="G77" s="2">
        <f>IFERROR(SUM($B$75:G$75)/COUNT($B$75:G$75),0)</f>
        <v>1</v>
      </c>
      <c r="H77" s="2">
        <f>IFERROR(SUM($B$75:H$75)/COUNT($B$75:H$75),0)</f>
        <v>1</v>
      </c>
      <c r="I77" s="2">
        <f>IFERROR(SUM($B$75:I$75)/COUNT($B$75:I$75),0)</f>
        <v>1</v>
      </c>
      <c r="J77" s="2">
        <f>IFERROR(SUM($B$75:J$75)/COUNT($B$75:J$75),0)</f>
        <v>1</v>
      </c>
      <c r="K77" s="2">
        <f>IFERROR(SUM($B$75:K$75)/COUNT($B$75:K$75),0)</f>
        <v>1</v>
      </c>
      <c r="L77" s="2">
        <f>IFERROR(SUM($B$75:L$75)/COUNT($B$75:L$75),0)</f>
        <v>1</v>
      </c>
      <c r="M77" s="2">
        <f>IFERROR(SUM($B$75:M$75)/COUNT($B$75:M$75),0)</f>
        <v>1</v>
      </c>
      <c r="N77" s="2"/>
      <c r="P77" s="441"/>
      <c r="Q77" s="441"/>
      <c r="R77" s="441"/>
      <c r="S77" s="441"/>
      <c r="T77" s="441"/>
      <c r="U77" s="441"/>
      <c r="V77" s="441"/>
      <c r="W77" s="441"/>
      <c r="X77" s="441"/>
      <c r="Y77" s="441"/>
      <c r="Z77" s="441"/>
      <c r="AA77" s="441"/>
      <c r="AB77" s="442"/>
    </row>
    <row r="78" spans="1:28" x14ac:dyDescent="0.3">
      <c r="A78" s="223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</row>
    <row r="79" spans="1:28" x14ac:dyDescent="0.3">
      <c r="A79" s="223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</row>
    <row r="80" spans="1:28" x14ac:dyDescent="0.3">
      <c r="A80" s="4" t="s">
        <v>246</v>
      </c>
    </row>
    <row r="81" spans="1:28" x14ac:dyDescent="0.3">
      <c r="A81" s="216" t="s">
        <v>243</v>
      </c>
      <c r="B81" s="217" t="s">
        <v>28</v>
      </c>
      <c r="C81" s="217" t="s">
        <v>29</v>
      </c>
      <c r="D81" s="217" t="s">
        <v>30</v>
      </c>
      <c r="E81" s="217" t="s">
        <v>31</v>
      </c>
      <c r="F81" s="217" t="s">
        <v>32</v>
      </c>
      <c r="G81" s="217" t="s">
        <v>33</v>
      </c>
      <c r="H81" s="217" t="s">
        <v>34</v>
      </c>
      <c r="I81" s="217" t="s">
        <v>35</v>
      </c>
      <c r="J81" s="217" t="s">
        <v>36</v>
      </c>
      <c r="K81" s="217" t="s">
        <v>37</v>
      </c>
      <c r="L81" s="217" t="s">
        <v>38</v>
      </c>
      <c r="M81" s="217" t="s">
        <v>39</v>
      </c>
      <c r="N81" s="217" t="s">
        <v>82</v>
      </c>
      <c r="P81" s="438" t="s">
        <v>28</v>
      </c>
      <c r="Q81" s="438" t="s">
        <v>29</v>
      </c>
      <c r="R81" s="438" t="s">
        <v>30</v>
      </c>
      <c r="S81" s="438" t="s">
        <v>31</v>
      </c>
      <c r="T81" s="438" t="s">
        <v>32</v>
      </c>
      <c r="U81" s="438" t="s">
        <v>33</v>
      </c>
      <c r="V81" s="438" t="s">
        <v>34</v>
      </c>
      <c r="W81" s="438" t="s">
        <v>35</v>
      </c>
      <c r="X81" s="438" t="s">
        <v>36</v>
      </c>
      <c r="Y81" s="438" t="s">
        <v>37</v>
      </c>
      <c r="Z81" s="438" t="s">
        <v>38</v>
      </c>
      <c r="AA81" s="438" t="s">
        <v>39</v>
      </c>
      <c r="AB81" s="439" t="s">
        <v>82</v>
      </c>
    </row>
    <row r="82" spans="1:28" x14ac:dyDescent="0.3">
      <c r="A82" s="3" t="s">
        <v>40</v>
      </c>
      <c r="B82" s="221">
        <v>0</v>
      </c>
      <c r="C82" s="221">
        <v>0</v>
      </c>
      <c r="D82" s="221">
        <v>0</v>
      </c>
      <c r="E82" s="221">
        <v>0</v>
      </c>
      <c r="F82" s="221">
        <v>0</v>
      </c>
      <c r="G82" s="221">
        <v>0</v>
      </c>
      <c r="H82" s="221">
        <v>0</v>
      </c>
      <c r="I82" s="221">
        <v>0</v>
      </c>
      <c r="J82" s="221">
        <v>0</v>
      </c>
      <c r="K82" s="221">
        <v>0</v>
      </c>
      <c r="L82" s="221">
        <v>0</v>
      </c>
      <c r="M82" s="221">
        <v>0</v>
      </c>
      <c r="N82" s="221">
        <f>AVERAGE(B82:M82)</f>
        <v>0</v>
      </c>
      <c r="P82" s="441"/>
      <c r="Q82" s="441"/>
      <c r="R82" s="441"/>
      <c r="S82" s="441"/>
      <c r="T82" s="441"/>
      <c r="U82" s="441"/>
      <c r="V82" s="441"/>
      <c r="W82" s="441"/>
      <c r="X82" s="441"/>
      <c r="Y82" s="441"/>
      <c r="Z82" s="441"/>
      <c r="AA82" s="441"/>
      <c r="AB82" s="442"/>
    </row>
    <row r="83" spans="1:28" x14ac:dyDescent="0.3">
      <c r="A83" s="3" t="s">
        <v>41</v>
      </c>
      <c r="B83" s="251">
        <v>0</v>
      </c>
      <c r="C83" s="251">
        <v>0</v>
      </c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>
        <f>SUM(B83:M83)</f>
        <v>0</v>
      </c>
      <c r="P83" s="441"/>
      <c r="Q83" s="441"/>
      <c r="R83" s="441"/>
      <c r="S83" s="441"/>
      <c r="T83" s="441"/>
      <c r="U83" s="441"/>
      <c r="V83" s="441"/>
      <c r="W83" s="441"/>
      <c r="X83" s="441"/>
      <c r="Y83" s="441"/>
      <c r="Z83" s="441"/>
      <c r="AA83" s="441"/>
      <c r="AB83" s="442"/>
    </row>
    <row r="84" spans="1:28" x14ac:dyDescent="0.3">
      <c r="A84" s="3" t="s">
        <v>196</v>
      </c>
      <c r="B84" s="6">
        <f>IF(B83=0,1,B82/B83)</f>
        <v>1</v>
      </c>
      <c r="C84" s="6">
        <f t="shared" ref="C84:N84" si="25">IF(C83=0,1,C82/C83)</f>
        <v>1</v>
      </c>
      <c r="D84" s="6">
        <f t="shared" si="25"/>
        <v>1</v>
      </c>
      <c r="E84" s="6">
        <f t="shared" si="25"/>
        <v>1</v>
      </c>
      <c r="F84" s="6">
        <f t="shared" si="25"/>
        <v>1</v>
      </c>
      <c r="G84" s="6">
        <f t="shared" si="25"/>
        <v>1</v>
      </c>
      <c r="H84" s="6">
        <f t="shared" si="25"/>
        <v>1</v>
      </c>
      <c r="I84" s="6">
        <f t="shared" si="25"/>
        <v>1</v>
      </c>
      <c r="J84" s="6">
        <f t="shared" si="25"/>
        <v>1</v>
      </c>
      <c r="K84" s="6">
        <f t="shared" si="25"/>
        <v>1</v>
      </c>
      <c r="L84" s="6">
        <f t="shared" si="25"/>
        <v>1</v>
      </c>
      <c r="M84" s="6">
        <f t="shared" si="25"/>
        <v>1</v>
      </c>
      <c r="N84" s="6">
        <f t="shared" si="25"/>
        <v>1</v>
      </c>
      <c r="P84" s="441"/>
      <c r="Q84" s="441"/>
      <c r="R84" s="441"/>
      <c r="S84" s="441"/>
      <c r="T84" s="441"/>
      <c r="U84" s="441"/>
      <c r="V84" s="441"/>
      <c r="W84" s="441"/>
      <c r="X84" s="441"/>
      <c r="Y84" s="441"/>
      <c r="Z84" s="441"/>
      <c r="AA84" s="441"/>
      <c r="AB84" s="442"/>
    </row>
    <row r="85" spans="1:28" x14ac:dyDescent="0.3">
      <c r="A85" s="3" t="s">
        <v>198</v>
      </c>
      <c r="B85" s="2">
        <f>B84</f>
        <v>1</v>
      </c>
      <c r="C85" s="2">
        <f>AVERAGE($B$84:C$84)</f>
        <v>1</v>
      </c>
      <c r="D85" s="2">
        <f>AVERAGE($B$84:D$84)</f>
        <v>1</v>
      </c>
      <c r="E85" s="2">
        <f>AVERAGE($B$84:E$84)</f>
        <v>1</v>
      </c>
      <c r="F85" s="2">
        <f>AVERAGE($B$84:F$84)</f>
        <v>1</v>
      </c>
      <c r="G85" s="2">
        <f>AVERAGE($B$84:G$84)</f>
        <v>1</v>
      </c>
      <c r="H85" s="2">
        <f>AVERAGE($B$84:H$84)</f>
        <v>1</v>
      </c>
      <c r="I85" s="2">
        <f>AVERAGE($B$84:I$84)</f>
        <v>1</v>
      </c>
      <c r="J85" s="2">
        <f>AVERAGE($B$84:J$84)</f>
        <v>1</v>
      </c>
      <c r="K85" s="2">
        <f>AVERAGE($B$84:K$84)</f>
        <v>1</v>
      </c>
      <c r="L85" s="2">
        <f>AVERAGE($B$84:L$84)</f>
        <v>1</v>
      </c>
      <c r="M85" s="2">
        <f>AVERAGE($B$84:M$84)</f>
        <v>1</v>
      </c>
      <c r="N85" s="2"/>
      <c r="P85" s="441"/>
      <c r="Q85" s="441"/>
      <c r="R85" s="441"/>
      <c r="S85" s="441"/>
      <c r="T85" s="441"/>
      <c r="U85" s="441"/>
      <c r="V85" s="441"/>
      <c r="W85" s="441"/>
      <c r="X85" s="441"/>
      <c r="Y85" s="441"/>
      <c r="Z85" s="441"/>
      <c r="AA85" s="441"/>
      <c r="AB85" s="442"/>
    </row>
    <row r="86" spans="1:28" x14ac:dyDescent="0.3">
      <c r="A86" s="223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</row>
    <row r="88" spans="1:28" ht="28.8" x14ac:dyDescent="0.3">
      <c r="A88" s="216" t="s">
        <v>247</v>
      </c>
      <c r="B88" s="217" t="s">
        <v>28</v>
      </c>
      <c r="C88" s="217" t="s">
        <v>29</v>
      </c>
      <c r="D88" s="217" t="s">
        <v>30</v>
      </c>
      <c r="E88" s="217" t="s">
        <v>31</v>
      </c>
      <c r="F88" s="217" t="s">
        <v>32</v>
      </c>
      <c r="G88" s="217" t="s">
        <v>33</v>
      </c>
      <c r="H88" s="217" t="s">
        <v>34</v>
      </c>
      <c r="I88" s="217" t="s">
        <v>35</v>
      </c>
      <c r="J88" s="217" t="s">
        <v>36</v>
      </c>
      <c r="K88" s="217" t="s">
        <v>37</v>
      </c>
      <c r="L88" s="217" t="s">
        <v>38</v>
      </c>
      <c r="M88" s="217" t="s">
        <v>39</v>
      </c>
      <c r="N88" s="217" t="s">
        <v>82</v>
      </c>
      <c r="P88" s="438" t="s">
        <v>28</v>
      </c>
      <c r="Q88" s="438" t="s">
        <v>29</v>
      </c>
      <c r="R88" s="438" t="s">
        <v>30</v>
      </c>
      <c r="S88" s="438" t="s">
        <v>31</v>
      </c>
      <c r="T88" s="438" t="s">
        <v>32</v>
      </c>
      <c r="U88" s="438" t="s">
        <v>33</v>
      </c>
      <c r="V88" s="438" t="s">
        <v>34</v>
      </c>
      <c r="W88" s="438" t="s">
        <v>35</v>
      </c>
      <c r="X88" s="438" t="s">
        <v>36</v>
      </c>
      <c r="Y88" s="438" t="s">
        <v>37</v>
      </c>
      <c r="Z88" s="438" t="s">
        <v>38</v>
      </c>
      <c r="AA88" s="438" t="s">
        <v>39</v>
      </c>
      <c r="AB88" s="439" t="s">
        <v>82</v>
      </c>
    </row>
    <row r="89" spans="1:28" x14ac:dyDescent="0.3">
      <c r="A89" s="3" t="s">
        <v>40</v>
      </c>
      <c r="B89" s="221">
        <v>0</v>
      </c>
      <c r="C89" s="221">
        <v>0</v>
      </c>
      <c r="D89" s="221">
        <v>0</v>
      </c>
      <c r="E89" s="221">
        <v>0</v>
      </c>
      <c r="F89" s="221">
        <v>0</v>
      </c>
      <c r="G89" s="221">
        <v>0</v>
      </c>
      <c r="H89" s="221">
        <v>0</v>
      </c>
      <c r="I89" s="221">
        <v>0</v>
      </c>
      <c r="J89" s="221">
        <v>0</v>
      </c>
      <c r="K89" s="221">
        <v>0</v>
      </c>
      <c r="L89" s="221">
        <v>0</v>
      </c>
      <c r="M89" s="221">
        <v>0</v>
      </c>
      <c r="N89" s="221">
        <f>AVERAGE(B89:M89)</f>
        <v>0</v>
      </c>
      <c r="P89" s="441"/>
      <c r="Q89" s="441"/>
      <c r="R89" s="441"/>
      <c r="S89" s="441"/>
      <c r="T89" s="441"/>
      <c r="U89" s="441"/>
      <c r="V89" s="441"/>
      <c r="W89" s="441"/>
      <c r="X89" s="441"/>
      <c r="Y89" s="441"/>
      <c r="Z89" s="441"/>
      <c r="AA89" s="441"/>
      <c r="AB89" s="442"/>
    </row>
    <row r="90" spans="1:28" x14ac:dyDescent="0.3">
      <c r="A90" s="3" t="s">
        <v>41</v>
      </c>
      <c r="B90" s="251">
        <v>0</v>
      </c>
      <c r="C90" s="251">
        <v>0</v>
      </c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>
        <f>SUM(B90:M90)</f>
        <v>0</v>
      </c>
      <c r="P90" s="441"/>
      <c r="Q90" s="441"/>
      <c r="R90" s="441"/>
      <c r="S90" s="441"/>
      <c r="T90" s="441"/>
      <c r="U90" s="441"/>
      <c r="V90" s="441"/>
      <c r="W90" s="441"/>
      <c r="X90" s="441"/>
      <c r="Y90" s="441"/>
      <c r="Z90" s="441"/>
      <c r="AA90" s="441"/>
      <c r="AB90" s="442"/>
    </row>
    <row r="91" spans="1:28" x14ac:dyDescent="0.3">
      <c r="A91" s="3" t="s">
        <v>196</v>
      </c>
      <c r="B91" s="6">
        <f>IF(B90=0,1,B89/B90)</f>
        <v>1</v>
      </c>
      <c r="C91" s="6">
        <f t="shared" ref="C91:N91" si="26">IF(C90=0,1,C89/C90)</f>
        <v>1</v>
      </c>
      <c r="D91" s="6">
        <f t="shared" si="26"/>
        <v>1</v>
      </c>
      <c r="E91" s="6">
        <f t="shared" si="26"/>
        <v>1</v>
      </c>
      <c r="F91" s="6">
        <f t="shared" si="26"/>
        <v>1</v>
      </c>
      <c r="G91" s="6">
        <f t="shared" si="26"/>
        <v>1</v>
      </c>
      <c r="H91" s="6">
        <f t="shared" si="26"/>
        <v>1</v>
      </c>
      <c r="I91" s="6">
        <f t="shared" si="26"/>
        <v>1</v>
      </c>
      <c r="J91" s="6">
        <f t="shared" si="26"/>
        <v>1</v>
      </c>
      <c r="K91" s="6">
        <f t="shared" si="26"/>
        <v>1</v>
      </c>
      <c r="L91" s="6">
        <f t="shared" si="26"/>
        <v>1</v>
      </c>
      <c r="M91" s="6">
        <f t="shared" si="26"/>
        <v>1</v>
      </c>
      <c r="N91" s="6">
        <f t="shared" si="26"/>
        <v>1</v>
      </c>
      <c r="P91" s="441"/>
      <c r="Q91" s="441"/>
      <c r="R91" s="441"/>
      <c r="S91" s="441"/>
      <c r="T91" s="441"/>
      <c r="U91" s="441"/>
      <c r="V91" s="441"/>
      <c r="W91" s="441"/>
      <c r="X91" s="441"/>
      <c r="Y91" s="441"/>
      <c r="Z91" s="441"/>
      <c r="AA91" s="441"/>
      <c r="AB91" s="442"/>
    </row>
    <row r="92" spans="1:28" x14ac:dyDescent="0.3">
      <c r="A92" s="3" t="s">
        <v>198</v>
      </c>
      <c r="B92" s="2">
        <f>B91</f>
        <v>1</v>
      </c>
      <c r="C92" s="2">
        <f>AVERAGE($B$91:C$91)</f>
        <v>1</v>
      </c>
      <c r="D92" s="2">
        <f>AVERAGE($B$91:D$91)</f>
        <v>1</v>
      </c>
      <c r="E92" s="2">
        <f>AVERAGE($B$91:E$91)</f>
        <v>1</v>
      </c>
      <c r="F92" s="2">
        <f>AVERAGE($B$91:F$91)</f>
        <v>1</v>
      </c>
      <c r="G92" s="2">
        <f>AVERAGE($B$91:G$91)</f>
        <v>1</v>
      </c>
      <c r="H92" s="2">
        <f>AVERAGE($B$91:H$91)</f>
        <v>1</v>
      </c>
      <c r="I92" s="2">
        <f>AVERAGE($B$91:I$91)</f>
        <v>1</v>
      </c>
      <c r="J92" s="2">
        <f>AVERAGE($B$91:J$91)</f>
        <v>1</v>
      </c>
      <c r="K92" s="2">
        <f>AVERAGE($B$91:K$91)</f>
        <v>1</v>
      </c>
      <c r="L92" s="2">
        <f>AVERAGE($B$91:L$91)</f>
        <v>1</v>
      </c>
      <c r="M92" s="2">
        <f>AVERAGE($B$91:M$91)</f>
        <v>1</v>
      </c>
      <c r="N92" s="2"/>
      <c r="P92" s="441"/>
      <c r="Q92" s="441"/>
      <c r="R92" s="441"/>
      <c r="S92" s="441"/>
      <c r="T92" s="441"/>
      <c r="U92" s="441"/>
      <c r="V92" s="441"/>
      <c r="W92" s="441"/>
      <c r="X92" s="441"/>
      <c r="Y92" s="441"/>
      <c r="Z92" s="441"/>
      <c r="AA92" s="441"/>
      <c r="AB92" s="442"/>
    </row>
    <row r="93" spans="1:28" x14ac:dyDescent="0.3">
      <c r="A93" s="223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</row>
    <row r="95" spans="1:28" x14ac:dyDescent="0.3">
      <c r="A95" s="216" t="s">
        <v>182</v>
      </c>
      <c r="B95" s="217" t="s">
        <v>28</v>
      </c>
      <c r="C95" s="217" t="s">
        <v>29</v>
      </c>
      <c r="D95" s="217" t="s">
        <v>30</v>
      </c>
      <c r="E95" s="217" t="s">
        <v>31</v>
      </c>
      <c r="F95" s="217" t="s">
        <v>32</v>
      </c>
      <c r="G95" s="217" t="s">
        <v>33</v>
      </c>
      <c r="H95" s="217" t="s">
        <v>34</v>
      </c>
      <c r="I95" s="217" t="s">
        <v>35</v>
      </c>
      <c r="J95" s="217" t="s">
        <v>36</v>
      </c>
      <c r="K95" s="217" t="s">
        <v>37</v>
      </c>
      <c r="L95" s="217" t="s">
        <v>38</v>
      </c>
      <c r="M95" s="217" t="s">
        <v>39</v>
      </c>
      <c r="N95" s="217" t="s">
        <v>82</v>
      </c>
      <c r="P95" s="438" t="s">
        <v>28</v>
      </c>
      <c r="Q95" s="438" t="s">
        <v>29</v>
      </c>
      <c r="R95" s="438" t="s">
        <v>30</v>
      </c>
      <c r="S95" s="438" t="s">
        <v>31</v>
      </c>
      <c r="T95" s="438" t="s">
        <v>32</v>
      </c>
      <c r="U95" s="438" t="s">
        <v>33</v>
      </c>
      <c r="V95" s="438" t="s">
        <v>34</v>
      </c>
      <c r="W95" s="438" t="s">
        <v>35</v>
      </c>
      <c r="X95" s="438" t="s">
        <v>36</v>
      </c>
      <c r="Y95" s="438" t="s">
        <v>37</v>
      </c>
      <c r="Z95" s="438" t="s">
        <v>38</v>
      </c>
      <c r="AA95" s="438" t="s">
        <v>39</v>
      </c>
      <c r="AB95" s="439" t="s">
        <v>82</v>
      </c>
    </row>
    <row r="96" spans="1:28" x14ac:dyDescent="0.3">
      <c r="A96" s="3" t="s">
        <v>40</v>
      </c>
      <c r="B96" s="221">
        <v>0</v>
      </c>
      <c r="C96" s="221">
        <v>0</v>
      </c>
      <c r="D96" s="221">
        <v>0</v>
      </c>
      <c r="E96" s="221">
        <v>0</v>
      </c>
      <c r="F96" s="221">
        <v>0</v>
      </c>
      <c r="G96" s="221">
        <v>0</v>
      </c>
      <c r="H96" s="221">
        <v>0</v>
      </c>
      <c r="I96" s="221">
        <v>0</v>
      </c>
      <c r="J96" s="221">
        <v>0</v>
      </c>
      <c r="K96" s="221">
        <v>0</v>
      </c>
      <c r="L96" s="221">
        <v>0</v>
      </c>
      <c r="M96" s="221">
        <v>0</v>
      </c>
      <c r="N96" s="227">
        <f>AVERAGE(B96:M96)</f>
        <v>0</v>
      </c>
      <c r="P96" s="441"/>
      <c r="Q96" s="441"/>
      <c r="R96" s="441"/>
      <c r="S96" s="441"/>
      <c r="T96" s="441"/>
      <c r="U96" s="441"/>
      <c r="V96" s="441"/>
      <c r="W96" s="441"/>
      <c r="X96" s="441"/>
      <c r="Y96" s="441"/>
      <c r="Z96" s="441"/>
      <c r="AA96" s="441"/>
      <c r="AB96" s="442"/>
    </row>
    <row r="97" spans="1:28" x14ac:dyDescent="0.3">
      <c r="A97" s="3" t="s">
        <v>41</v>
      </c>
      <c r="B97" s="251">
        <v>0</v>
      </c>
      <c r="C97" s="251">
        <v>0</v>
      </c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>
        <f>SUM(B97:M97)</f>
        <v>0</v>
      </c>
      <c r="P97" s="441"/>
      <c r="Q97" s="441"/>
      <c r="R97" s="441"/>
      <c r="S97" s="441"/>
      <c r="T97" s="441"/>
      <c r="U97" s="441"/>
      <c r="V97" s="441"/>
      <c r="W97" s="441"/>
      <c r="X97" s="441"/>
      <c r="Y97" s="441"/>
      <c r="Z97" s="441"/>
      <c r="AA97" s="441"/>
      <c r="AB97" s="442"/>
    </row>
    <row r="98" spans="1:28" x14ac:dyDescent="0.3">
      <c r="A98" s="3" t="s">
        <v>196</v>
      </c>
      <c r="B98" s="6">
        <f>IF(B97=0,1,B96/B97)</f>
        <v>1</v>
      </c>
      <c r="C98" s="6">
        <f t="shared" ref="C98:N98" si="27">IF(C97=0,1,C96/C97)</f>
        <v>1</v>
      </c>
      <c r="D98" s="6">
        <f t="shared" si="27"/>
        <v>1</v>
      </c>
      <c r="E98" s="6">
        <f t="shared" si="27"/>
        <v>1</v>
      </c>
      <c r="F98" s="6">
        <f t="shared" si="27"/>
        <v>1</v>
      </c>
      <c r="G98" s="6">
        <f t="shared" si="27"/>
        <v>1</v>
      </c>
      <c r="H98" s="6">
        <f t="shared" si="27"/>
        <v>1</v>
      </c>
      <c r="I98" s="6">
        <f t="shared" si="27"/>
        <v>1</v>
      </c>
      <c r="J98" s="6">
        <f t="shared" si="27"/>
        <v>1</v>
      </c>
      <c r="K98" s="6">
        <f t="shared" si="27"/>
        <v>1</v>
      </c>
      <c r="L98" s="6">
        <f t="shared" si="27"/>
        <v>1</v>
      </c>
      <c r="M98" s="6">
        <f t="shared" si="27"/>
        <v>1</v>
      </c>
      <c r="N98" s="6">
        <f t="shared" si="27"/>
        <v>1</v>
      </c>
      <c r="P98" s="441"/>
      <c r="Q98" s="441"/>
      <c r="R98" s="441"/>
      <c r="S98" s="441"/>
      <c r="T98" s="441"/>
      <c r="U98" s="441"/>
      <c r="V98" s="441"/>
      <c r="W98" s="441"/>
      <c r="X98" s="441"/>
      <c r="Y98" s="441"/>
      <c r="Z98" s="441"/>
      <c r="AA98" s="441"/>
      <c r="AB98" s="442"/>
    </row>
    <row r="99" spans="1:28" x14ac:dyDescent="0.3">
      <c r="A99" s="3" t="s">
        <v>198</v>
      </c>
      <c r="B99" s="2">
        <f>B98</f>
        <v>1</v>
      </c>
      <c r="C99" s="2">
        <f>IFERROR(SUM($B$98:C$98)/COUNT($B$98:C$98),0)</f>
        <v>1</v>
      </c>
      <c r="D99" s="2">
        <f>IFERROR(SUM($B$98:D$98)/COUNT($B$98:D$98),0)</f>
        <v>1</v>
      </c>
      <c r="E99" s="2">
        <f>IFERROR(SUM($B$98:E$98)/COUNT($B$98:E$98),0)</f>
        <v>1</v>
      </c>
      <c r="F99" s="2">
        <f>IFERROR(SUM($B$98:F$98)/COUNT($B$98:F$98),0)</f>
        <v>1</v>
      </c>
      <c r="G99" s="2">
        <f>IFERROR(SUM($B$98:G$98)/COUNT($B$98:G$98),0)</f>
        <v>1</v>
      </c>
      <c r="H99" s="2">
        <f>IFERROR(SUM($B$98:H$98)/COUNT($B$98:H$98),0)</f>
        <v>1</v>
      </c>
      <c r="I99" s="2">
        <f>IFERROR(SUM($B$98:I$98)/COUNT($B$98:I$98),0)</f>
        <v>1</v>
      </c>
      <c r="J99" s="2">
        <f>IFERROR(SUM($B$98:J$98)/COUNT($B$98:J$98),0)</f>
        <v>1</v>
      </c>
      <c r="K99" s="2">
        <f>IFERROR(SUM($B$98:K$98)/COUNT($B$98:K$98),0)</f>
        <v>1</v>
      </c>
      <c r="L99" s="2">
        <f>IFERROR(SUM($B$98:L$98)/COUNT($B$98:L$98),0)</f>
        <v>1</v>
      </c>
      <c r="M99" s="2">
        <f>IFERROR(SUM($B$98:M$98)/COUNT($B$98:M$98),0)</f>
        <v>1</v>
      </c>
      <c r="N99" s="2"/>
      <c r="P99" s="441"/>
      <c r="Q99" s="441"/>
      <c r="R99" s="441"/>
      <c r="S99" s="441"/>
      <c r="T99" s="441"/>
      <c r="U99" s="441"/>
      <c r="V99" s="441"/>
      <c r="W99" s="441"/>
      <c r="X99" s="441"/>
      <c r="Y99" s="441"/>
      <c r="Z99" s="441"/>
      <c r="AA99" s="441"/>
      <c r="AB99" s="442"/>
    </row>
    <row r="100" spans="1:28" x14ac:dyDescent="0.3">
      <c r="A100" s="223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</row>
    <row r="102" spans="1:28" x14ac:dyDescent="0.3">
      <c r="A102" s="4" t="s">
        <v>205</v>
      </c>
    </row>
    <row r="103" spans="1:28" x14ac:dyDescent="0.3">
      <c r="A103" s="3" t="s">
        <v>191</v>
      </c>
      <c r="B103" s="3" t="s">
        <v>28</v>
      </c>
      <c r="C103" s="3" t="s">
        <v>29</v>
      </c>
      <c r="D103" s="3" t="s">
        <v>30</v>
      </c>
      <c r="E103" s="3" t="s">
        <v>31</v>
      </c>
      <c r="F103" s="3" t="s">
        <v>32</v>
      </c>
      <c r="G103" s="3" t="s">
        <v>33</v>
      </c>
      <c r="H103" s="3" t="s">
        <v>34</v>
      </c>
      <c r="I103" s="3" t="s">
        <v>35</v>
      </c>
      <c r="J103" s="3" t="s">
        <v>36</v>
      </c>
      <c r="K103" s="3" t="s">
        <v>37</v>
      </c>
      <c r="L103" s="3" t="s">
        <v>38</v>
      </c>
      <c r="M103" s="3" t="s">
        <v>39</v>
      </c>
      <c r="N103" s="3" t="s">
        <v>82</v>
      </c>
      <c r="P103" s="438" t="s">
        <v>28</v>
      </c>
      <c r="Q103" s="438" t="s">
        <v>29</v>
      </c>
      <c r="R103" s="438" t="s">
        <v>30</v>
      </c>
      <c r="S103" s="438" t="s">
        <v>31</v>
      </c>
      <c r="T103" s="438" t="s">
        <v>32</v>
      </c>
      <c r="U103" s="438" t="s">
        <v>33</v>
      </c>
      <c r="V103" s="438" t="s">
        <v>34</v>
      </c>
      <c r="W103" s="438" t="s">
        <v>35</v>
      </c>
      <c r="X103" s="438" t="s">
        <v>36</v>
      </c>
      <c r="Y103" s="438" t="s">
        <v>37</v>
      </c>
      <c r="Z103" s="438" t="s">
        <v>38</v>
      </c>
      <c r="AA103" s="438" t="s">
        <v>39</v>
      </c>
      <c r="AB103" s="439" t="s">
        <v>82</v>
      </c>
    </row>
    <row r="104" spans="1:28" x14ac:dyDescent="0.3">
      <c r="A104" s="3" t="s">
        <v>40</v>
      </c>
      <c r="B104" s="2">
        <v>0.75</v>
      </c>
      <c r="C104" s="2">
        <v>0.75</v>
      </c>
      <c r="D104" s="2">
        <v>0.75</v>
      </c>
      <c r="E104" s="2">
        <v>0.75</v>
      </c>
      <c r="F104" s="2">
        <v>0.75</v>
      </c>
      <c r="G104" s="2">
        <v>0.75</v>
      </c>
      <c r="H104" s="2">
        <v>0.75</v>
      </c>
      <c r="I104" s="2">
        <v>0.75</v>
      </c>
      <c r="J104" s="2">
        <v>0.75</v>
      </c>
      <c r="K104" s="2">
        <v>0.75</v>
      </c>
      <c r="L104" s="2">
        <v>0.75</v>
      </c>
      <c r="M104" s="2">
        <v>0.75</v>
      </c>
      <c r="N104" s="2">
        <f>AVERAGE(B104:M104)</f>
        <v>0.75</v>
      </c>
      <c r="P104" s="441"/>
      <c r="Q104" s="441"/>
      <c r="R104" s="441"/>
      <c r="S104" s="441"/>
      <c r="T104" s="441"/>
      <c r="U104" s="441"/>
      <c r="V104" s="441"/>
      <c r="W104" s="441"/>
      <c r="X104" s="441"/>
      <c r="Y104" s="441"/>
      <c r="Z104" s="441"/>
      <c r="AA104" s="441"/>
      <c r="AB104" s="442"/>
    </row>
    <row r="105" spans="1:28" x14ac:dyDescent="0.3">
      <c r="A105" s="3" t="s">
        <v>41</v>
      </c>
      <c r="B105" s="252">
        <v>0</v>
      </c>
      <c r="C105" s="252">
        <v>0</v>
      </c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>
        <f>AVERAGE(B105:M105)</f>
        <v>0</v>
      </c>
      <c r="P105" s="441"/>
      <c r="Q105" s="441"/>
      <c r="R105" s="441"/>
      <c r="S105" s="441"/>
      <c r="T105" s="441"/>
      <c r="U105" s="441"/>
      <c r="V105" s="441"/>
      <c r="W105" s="441"/>
      <c r="X105" s="441"/>
      <c r="Y105" s="441"/>
      <c r="Z105" s="441"/>
      <c r="AA105" s="441"/>
      <c r="AB105" s="442"/>
    </row>
    <row r="106" spans="1:28" x14ac:dyDescent="0.3">
      <c r="A106" s="3" t="s">
        <v>196</v>
      </c>
      <c r="B106" s="6">
        <f>B105/B104</f>
        <v>0</v>
      </c>
      <c r="C106" s="6">
        <f t="shared" ref="C106:M106" si="28">C105/C104</f>
        <v>0</v>
      </c>
      <c r="D106" s="6">
        <f t="shared" si="28"/>
        <v>0</v>
      </c>
      <c r="E106" s="6">
        <f t="shared" si="28"/>
        <v>0</v>
      </c>
      <c r="F106" s="6">
        <f t="shared" si="28"/>
        <v>0</v>
      </c>
      <c r="G106" s="6">
        <f t="shared" si="28"/>
        <v>0</v>
      </c>
      <c r="H106" s="6">
        <f t="shared" si="28"/>
        <v>0</v>
      </c>
      <c r="I106" s="6">
        <f t="shared" si="28"/>
        <v>0</v>
      </c>
      <c r="J106" s="6">
        <f t="shared" si="28"/>
        <v>0</v>
      </c>
      <c r="K106" s="6">
        <f t="shared" si="28"/>
        <v>0</v>
      </c>
      <c r="L106" s="6">
        <f t="shared" si="28"/>
        <v>0</v>
      </c>
      <c r="M106" s="6">
        <f t="shared" si="28"/>
        <v>0</v>
      </c>
      <c r="N106" s="6">
        <f t="shared" ref="N106" si="29">N105/N104</f>
        <v>0</v>
      </c>
      <c r="P106" s="441"/>
      <c r="Q106" s="441"/>
      <c r="R106" s="441"/>
      <c r="S106" s="441"/>
      <c r="T106" s="441"/>
      <c r="U106" s="441"/>
      <c r="V106" s="441"/>
      <c r="W106" s="441"/>
      <c r="X106" s="441"/>
      <c r="Y106" s="441"/>
      <c r="Z106" s="441"/>
      <c r="AA106" s="441"/>
      <c r="AB106" s="442"/>
    </row>
    <row r="107" spans="1:28" x14ac:dyDescent="0.3">
      <c r="A107" s="3" t="s">
        <v>198</v>
      </c>
      <c r="B107" s="6">
        <f>B106</f>
        <v>0</v>
      </c>
      <c r="C107" s="2">
        <f>SUM($B$106:C$106)/COUNT($B$106:C$106)</f>
        <v>0</v>
      </c>
      <c r="D107" s="2">
        <f>SUM($B$106:D$106)/COUNT($B$106:D$106)</f>
        <v>0</v>
      </c>
      <c r="E107" s="2">
        <f>SUM($B$106:E$106)/COUNT($B$106:E$106)</f>
        <v>0</v>
      </c>
      <c r="F107" s="2">
        <f>SUM($B$106:F$106)/COUNT($B$106:F$106)</f>
        <v>0</v>
      </c>
      <c r="G107" s="2">
        <f>SUM($B$106:G$106)/COUNT($B$106:G$106)</f>
        <v>0</v>
      </c>
      <c r="H107" s="2">
        <f>SUM($B$106:H$106)/COUNT($B$106:H$106)</f>
        <v>0</v>
      </c>
      <c r="I107" s="2">
        <f>SUM($B$106:I$106)/COUNT($B$106:I$106)</f>
        <v>0</v>
      </c>
      <c r="J107" s="2">
        <f>SUM($B$106:J$106)/COUNT($B$106:J$106)</f>
        <v>0</v>
      </c>
      <c r="K107" s="2">
        <f>SUM($B$106:K$106)/COUNT($B$106:K$106)</f>
        <v>0</v>
      </c>
      <c r="L107" s="2">
        <f>SUM($B$106:L$106)/COUNT($B$106:L$106)</f>
        <v>0</v>
      </c>
      <c r="M107" s="2">
        <f>SUM($B$106:M$106)/COUNT($B$106:M$106)</f>
        <v>0</v>
      </c>
      <c r="N107" s="2"/>
      <c r="P107" s="441"/>
      <c r="Q107" s="441"/>
      <c r="R107" s="441"/>
      <c r="S107" s="441"/>
      <c r="T107" s="441"/>
      <c r="U107" s="441"/>
      <c r="V107" s="441"/>
      <c r="W107" s="441"/>
      <c r="X107" s="441"/>
      <c r="Y107" s="441"/>
      <c r="Z107" s="441"/>
      <c r="AA107" s="441"/>
      <c r="AB107" s="442"/>
    </row>
    <row r="108" spans="1:28" x14ac:dyDescent="0.3">
      <c r="A108" s="223"/>
      <c r="B108" s="224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</row>
    <row r="109" spans="1:28" x14ac:dyDescent="0.3">
      <c r="A109" s="223"/>
      <c r="B109" s="224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</row>
    <row r="110" spans="1:28" x14ac:dyDescent="0.3">
      <c r="A110" s="216" t="s">
        <v>184</v>
      </c>
      <c r="B110" s="217" t="s">
        <v>28</v>
      </c>
      <c r="C110" s="217" t="s">
        <v>29</v>
      </c>
      <c r="D110" s="217" t="s">
        <v>30</v>
      </c>
      <c r="E110" s="217" t="s">
        <v>31</v>
      </c>
      <c r="F110" s="217" t="s">
        <v>32</v>
      </c>
      <c r="G110" s="217" t="s">
        <v>33</v>
      </c>
      <c r="H110" s="217" t="s">
        <v>34</v>
      </c>
      <c r="I110" s="217" t="s">
        <v>35</v>
      </c>
      <c r="J110" s="217" t="s">
        <v>36</v>
      </c>
      <c r="K110" s="217" t="s">
        <v>37</v>
      </c>
      <c r="L110" s="217" t="s">
        <v>38</v>
      </c>
      <c r="M110" s="217" t="s">
        <v>39</v>
      </c>
      <c r="N110" s="217" t="s">
        <v>82</v>
      </c>
      <c r="P110" s="438" t="s">
        <v>28</v>
      </c>
      <c r="Q110" s="438" t="s">
        <v>29</v>
      </c>
      <c r="R110" s="438" t="s">
        <v>30</v>
      </c>
      <c r="S110" s="438" t="s">
        <v>31</v>
      </c>
      <c r="T110" s="438" t="s">
        <v>32</v>
      </c>
      <c r="U110" s="438" t="s">
        <v>33</v>
      </c>
      <c r="V110" s="438" t="s">
        <v>34</v>
      </c>
      <c r="W110" s="438" t="s">
        <v>35</v>
      </c>
      <c r="X110" s="438" t="s">
        <v>36</v>
      </c>
      <c r="Y110" s="438" t="s">
        <v>37</v>
      </c>
      <c r="Z110" s="438" t="s">
        <v>38</v>
      </c>
      <c r="AA110" s="438" t="s">
        <v>39</v>
      </c>
      <c r="AB110" s="439" t="s">
        <v>82</v>
      </c>
    </row>
    <row r="111" spans="1:28" x14ac:dyDescent="0.3">
      <c r="A111" s="3" t="s">
        <v>225</v>
      </c>
      <c r="B111" s="227">
        <v>1</v>
      </c>
      <c r="C111" s="227">
        <v>1</v>
      </c>
      <c r="D111" s="227">
        <v>1</v>
      </c>
      <c r="E111" s="227">
        <v>1</v>
      </c>
      <c r="F111" s="227">
        <v>1</v>
      </c>
      <c r="G111" s="227">
        <v>1</v>
      </c>
      <c r="H111" s="227">
        <v>1</v>
      </c>
      <c r="I111" s="227">
        <v>1</v>
      </c>
      <c r="J111" s="227">
        <v>1</v>
      </c>
      <c r="K111" s="227">
        <v>1</v>
      </c>
      <c r="L111" s="227">
        <v>1</v>
      </c>
      <c r="M111" s="227">
        <v>1</v>
      </c>
      <c r="N111" s="227">
        <v>1</v>
      </c>
      <c r="P111" s="441"/>
      <c r="Q111" s="441"/>
      <c r="R111" s="441"/>
      <c r="S111" s="441"/>
      <c r="T111" s="441"/>
      <c r="U111" s="441"/>
      <c r="V111" s="441"/>
      <c r="W111" s="441"/>
      <c r="X111" s="441"/>
      <c r="Y111" s="441"/>
      <c r="Z111" s="441"/>
      <c r="AA111" s="441"/>
      <c r="AB111" s="442"/>
    </row>
    <row r="112" spans="1:28" x14ac:dyDescent="0.3">
      <c r="A112" s="3" t="s">
        <v>226</v>
      </c>
      <c r="B112" s="227">
        <v>0.75</v>
      </c>
      <c r="C112" s="227">
        <v>0.75</v>
      </c>
      <c r="D112" s="227">
        <v>0.75</v>
      </c>
      <c r="E112" s="227">
        <v>0.75</v>
      </c>
      <c r="F112" s="227">
        <v>0.75</v>
      </c>
      <c r="G112" s="227">
        <v>0.75</v>
      </c>
      <c r="H112" s="227">
        <v>0.75</v>
      </c>
      <c r="I112" s="227">
        <v>0.75</v>
      </c>
      <c r="J112" s="227">
        <v>0.75</v>
      </c>
      <c r="K112" s="227">
        <v>0.75</v>
      </c>
      <c r="L112" s="227">
        <v>0.75</v>
      </c>
      <c r="M112" s="227">
        <v>0.75</v>
      </c>
      <c r="N112" s="227">
        <v>0.75</v>
      </c>
      <c r="P112" s="441"/>
      <c r="Q112" s="441"/>
      <c r="R112" s="441"/>
      <c r="S112" s="441"/>
      <c r="T112" s="441"/>
      <c r="U112" s="441"/>
      <c r="V112" s="441"/>
      <c r="W112" s="441"/>
      <c r="X112" s="441"/>
      <c r="Y112" s="441"/>
      <c r="Z112" s="441"/>
      <c r="AA112" s="441"/>
      <c r="AB112" s="442"/>
    </row>
    <row r="113" spans="1:28" x14ac:dyDescent="0.3">
      <c r="A113" s="258" t="s">
        <v>310</v>
      </c>
      <c r="B113" s="306">
        <v>0</v>
      </c>
      <c r="C113" s="306">
        <v>1</v>
      </c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7">
        <f>SUM(B113:M113)</f>
        <v>1</v>
      </c>
      <c r="P113" s="441"/>
      <c r="Q113" s="441"/>
      <c r="R113" s="441"/>
      <c r="S113" s="441"/>
      <c r="T113" s="441"/>
      <c r="U113" s="441"/>
      <c r="V113" s="441"/>
      <c r="W113" s="441"/>
      <c r="X113" s="441"/>
      <c r="Y113" s="441"/>
      <c r="Z113" s="441"/>
      <c r="AA113" s="441"/>
      <c r="AB113" s="442"/>
    </row>
    <row r="114" spans="1:28" x14ac:dyDescent="0.3">
      <c r="A114" s="258" t="s">
        <v>311</v>
      </c>
      <c r="B114" s="306">
        <v>0</v>
      </c>
      <c r="C114" s="306">
        <v>1</v>
      </c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7">
        <f>SUM(B114:M114)</f>
        <v>1</v>
      </c>
      <c r="P114" s="441"/>
      <c r="Q114" s="441"/>
      <c r="R114" s="441"/>
      <c r="S114" s="441"/>
      <c r="T114" s="441"/>
      <c r="U114" s="441"/>
      <c r="V114" s="441"/>
      <c r="W114" s="441"/>
      <c r="X114" s="441"/>
      <c r="Y114" s="441"/>
      <c r="Z114" s="441"/>
      <c r="AA114" s="441"/>
      <c r="AB114" s="442"/>
    </row>
    <row r="115" spans="1:28" x14ac:dyDescent="0.3">
      <c r="A115" s="3" t="s">
        <v>312</v>
      </c>
      <c r="B115" s="308">
        <f>IFERROR(B113/B114,0)</f>
        <v>0</v>
      </c>
      <c r="C115" s="308">
        <f t="shared" ref="C115:M115" si="30">IFERROR(C113/C114,0)</f>
        <v>1</v>
      </c>
      <c r="D115" s="308">
        <f t="shared" si="30"/>
        <v>0</v>
      </c>
      <c r="E115" s="308">
        <f t="shared" si="30"/>
        <v>0</v>
      </c>
      <c r="F115" s="308">
        <f t="shared" si="30"/>
        <v>0</v>
      </c>
      <c r="G115" s="308">
        <f t="shared" si="30"/>
        <v>0</v>
      </c>
      <c r="H115" s="308">
        <f t="shared" si="30"/>
        <v>0</v>
      </c>
      <c r="I115" s="308">
        <f t="shared" si="30"/>
        <v>0</v>
      </c>
      <c r="J115" s="308">
        <f t="shared" si="30"/>
        <v>0</v>
      </c>
      <c r="K115" s="308">
        <f t="shared" si="30"/>
        <v>0</v>
      </c>
      <c r="L115" s="308">
        <f t="shared" si="30"/>
        <v>0</v>
      </c>
      <c r="M115" s="308">
        <f t="shared" si="30"/>
        <v>0</v>
      </c>
      <c r="N115" s="309">
        <f>AVERAGE(B115:M115)</f>
        <v>8.3333333333333329E-2</v>
      </c>
      <c r="P115" s="441"/>
      <c r="Q115" s="441"/>
      <c r="R115" s="441"/>
      <c r="S115" s="441"/>
      <c r="T115" s="441"/>
      <c r="U115" s="441"/>
      <c r="V115" s="441"/>
      <c r="W115" s="441"/>
      <c r="X115" s="441"/>
      <c r="Y115" s="441"/>
      <c r="Z115" s="441"/>
      <c r="AA115" s="441"/>
      <c r="AB115" s="442"/>
    </row>
    <row r="116" spans="1:28" x14ac:dyDescent="0.3">
      <c r="A116" s="3" t="s">
        <v>313</v>
      </c>
      <c r="B116" s="254">
        <v>0</v>
      </c>
      <c r="C116" s="254">
        <v>0</v>
      </c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2">
        <f>AVERAGE(B116:M116)</f>
        <v>0</v>
      </c>
      <c r="P116" s="441"/>
      <c r="Q116" s="441"/>
      <c r="R116" s="441"/>
      <c r="S116" s="441"/>
      <c r="T116" s="441"/>
      <c r="U116" s="441"/>
      <c r="V116" s="441"/>
      <c r="W116" s="441"/>
      <c r="X116" s="441"/>
      <c r="Y116" s="441"/>
      <c r="Z116" s="441"/>
      <c r="AA116" s="441"/>
      <c r="AB116" s="442"/>
    </row>
    <row r="117" spans="1:28" x14ac:dyDescent="0.3">
      <c r="A117" s="3" t="s">
        <v>196</v>
      </c>
      <c r="B117" s="6">
        <f>IFERROR(AVERAGE(B116/B112,B115/B111),0)</f>
        <v>0</v>
      </c>
      <c r="C117" s="6">
        <f t="shared" ref="C117:N117" si="31">IFERROR(AVERAGE(C116/C112,C115/C111),0)</f>
        <v>0.5</v>
      </c>
      <c r="D117" s="6">
        <f t="shared" si="31"/>
        <v>0</v>
      </c>
      <c r="E117" s="6">
        <f t="shared" si="31"/>
        <v>0</v>
      </c>
      <c r="F117" s="6">
        <f t="shared" si="31"/>
        <v>0</v>
      </c>
      <c r="G117" s="6">
        <f t="shared" si="31"/>
        <v>0</v>
      </c>
      <c r="H117" s="6">
        <f t="shared" si="31"/>
        <v>0</v>
      </c>
      <c r="I117" s="6">
        <f t="shared" si="31"/>
        <v>0</v>
      </c>
      <c r="J117" s="6">
        <f t="shared" si="31"/>
        <v>0</v>
      </c>
      <c r="K117" s="6">
        <f t="shared" si="31"/>
        <v>0</v>
      </c>
      <c r="L117" s="6">
        <f t="shared" si="31"/>
        <v>0</v>
      </c>
      <c r="M117" s="6">
        <f t="shared" si="31"/>
        <v>0</v>
      </c>
      <c r="N117" s="6">
        <f t="shared" si="31"/>
        <v>4.1666666666666664E-2</v>
      </c>
      <c r="P117" s="441"/>
      <c r="Q117" s="441"/>
      <c r="R117" s="441"/>
      <c r="S117" s="441"/>
      <c r="T117" s="441"/>
      <c r="U117" s="441"/>
      <c r="V117" s="441"/>
      <c r="W117" s="441"/>
      <c r="X117" s="441"/>
      <c r="Y117" s="441"/>
      <c r="Z117" s="441"/>
      <c r="AA117" s="441"/>
      <c r="AB117" s="442"/>
    </row>
    <row r="118" spans="1:28" x14ac:dyDescent="0.3">
      <c r="A118" s="3" t="s">
        <v>197</v>
      </c>
      <c r="B118" s="2">
        <f>B117</f>
        <v>0</v>
      </c>
      <c r="C118" s="2">
        <f>SUM($B$117:C$117)/COUNT($B$117:C$117)</f>
        <v>0.25</v>
      </c>
      <c r="D118" s="2">
        <f>SUM($B$117:D$117)/COUNT($B$117:D$117)</f>
        <v>0.16666666666666666</v>
      </c>
      <c r="E118" s="2">
        <f>SUM($B$117:E$117)/COUNT($B$117:E$117)</f>
        <v>0.125</v>
      </c>
      <c r="F118" s="2">
        <f>SUM($B$117:F$117)/COUNT($B$117:F$117)</f>
        <v>0.1</v>
      </c>
      <c r="G118" s="2">
        <f>SUM($B$117:G$117)/COUNT($B$117:G$117)</f>
        <v>8.3333333333333329E-2</v>
      </c>
      <c r="H118" s="2">
        <f>SUM($B$117:H$117)/COUNT($B$117:H$117)</f>
        <v>7.1428571428571425E-2</v>
      </c>
      <c r="I118" s="2">
        <f>SUM($B$117:I$117)/COUNT($B$117:I$117)</f>
        <v>6.25E-2</v>
      </c>
      <c r="J118" s="2">
        <f>SUM($B$117:J$117)/COUNT($B$117:J$117)</f>
        <v>5.5555555555555552E-2</v>
      </c>
      <c r="K118" s="2">
        <f>SUM($B$117:K$117)/COUNT($B$117:K$117)</f>
        <v>0.05</v>
      </c>
      <c r="L118" s="2">
        <f>SUM($B$117:L$117)/COUNT($B$117:L$117)</f>
        <v>4.5454545454545456E-2</v>
      </c>
      <c r="M118" s="2">
        <f>SUM($B$117:M$117)/COUNT($B$117:M$117)</f>
        <v>4.1666666666666664E-2</v>
      </c>
      <c r="N118" s="2"/>
      <c r="P118" s="441"/>
      <c r="Q118" s="441"/>
      <c r="R118" s="441"/>
      <c r="S118" s="441"/>
      <c r="T118" s="441"/>
      <c r="U118" s="441"/>
      <c r="V118" s="441"/>
      <c r="W118" s="441"/>
      <c r="X118" s="441"/>
      <c r="Y118" s="441"/>
      <c r="Z118" s="441"/>
      <c r="AA118" s="441"/>
      <c r="AB118" s="442"/>
    </row>
    <row r="119" spans="1:28" x14ac:dyDescent="0.3">
      <c r="A119" s="223"/>
      <c r="B119" s="224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</row>
    <row r="120" spans="1:28" x14ac:dyDescent="0.3">
      <c r="A120" s="223"/>
      <c r="B120" s="232"/>
      <c r="C120" s="233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</row>
    <row r="121" spans="1:28" x14ac:dyDescent="0.3">
      <c r="A121" s="3" t="s">
        <v>194</v>
      </c>
      <c r="B121" s="222" t="s">
        <v>193</v>
      </c>
      <c r="C121" s="222"/>
    </row>
    <row r="122" spans="1:28" x14ac:dyDescent="0.3">
      <c r="A122" s="258" t="s">
        <v>190</v>
      </c>
      <c r="B122" s="257" t="s">
        <v>28</v>
      </c>
      <c r="C122" s="217" t="s">
        <v>29</v>
      </c>
      <c r="D122" s="217" t="s">
        <v>30</v>
      </c>
      <c r="E122" s="217" t="s">
        <v>31</v>
      </c>
      <c r="F122" s="217" t="s">
        <v>32</v>
      </c>
      <c r="G122" s="217" t="s">
        <v>33</v>
      </c>
      <c r="H122" s="217" t="s">
        <v>34</v>
      </c>
      <c r="I122" s="217" t="s">
        <v>35</v>
      </c>
      <c r="J122" s="217" t="s">
        <v>36</v>
      </c>
      <c r="K122" s="217" t="s">
        <v>37</v>
      </c>
      <c r="L122" s="217" t="s">
        <v>38</v>
      </c>
      <c r="M122" s="217" t="s">
        <v>39</v>
      </c>
      <c r="N122" s="217" t="s">
        <v>82</v>
      </c>
      <c r="P122" s="438" t="s">
        <v>28</v>
      </c>
      <c r="Q122" s="438" t="s">
        <v>29</v>
      </c>
      <c r="R122" s="438" t="s">
        <v>30</v>
      </c>
      <c r="S122" s="438" t="s">
        <v>31</v>
      </c>
      <c r="T122" s="438" t="s">
        <v>32</v>
      </c>
      <c r="U122" s="438" t="s">
        <v>33</v>
      </c>
      <c r="V122" s="438" t="s">
        <v>34</v>
      </c>
      <c r="W122" s="438" t="s">
        <v>35</v>
      </c>
      <c r="X122" s="438" t="s">
        <v>36</v>
      </c>
      <c r="Y122" s="438" t="s">
        <v>37</v>
      </c>
      <c r="Z122" s="438" t="s">
        <v>38</v>
      </c>
      <c r="AA122" s="438" t="s">
        <v>39</v>
      </c>
      <c r="AB122" s="439" t="s">
        <v>82</v>
      </c>
    </row>
    <row r="123" spans="1:28" x14ac:dyDescent="0.3">
      <c r="A123" s="3" t="s">
        <v>40</v>
      </c>
      <c r="B123" s="221">
        <v>0</v>
      </c>
      <c r="C123" s="221">
        <v>0</v>
      </c>
      <c r="D123" s="221">
        <v>0</v>
      </c>
      <c r="E123" s="221">
        <v>0</v>
      </c>
      <c r="F123" s="221">
        <v>0</v>
      </c>
      <c r="G123" s="221">
        <v>0</v>
      </c>
      <c r="H123" s="221">
        <v>0</v>
      </c>
      <c r="I123" s="221">
        <v>0</v>
      </c>
      <c r="J123" s="221">
        <v>0</v>
      </c>
      <c r="K123" s="221">
        <v>0</v>
      </c>
      <c r="L123" s="221">
        <v>0</v>
      </c>
      <c r="M123" s="221">
        <v>0</v>
      </c>
      <c r="N123" s="221">
        <f>SUM(B123:M123)</f>
        <v>0</v>
      </c>
      <c r="P123" s="441"/>
      <c r="Q123" s="441"/>
      <c r="R123" s="441"/>
      <c r="S123" s="441"/>
      <c r="T123" s="441"/>
      <c r="U123" s="441"/>
      <c r="V123" s="441"/>
      <c r="W123" s="441"/>
      <c r="X123" s="441"/>
      <c r="Y123" s="441"/>
      <c r="Z123" s="441"/>
      <c r="AA123" s="441"/>
      <c r="AB123" s="442"/>
    </row>
    <row r="124" spans="1:28" x14ac:dyDescent="0.3">
      <c r="A124" s="3" t="s">
        <v>41</v>
      </c>
      <c r="B124" s="251">
        <v>0</v>
      </c>
      <c r="C124" s="251">
        <v>0</v>
      </c>
      <c r="D124" s="251"/>
      <c r="E124" s="251"/>
      <c r="F124" s="251"/>
      <c r="G124" s="251"/>
      <c r="H124" s="251"/>
      <c r="I124" s="251"/>
      <c r="J124" s="251"/>
      <c r="K124" s="251"/>
      <c r="L124" s="251"/>
      <c r="M124" s="251"/>
      <c r="N124" s="251">
        <f>SUM(B124:M124)</f>
        <v>0</v>
      </c>
      <c r="P124" s="441"/>
      <c r="Q124" s="441"/>
      <c r="R124" s="441"/>
      <c r="S124" s="441"/>
      <c r="T124" s="441"/>
      <c r="U124" s="441"/>
      <c r="V124" s="441"/>
      <c r="W124" s="441"/>
      <c r="X124" s="441"/>
      <c r="Y124" s="441"/>
      <c r="Z124" s="441"/>
      <c r="AA124" s="441"/>
      <c r="AB124" s="442"/>
    </row>
    <row r="125" spans="1:28" x14ac:dyDescent="0.3">
      <c r="A125" s="3" t="s">
        <v>83</v>
      </c>
      <c r="B125" s="221">
        <f>B124</f>
        <v>0</v>
      </c>
      <c r="C125" s="221">
        <f>SUM($B$124:C$124)</f>
        <v>0</v>
      </c>
      <c r="D125" s="221">
        <f>SUM($B$124:D$124)</f>
        <v>0</v>
      </c>
      <c r="E125" s="221">
        <f>SUM($B$124:E$124)</f>
        <v>0</v>
      </c>
      <c r="F125" s="221">
        <f>SUM($B$124:F$124)</f>
        <v>0</v>
      </c>
      <c r="G125" s="221">
        <f>SUM($B$124:G$124)</f>
        <v>0</v>
      </c>
      <c r="H125" s="221">
        <f>SUM($B$124:H$124)</f>
        <v>0</v>
      </c>
      <c r="I125" s="221">
        <f>SUM($B$124:I$124)</f>
        <v>0</v>
      </c>
      <c r="J125" s="221">
        <f>SUM($B$124:J$124)</f>
        <v>0</v>
      </c>
      <c r="K125" s="221">
        <f>SUM($B$124:K$124)</f>
        <v>0</v>
      </c>
      <c r="L125" s="221">
        <f>SUM($B$124:L$124)</f>
        <v>0</v>
      </c>
      <c r="M125" s="221">
        <f>SUM($B$124:M$124)</f>
        <v>0</v>
      </c>
      <c r="N125" s="221"/>
      <c r="P125" s="441"/>
      <c r="Q125" s="441"/>
      <c r="R125" s="441"/>
      <c r="S125" s="441"/>
      <c r="T125" s="441"/>
      <c r="U125" s="441"/>
      <c r="V125" s="441"/>
      <c r="W125" s="441"/>
      <c r="X125" s="441"/>
      <c r="Y125" s="441"/>
      <c r="Z125" s="441"/>
      <c r="AA125" s="441"/>
      <c r="AB125" s="442"/>
    </row>
    <row r="126" spans="1:28" x14ac:dyDescent="0.3">
      <c r="A126" s="3" t="s">
        <v>196</v>
      </c>
      <c r="B126" s="6">
        <f>IF(B124=0,1,B123/B124)</f>
        <v>1</v>
      </c>
      <c r="C126" s="6">
        <f t="shared" ref="C126:N126" si="32">IF(C124=0,1,C123/C124)</f>
        <v>1</v>
      </c>
      <c r="D126" s="6">
        <f t="shared" si="32"/>
        <v>1</v>
      </c>
      <c r="E126" s="6">
        <f t="shared" si="32"/>
        <v>1</v>
      </c>
      <c r="F126" s="6">
        <f t="shared" si="32"/>
        <v>1</v>
      </c>
      <c r="G126" s="6">
        <f t="shared" si="32"/>
        <v>1</v>
      </c>
      <c r="H126" s="6">
        <f t="shared" si="32"/>
        <v>1</v>
      </c>
      <c r="I126" s="6">
        <f t="shared" si="32"/>
        <v>1</v>
      </c>
      <c r="J126" s="6">
        <f t="shared" si="32"/>
        <v>1</v>
      </c>
      <c r="K126" s="6">
        <f t="shared" si="32"/>
        <v>1</v>
      </c>
      <c r="L126" s="6">
        <f t="shared" si="32"/>
        <v>1</v>
      </c>
      <c r="M126" s="6">
        <f t="shared" si="32"/>
        <v>1</v>
      </c>
      <c r="N126" s="6">
        <f t="shared" si="32"/>
        <v>1</v>
      </c>
      <c r="P126" s="441"/>
      <c r="Q126" s="441"/>
      <c r="R126" s="441"/>
      <c r="S126" s="441"/>
      <c r="T126" s="441"/>
      <c r="U126" s="441"/>
      <c r="V126" s="441"/>
      <c r="W126" s="441"/>
      <c r="X126" s="441"/>
      <c r="Y126" s="441"/>
      <c r="Z126" s="441"/>
      <c r="AA126" s="441"/>
      <c r="AB126" s="442"/>
    </row>
    <row r="127" spans="1:28" x14ac:dyDescent="0.3">
      <c r="A127" s="3" t="s">
        <v>197</v>
      </c>
      <c r="B127" s="2">
        <f>B126</f>
        <v>1</v>
      </c>
      <c r="C127" s="2">
        <f>SUM($B$126:C$126)/COUNT($B$126:C$126)</f>
        <v>1</v>
      </c>
      <c r="D127" s="2">
        <f>SUM($B$126:D$126)/COUNT($B$126:D$126)</f>
        <v>1</v>
      </c>
      <c r="E127" s="2">
        <f>SUM($B$126:E$126)/COUNT($B$126:E$126)</f>
        <v>1</v>
      </c>
      <c r="F127" s="2">
        <f>SUM($B$126:F$126)/COUNT($B$126:F$126)</f>
        <v>1</v>
      </c>
      <c r="G127" s="2">
        <f>SUM($B$126:G$126)/COUNT($B$126:G$126)</f>
        <v>1</v>
      </c>
      <c r="H127" s="2">
        <f>SUM($B$126:H$126)/COUNT($B$126:H$126)</f>
        <v>1</v>
      </c>
      <c r="I127" s="2">
        <f>SUM($B$126:I$126)/COUNT($B$126:I$126)</f>
        <v>1</v>
      </c>
      <c r="J127" s="2">
        <f>SUM($B$126:J$126)/COUNT($B$126:J$126)</f>
        <v>1</v>
      </c>
      <c r="K127" s="2">
        <f>SUM($B$126:K$126)/COUNT($B$126:K$126)</f>
        <v>1</v>
      </c>
      <c r="L127" s="2">
        <f>SUM($B$126:L$126)/COUNT($B$126:L$126)</f>
        <v>1</v>
      </c>
      <c r="M127" s="2">
        <f>SUM($B$126:M$126)/COUNT($B$126:M$126)</f>
        <v>1</v>
      </c>
      <c r="N127" s="2"/>
      <c r="P127" s="441"/>
      <c r="Q127" s="441"/>
      <c r="R127" s="441"/>
      <c r="S127" s="441"/>
      <c r="T127" s="441"/>
      <c r="U127" s="441"/>
      <c r="V127" s="441"/>
      <c r="W127" s="441"/>
      <c r="X127" s="441"/>
      <c r="Y127" s="441"/>
      <c r="Z127" s="441"/>
      <c r="AA127" s="441"/>
      <c r="AB127" s="442"/>
    </row>
    <row r="128" spans="1:28" x14ac:dyDescent="0.3">
      <c r="A128" s="223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</row>
    <row r="129" spans="1:28" x14ac:dyDescent="0.3">
      <c r="A129" s="223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</row>
    <row r="130" spans="1:28" x14ac:dyDescent="0.3">
      <c r="A130" s="3" t="s">
        <v>180</v>
      </c>
      <c r="B130" s="222" t="s">
        <v>187</v>
      </c>
      <c r="C130" s="222"/>
    </row>
    <row r="131" spans="1:28" x14ac:dyDescent="0.3">
      <c r="A131" s="258" t="s">
        <v>185</v>
      </c>
      <c r="B131" s="257" t="s">
        <v>28</v>
      </c>
      <c r="C131" s="217" t="s">
        <v>29</v>
      </c>
      <c r="D131" s="217" t="s">
        <v>30</v>
      </c>
      <c r="E131" s="217" t="s">
        <v>31</v>
      </c>
      <c r="F131" s="217" t="s">
        <v>32</v>
      </c>
      <c r="G131" s="217" t="s">
        <v>33</v>
      </c>
      <c r="H131" s="217" t="s">
        <v>34</v>
      </c>
      <c r="I131" s="217" t="s">
        <v>35</v>
      </c>
      <c r="J131" s="217" t="s">
        <v>36</v>
      </c>
      <c r="K131" s="217" t="s">
        <v>37</v>
      </c>
      <c r="L131" s="217" t="s">
        <v>38</v>
      </c>
      <c r="M131" s="217" t="s">
        <v>39</v>
      </c>
      <c r="N131" s="217" t="s">
        <v>82</v>
      </c>
      <c r="P131" s="438" t="s">
        <v>28</v>
      </c>
      <c r="Q131" s="438" t="s">
        <v>29</v>
      </c>
      <c r="R131" s="438" t="s">
        <v>30</v>
      </c>
      <c r="S131" s="438" t="s">
        <v>31</v>
      </c>
      <c r="T131" s="438" t="s">
        <v>32</v>
      </c>
      <c r="U131" s="438" t="s">
        <v>33</v>
      </c>
      <c r="V131" s="438" t="s">
        <v>34</v>
      </c>
      <c r="W131" s="438" t="s">
        <v>35</v>
      </c>
      <c r="X131" s="438" t="s">
        <v>36</v>
      </c>
      <c r="Y131" s="438" t="s">
        <v>37</v>
      </c>
      <c r="Z131" s="438" t="s">
        <v>38</v>
      </c>
      <c r="AA131" s="438" t="s">
        <v>39</v>
      </c>
      <c r="AB131" s="439" t="s">
        <v>82</v>
      </c>
    </row>
    <row r="132" spans="1:28" x14ac:dyDescent="0.3">
      <c r="A132" s="3" t="s">
        <v>40</v>
      </c>
      <c r="B132" s="221">
        <v>0</v>
      </c>
      <c r="C132" s="221">
        <v>0</v>
      </c>
      <c r="D132" s="221">
        <v>0</v>
      </c>
      <c r="E132" s="221">
        <v>0</v>
      </c>
      <c r="F132" s="221">
        <v>0</v>
      </c>
      <c r="G132" s="221">
        <v>0</v>
      </c>
      <c r="H132" s="221">
        <v>0</v>
      </c>
      <c r="I132" s="221">
        <v>0</v>
      </c>
      <c r="J132" s="221">
        <v>0</v>
      </c>
      <c r="K132" s="221">
        <v>0</v>
      </c>
      <c r="L132" s="221">
        <v>0</v>
      </c>
      <c r="M132" s="221">
        <v>0</v>
      </c>
      <c r="N132" s="221">
        <f>SUM(B132:M132)</f>
        <v>0</v>
      </c>
      <c r="P132" s="441"/>
      <c r="Q132" s="441"/>
      <c r="R132" s="441"/>
      <c r="S132" s="441"/>
      <c r="T132" s="441"/>
      <c r="U132" s="441"/>
      <c r="V132" s="441"/>
      <c r="W132" s="441"/>
      <c r="X132" s="441"/>
      <c r="Y132" s="441"/>
      <c r="Z132" s="441"/>
      <c r="AA132" s="441"/>
      <c r="AB132" s="442"/>
    </row>
    <row r="133" spans="1:28" x14ac:dyDescent="0.3">
      <c r="A133" s="3" t="s">
        <v>41</v>
      </c>
      <c r="B133" s="251">
        <v>0</v>
      </c>
      <c r="C133" s="251">
        <v>0</v>
      </c>
      <c r="D133" s="251"/>
      <c r="E133" s="251"/>
      <c r="F133" s="251"/>
      <c r="G133" s="251"/>
      <c r="H133" s="251"/>
      <c r="I133" s="251"/>
      <c r="J133" s="251"/>
      <c r="K133" s="251"/>
      <c r="L133" s="251"/>
      <c r="M133" s="251"/>
      <c r="N133" s="251">
        <f>SUM(B133:M133)</f>
        <v>0</v>
      </c>
      <c r="P133" s="441"/>
      <c r="Q133" s="441"/>
      <c r="R133" s="441"/>
      <c r="S133" s="441"/>
      <c r="T133" s="441"/>
      <c r="U133" s="441"/>
      <c r="V133" s="441"/>
      <c r="W133" s="441"/>
      <c r="X133" s="441"/>
      <c r="Y133" s="441"/>
      <c r="Z133" s="441"/>
      <c r="AA133" s="441"/>
      <c r="AB133" s="442"/>
    </row>
    <row r="134" spans="1:28" x14ac:dyDescent="0.3">
      <c r="A134" s="3" t="s">
        <v>83</v>
      </c>
      <c r="B134" s="221">
        <f>B133</f>
        <v>0</v>
      </c>
      <c r="C134" s="221">
        <f>SUM($B$156:M$156)</f>
        <v>0</v>
      </c>
      <c r="D134" s="221">
        <f>SUM($B$156:M$156)</f>
        <v>0</v>
      </c>
      <c r="E134" s="221">
        <f>SUM($B$156:M$156)</f>
        <v>0</v>
      </c>
      <c r="F134" s="221">
        <f>SUM($B$156:M$156)</f>
        <v>0</v>
      </c>
      <c r="G134" s="221">
        <f>SUM($B$156:M$156)</f>
        <v>0</v>
      </c>
      <c r="H134" s="221">
        <f>SUM($B$156:M$156)</f>
        <v>0</v>
      </c>
      <c r="I134" s="221">
        <f>SUM($B$156:M$156)</f>
        <v>0</v>
      </c>
      <c r="J134" s="221">
        <f>SUM($B$156:M$156)</f>
        <v>0</v>
      </c>
      <c r="K134" s="221">
        <f>SUM($B$156:M$156)</f>
        <v>0</v>
      </c>
      <c r="L134" s="221">
        <f>SUM($B$156:M$156)</f>
        <v>0</v>
      </c>
      <c r="M134" s="221">
        <f>SUM($B$156:M$156)</f>
        <v>0</v>
      </c>
      <c r="N134" s="221"/>
      <c r="P134" s="441"/>
      <c r="Q134" s="441"/>
      <c r="R134" s="441"/>
      <c r="S134" s="441"/>
      <c r="T134" s="441"/>
      <c r="U134" s="441"/>
      <c r="V134" s="441"/>
      <c r="W134" s="441"/>
      <c r="X134" s="441"/>
      <c r="Y134" s="441"/>
      <c r="Z134" s="441"/>
      <c r="AA134" s="441"/>
      <c r="AB134" s="442"/>
    </row>
    <row r="135" spans="1:28" x14ac:dyDescent="0.3">
      <c r="A135" s="3" t="s">
        <v>196</v>
      </c>
      <c r="B135" s="6">
        <f>IF(B133=0,1,B132/B133)</f>
        <v>1</v>
      </c>
      <c r="C135" s="6">
        <f t="shared" ref="C135:N135" si="33">IF(C133=0,1,C132/C133)</f>
        <v>1</v>
      </c>
      <c r="D135" s="6">
        <f t="shared" si="33"/>
        <v>1</v>
      </c>
      <c r="E135" s="6">
        <f t="shared" si="33"/>
        <v>1</v>
      </c>
      <c r="F135" s="6">
        <f t="shared" si="33"/>
        <v>1</v>
      </c>
      <c r="G135" s="6">
        <f t="shared" si="33"/>
        <v>1</v>
      </c>
      <c r="H135" s="6">
        <f t="shared" si="33"/>
        <v>1</v>
      </c>
      <c r="I135" s="6">
        <f t="shared" si="33"/>
        <v>1</v>
      </c>
      <c r="J135" s="6">
        <f t="shared" si="33"/>
        <v>1</v>
      </c>
      <c r="K135" s="6">
        <f t="shared" si="33"/>
        <v>1</v>
      </c>
      <c r="L135" s="6">
        <f t="shared" si="33"/>
        <v>1</v>
      </c>
      <c r="M135" s="6">
        <f t="shared" si="33"/>
        <v>1</v>
      </c>
      <c r="N135" s="6">
        <f t="shared" si="33"/>
        <v>1</v>
      </c>
      <c r="P135" s="441"/>
      <c r="Q135" s="441"/>
      <c r="R135" s="441"/>
      <c r="S135" s="441"/>
      <c r="T135" s="441"/>
      <c r="U135" s="441"/>
      <c r="V135" s="441"/>
      <c r="W135" s="441"/>
      <c r="X135" s="441"/>
      <c r="Y135" s="441"/>
      <c r="Z135" s="441"/>
      <c r="AA135" s="441"/>
      <c r="AB135" s="442"/>
    </row>
    <row r="136" spans="1:28" x14ac:dyDescent="0.3">
      <c r="A136" s="3" t="s">
        <v>197</v>
      </c>
      <c r="B136" s="2">
        <f>B135</f>
        <v>1</v>
      </c>
      <c r="C136" s="2">
        <f>AVERAGE($B$135:C$135)</f>
        <v>1</v>
      </c>
      <c r="D136" s="2">
        <f>AVERAGE($B$135:D$135)</f>
        <v>1</v>
      </c>
      <c r="E136" s="2">
        <f>AVERAGE($B$135:E$135)</f>
        <v>1</v>
      </c>
      <c r="F136" s="2">
        <f>AVERAGE($B$135:F$135)</f>
        <v>1</v>
      </c>
      <c r="G136" s="2">
        <f>AVERAGE($B$135:G$135)</f>
        <v>1</v>
      </c>
      <c r="H136" s="2">
        <f>AVERAGE($B$135:H$135)</f>
        <v>1</v>
      </c>
      <c r="I136" s="2">
        <f>AVERAGE($B$135:I$135)</f>
        <v>1</v>
      </c>
      <c r="J136" s="2">
        <f>AVERAGE($B$135:J$135)</f>
        <v>1</v>
      </c>
      <c r="K136" s="2">
        <f>AVERAGE($B$135:K$135)</f>
        <v>1</v>
      </c>
      <c r="L136" s="2">
        <f>AVERAGE($B$135:L$135)</f>
        <v>1</v>
      </c>
      <c r="M136" s="2">
        <f>AVERAGE($B$135:M$135)</f>
        <v>1</v>
      </c>
      <c r="N136" s="2"/>
      <c r="P136" s="441"/>
      <c r="Q136" s="441"/>
      <c r="R136" s="441"/>
      <c r="S136" s="441"/>
      <c r="T136" s="441"/>
      <c r="U136" s="441"/>
      <c r="V136" s="441"/>
      <c r="W136" s="441"/>
      <c r="X136" s="441"/>
      <c r="Y136" s="441"/>
      <c r="Z136" s="441"/>
      <c r="AA136" s="441"/>
      <c r="AB136" s="442"/>
    </row>
    <row r="137" spans="1:28" x14ac:dyDescent="0.3">
      <c r="A137" s="223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</row>
    <row r="139" spans="1:28" s="226" customFormat="1" ht="28.8" x14ac:dyDescent="0.3">
      <c r="A139" s="258" t="s">
        <v>186</v>
      </c>
      <c r="B139" s="311" t="s">
        <v>28</v>
      </c>
      <c r="C139" s="311" t="s">
        <v>29</v>
      </c>
      <c r="D139" s="311" t="s">
        <v>30</v>
      </c>
      <c r="E139" s="311" t="s">
        <v>31</v>
      </c>
      <c r="F139" s="311" t="s">
        <v>32</v>
      </c>
      <c r="G139" s="311" t="s">
        <v>33</v>
      </c>
      <c r="H139" s="311" t="s">
        <v>34</v>
      </c>
      <c r="I139" s="311" t="s">
        <v>35</v>
      </c>
      <c r="J139" s="311" t="s">
        <v>36</v>
      </c>
      <c r="K139" s="311" t="s">
        <v>37</v>
      </c>
      <c r="L139" s="311" t="s">
        <v>38</v>
      </c>
      <c r="M139" s="311" t="s">
        <v>39</v>
      </c>
      <c r="N139" s="311" t="s">
        <v>82</v>
      </c>
      <c r="P139" s="443" t="s">
        <v>28</v>
      </c>
      <c r="Q139" s="443" t="s">
        <v>29</v>
      </c>
      <c r="R139" s="443" t="s">
        <v>30</v>
      </c>
      <c r="S139" s="443" t="s">
        <v>31</v>
      </c>
      <c r="T139" s="443" t="s">
        <v>32</v>
      </c>
      <c r="U139" s="443" t="s">
        <v>33</v>
      </c>
      <c r="V139" s="443" t="s">
        <v>34</v>
      </c>
      <c r="W139" s="443" t="s">
        <v>35</v>
      </c>
      <c r="X139" s="443" t="s">
        <v>36</v>
      </c>
      <c r="Y139" s="443" t="s">
        <v>37</v>
      </c>
      <c r="Z139" s="443" t="s">
        <v>38</v>
      </c>
      <c r="AA139" s="443" t="s">
        <v>39</v>
      </c>
      <c r="AB139" s="439" t="s">
        <v>82</v>
      </c>
    </row>
    <row r="140" spans="1:28" x14ac:dyDescent="0.3">
      <c r="A140" s="3" t="s">
        <v>228</v>
      </c>
      <c r="B140" s="259">
        <f>IF(OR(B143=FALSE,B146&gt;0),1,0)</f>
        <v>1</v>
      </c>
      <c r="C140" s="259">
        <f t="shared" ref="C140:N140" si="34">IF(OR(C143=FALSE,C146&gt;0),1,0)</f>
        <v>1</v>
      </c>
      <c r="D140" s="259">
        <f t="shared" si="34"/>
        <v>0</v>
      </c>
      <c r="E140" s="259">
        <f t="shared" si="34"/>
        <v>0</v>
      </c>
      <c r="F140" s="259">
        <f t="shared" si="34"/>
        <v>0</v>
      </c>
      <c r="G140" s="259">
        <f t="shared" si="34"/>
        <v>0</v>
      </c>
      <c r="H140" s="259">
        <f t="shared" si="34"/>
        <v>0</v>
      </c>
      <c r="I140" s="259">
        <f t="shared" si="34"/>
        <v>0</v>
      </c>
      <c r="J140" s="259">
        <f t="shared" si="34"/>
        <v>0</v>
      </c>
      <c r="K140" s="259">
        <f t="shared" si="34"/>
        <v>0</v>
      </c>
      <c r="L140" s="259">
        <f t="shared" si="34"/>
        <v>0</v>
      </c>
      <c r="M140" s="259">
        <f t="shared" si="34"/>
        <v>0</v>
      </c>
      <c r="N140" s="259">
        <f t="shared" si="34"/>
        <v>1</v>
      </c>
      <c r="P140" s="441"/>
      <c r="Q140" s="441"/>
      <c r="R140" s="441"/>
      <c r="S140" s="441"/>
      <c r="T140" s="441"/>
      <c r="U140" s="441"/>
      <c r="V140" s="441"/>
      <c r="W140" s="441"/>
      <c r="X140" s="441"/>
      <c r="Y140" s="441"/>
      <c r="Z140" s="441"/>
      <c r="AA140" s="441"/>
      <c r="AB140" s="442"/>
    </row>
    <row r="141" spans="1:28" x14ac:dyDescent="0.3">
      <c r="A141" s="3" t="s">
        <v>200</v>
      </c>
      <c r="B141" s="312">
        <v>0</v>
      </c>
      <c r="C141" s="312">
        <v>0</v>
      </c>
      <c r="D141" s="312">
        <v>0</v>
      </c>
      <c r="E141" s="312">
        <v>0</v>
      </c>
      <c r="F141" s="312">
        <v>0</v>
      </c>
      <c r="G141" s="312">
        <v>0</v>
      </c>
      <c r="H141" s="312">
        <v>0</v>
      </c>
      <c r="I141" s="312">
        <v>0</v>
      </c>
      <c r="J141" s="312">
        <v>0</v>
      </c>
      <c r="K141" s="312">
        <v>0</v>
      </c>
      <c r="L141" s="312">
        <v>0</v>
      </c>
      <c r="M141" s="312">
        <v>0</v>
      </c>
      <c r="N141" s="312">
        <v>0</v>
      </c>
      <c r="P141" s="441"/>
      <c r="Q141" s="441"/>
      <c r="R141" s="441"/>
      <c r="S141" s="441"/>
      <c r="T141" s="441"/>
      <c r="U141" s="441"/>
      <c r="V141" s="441"/>
      <c r="W141" s="441"/>
      <c r="X141" s="441"/>
      <c r="Y141" s="441"/>
      <c r="Z141" s="441"/>
      <c r="AA141" s="441"/>
      <c r="AB141" s="442"/>
    </row>
    <row r="142" spans="1:28" x14ac:dyDescent="0.3">
      <c r="A142" s="3" t="s">
        <v>201</v>
      </c>
      <c r="B142" s="260">
        <v>10</v>
      </c>
      <c r="C142" s="260">
        <v>10</v>
      </c>
      <c r="D142" s="260">
        <v>10</v>
      </c>
      <c r="E142" s="260">
        <v>10</v>
      </c>
      <c r="F142" s="260">
        <v>10</v>
      </c>
      <c r="G142" s="260">
        <v>10</v>
      </c>
      <c r="H142" s="260">
        <v>10</v>
      </c>
      <c r="I142" s="260">
        <v>10</v>
      </c>
      <c r="J142" s="260">
        <v>10</v>
      </c>
      <c r="K142" s="260">
        <v>10</v>
      </c>
      <c r="L142" s="260">
        <v>10</v>
      </c>
      <c r="M142" s="260">
        <v>10</v>
      </c>
      <c r="N142" s="260">
        <v>10</v>
      </c>
      <c r="P142" s="441"/>
      <c r="Q142" s="441"/>
      <c r="R142" s="441"/>
      <c r="S142" s="441"/>
      <c r="T142" s="441"/>
      <c r="U142" s="441"/>
      <c r="V142" s="441"/>
      <c r="W142" s="441"/>
      <c r="X142" s="441"/>
      <c r="Y142" s="441"/>
      <c r="Z142" s="441"/>
      <c r="AA142" s="441"/>
      <c r="AB142" s="442"/>
    </row>
    <row r="143" spans="1:28" hidden="1" x14ac:dyDescent="0.3">
      <c r="A143" s="3" t="s">
        <v>315</v>
      </c>
      <c r="B143" s="260" t="b">
        <f>ISBLANK(B144)</f>
        <v>0</v>
      </c>
      <c r="C143" s="260" t="b">
        <f t="shared" ref="C143:N143" si="35">ISBLANK(C144)</f>
        <v>0</v>
      </c>
      <c r="D143" s="260" t="b">
        <f t="shared" si="35"/>
        <v>1</v>
      </c>
      <c r="E143" s="260" t="b">
        <f t="shared" si="35"/>
        <v>1</v>
      </c>
      <c r="F143" s="260" t="b">
        <f t="shared" si="35"/>
        <v>1</v>
      </c>
      <c r="G143" s="260" t="b">
        <f t="shared" si="35"/>
        <v>1</v>
      </c>
      <c r="H143" s="260" t="b">
        <f t="shared" si="35"/>
        <v>1</v>
      </c>
      <c r="I143" s="260" t="b">
        <f t="shared" si="35"/>
        <v>1</v>
      </c>
      <c r="J143" s="260" t="b">
        <f t="shared" si="35"/>
        <v>1</v>
      </c>
      <c r="K143" s="260" t="b">
        <f t="shared" si="35"/>
        <v>1</v>
      </c>
      <c r="L143" s="260" t="b">
        <f t="shared" si="35"/>
        <v>1</v>
      </c>
      <c r="M143" s="260" t="b">
        <f t="shared" si="35"/>
        <v>1</v>
      </c>
      <c r="N143" s="260" t="b">
        <f t="shared" si="35"/>
        <v>0</v>
      </c>
      <c r="P143" s="441"/>
      <c r="Q143" s="441"/>
      <c r="R143" s="441"/>
      <c r="S143" s="441"/>
      <c r="T143" s="441"/>
      <c r="U143" s="441"/>
      <c r="V143" s="441"/>
      <c r="W143" s="441"/>
      <c r="X143" s="441"/>
      <c r="Y143" s="441"/>
      <c r="Z143" s="441"/>
      <c r="AA143" s="441"/>
      <c r="AB143" s="442"/>
    </row>
    <row r="144" spans="1:28" x14ac:dyDescent="0.3">
      <c r="A144" s="3" t="s">
        <v>308</v>
      </c>
      <c r="B144" s="307">
        <v>0</v>
      </c>
      <c r="C144" s="307">
        <v>0</v>
      </c>
      <c r="D144" s="307"/>
      <c r="E144" s="307"/>
      <c r="F144" s="307"/>
      <c r="G144" s="307"/>
      <c r="H144" s="307"/>
      <c r="I144" s="307"/>
      <c r="J144" s="307"/>
      <c r="K144" s="307"/>
      <c r="L144" s="307"/>
      <c r="M144" s="307"/>
      <c r="N144" s="269">
        <f>SUM(B144:M144)</f>
        <v>0</v>
      </c>
      <c r="P144" s="441"/>
      <c r="Q144" s="441"/>
      <c r="R144" s="441"/>
      <c r="S144" s="441"/>
      <c r="T144" s="441"/>
      <c r="U144" s="441"/>
      <c r="V144" s="441"/>
      <c r="W144" s="441"/>
      <c r="X144" s="441"/>
      <c r="Y144" s="441"/>
      <c r="Z144" s="441"/>
      <c r="AA144" s="441"/>
      <c r="AB144" s="442"/>
    </row>
    <row r="145" spans="1:28" x14ac:dyDescent="0.3">
      <c r="A145" s="3" t="s">
        <v>316</v>
      </c>
      <c r="B145" s="309">
        <f>IF(B143=TRUE,0,(IF(B144=0,1,0)))</f>
        <v>1</v>
      </c>
      <c r="C145" s="309">
        <f t="shared" ref="C145:N145" si="36">IF(C143=TRUE,0,(IF(C144=0,1,0)))</f>
        <v>1</v>
      </c>
      <c r="D145" s="309">
        <f t="shared" si="36"/>
        <v>0</v>
      </c>
      <c r="E145" s="309">
        <f t="shared" si="36"/>
        <v>0</v>
      </c>
      <c r="F145" s="309">
        <f t="shared" si="36"/>
        <v>0</v>
      </c>
      <c r="G145" s="309">
        <f t="shared" si="36"/>
        <v>0</v>
      </c>
      <c r="H145" s="309">
        <f t="shared" si="36"/>
        <v>0</v>
      </c>
      <c r="I145" s="309">
        <f t="shared" si="36"/>
        <v>0</v>
      </c>
      <c r="J145" s="309">
        <f t="shared" si="36"/>
        <v>0</v>
      </c>
      <c r="K145" s="309">
        <f t="shared" si="36"/>
        <v>0</v>
      </c>
      <c r="L145" s="309">
        <f t="shared" si="36"/>
        <v>0</v>
      </c>
      <c r="M145" s="309">
        <f t="shared" si="36"/>
        <v>0</v>
      </c>
      <c r="N145" s="309">
        <f t="shared" si="36"/>
        <v>1</v>
      </c>
      <c r="P145" s="441"/>
      <c r="Q145" s="441"/>
      <c r="R145" s="441"/>
      <c r="S145" s="441"/>
      <c r="T145" s="441"/>
      <c r="U145" s="441"/>
      <c r="V145" s="441"/>
      <c r="W145" s="441"/>
      <c r="X145" s="441"/>
      <c r="Y145" s="441"/>
      <c r="Z145" s="441"/>
      <c r="AA145" s="441"/>
      <c r="AB145" s="442"/>
    </row>
    <row r="146" spans="1:28" x14ac:dyDescent="0.3">
      <c r="A146" s="3" t="s">
        <v>309</v>
      </c>
      <c r="B146" s="307">
        <v>1</v>
      </c>
      <c r="C146" s="307">
        <v>1</v>
      </c>
      <c r="D146" s="307"/>
      <c r="E146" s="307"/>
      <c r="F146" s="307"/>
      <c r="G146" s="307"/>
      <c r="H146" s="307"/>
      <c r="I146" s="307"/>
      <c r="J146" s="307"/>
      <c r="K146" s="307"/>
      <c r="L146" s="307"/>
      <c r="M146" s="307"/>
      <c r="N146" s="269">
        <f>SUM(B146:M146)</f>
        <v>2</v>
      </c>
      <c r="P146" s="441"/>
      <c r="Q146" s="441"/>
      <c r="R146" s="441"/>
      <c r="S146" s="441"/>
      <c r="T146" s="441"/>
      <c r="U146" s="441"/>
      <c r="V146" s="441"/>
      <c r="W146" s="441"/>
      <c r="X146" s="441"/>
      <c r="Y146" s="441"/>
      <c r="Z146" s="441"/>
      <c r="AA146" s="441"/>
      <c r="AB146" s="442"/>
    </row>
    <row r="147" spans="1:28" hidden="1" x14ac:dyDescent="0.3">
      <c r="A147" s="3" t="s">
        <v>315</v>
      </c>
      <c r="B147" s="313" t="b">
        <f>ISBLANK(B146)</f>
        <v>0</v>
      </c>
      <c r="C147" s="313" t="b">
        <f t="shared" ref="C147:N147" si="37">ISBLANK(C146)</f>
        <v>0</v>
      </c>
      <c r="D147" s="313" t="b">
        <f t="shared" si="37"/>
        <v>1</v>
      </c>
      <c r="E147" s="313" t="b">
        <f t="shared" si="37"/>
        <v>1</v>
      </c>
      <c r="F147" s="313" t="b">
        <f t="shared" si="37"/>
        <v>1</v>
      </c>
      <c r="G147" s="313" t="b">
        <f t="shared" si="37"/>
        <v>1</v>
      </c>
      <c r="H147" s="313" t="b">
        <f t="shared" si="37"/>
        <v>1</v>
      </c>
      <c r="I147" s="313" t="b">
        <f t="shared" si="37"/>
        <v>1</v>
      </c>
      <c r="J147" s="313" t="b">
        <f t="shared" si="37"/>
        <v>1</v>
      </c>
      <c r="K147" s="313" t="b">
        <f t="shared" si="37"/>
        <v>1</v>
      </c>
      <c r="L147" s="313" t="b">
        <f t="shared" si="37"/>
        <v>1</v>
      </c>
      <c r="M147" s="313" t="b">
        <f t="shared" si="37"/>
        <v>1</v>
      </c>
      <c r="N147" s="313" t="b">
        <f t="shared" si="37"/>
        <v>0</v>
      </c>
      <c r="P147" s="441"/>
      <c r="Q147" s="441"/>
      <c r="R147" s="441"/>
      <c r="S147" s="441"/>
      <c r="T147" s="441"/>
      <c r="U147" s="441"/>
      <c r="V147" s="441"/>
      <c r="W147" s="441"/>
      <c r="X147" s="441"/>
      <c r="Y147" s="441"/>
      <c r="Z147" s="441"/>
      <c r="AA147" s="441"/>
      <c r="AB147" s="442"/>
    </row>
    <row r="148" spans="1:28" x14ac:dyDescent="0.3">
      <c r="A148" s="3" t="s">
        <v>317</v>
      </c>
      <c r="B148" s="309">
        <f>IF(B147=TRUE,0,B142/B146)</f>
        <v>10</v>
      </c>
      <c r="C148" s="309">
        <f t="shared" ref="C148:N148" si="38">IF(C147=TRUE,0,C142/C146)</f>
        <v>10</v>
      </c>
      <c r="D148" s="309">
        <f t="shared" si="38"/>
        <v>0</v>
      </c>
      <c r="E148" s="309">
        <f t="shared" si="38"/>
        <v>0</v>
      </c>
      <c r="F148" s="309">
        <f t="shared" si="38"/>
        <v>0</v>
      </c>
      <c r="G148" s="309">
        <f t="shared" si="38"/>
        <v>0</v>
      </c>
      <c r="H148" s="309">
        <f t="shared" si="38"/>
        <v>0</v>
      </c>
      <c r="I148" s="309">
        <f t="shared" si="38"/>
        <v>0</v>
      </c>
      <c r="J148" s="309">
        <f t="shared" si="38"/>
        <v>0</v>
      </c>
      <c r="K148" s="309">
        <f t="shared" si="38"/>
        <v>0</v>
      </c>
      <c r="L148" s="309">
        <f t="shared" si="38"/>
        <v>0</v>
      </c>
      <c r="M148" s="309">
        <f t="shared" si="38"/>
        <v>0</v>
      </c>
      <c r="N148" s="309">
        <f t="shared" si="38"/>
        <v>5</v>
      </c>
      <c r="P148" s="441"/>
      <c r="Q148" s="441"/>
      <c r="R148" s="441"/>
      <c r="S148" s="441"/>
      <c r="T148" s="441"/>
      <c r="U148" s="441"/>
      <c r="V148" s="441"/>
      <c r="W148" s="441"/>
      <c r="X148" s="441"/>
      <c r="Y148" s="441"/>
      <c r="Z148" s="441"/>
      <c r="AA148" s="441"/>
      <c r="AB148" s="442"/>
    </row>
    <row r="149" spans="1:28" x14ac:dyDescent="0.3">
      <c r="A149" s="3" t="s">
        <v>196</v>
      </c>
      <c r="B149" s="6">
        <f>IF(AND(B143=FALSE,B144=0,B148=0),B145,IF(AND(B143=TRUE,B148&gt;0),B148,IF(AND(B143=FALSE,B148&gt;0),AVERAGE(B145,B148),0)))</f>
        <v>5.5</v>
      </c>
      <c r="C149" s="6">
        <f>IF(AND(C143=FALSE,C144=0,C148=0),C145,IF(AND(C143=TRUE,C148&gt;0),C148,IF(AND(C143=FALSE,C148&gt;0),AVERAGE(C145,C148),0)))</f>
        <v>5.5</v>
      </c>
      <c r="D149" s="6">
        <f t="shared" ref="D149:N149" si="39">IF(AND(D143=FALSE,D144=0,D148=0),D145,IF(AND(D143=TRUE,D148&gt;0),D148,IF(AND(D143=FALSE,D148&gt;0),AVERAGE(D145,D148),0)))</f>
        <v>0</v>
      </c>
      <c r="E149" s="6">
        <f t="shared" si="39"/>
        <v>0</v>
      </c>
      <c r="F149" s="6">
        <f t="shared" si="39"/>
        <v>0</v>
      </c>
      <c r="G149" s="6">
        <f t="shared" si="39"/>
        <v>0</v>
      </c>
      <c r="H149" s="6">
        <f t="shared" si="39"/>
        <v>0</v>
      </c>
      <c r="I149" s="6">
        <f t="shared" si="39"/>
        <v>0</v>
      </c>
      <c r="J149" s="6">
        <f t="shared" si="39"/>
        <v>0</v>
      </c>
      <c r="K149" s="6">
        <f t="shared" si="39"/>
        <v>0</v>
      </c>
      <c r="L149" s="6">
        <f t="shared" si="39"/>
        <v>0</v>
      </c>
      <c r="M149" s="6">
        <f t="shared" si="39"/>
        <v>0</v>
      </c>
      <c r="N149" s="6">
        <f t="shared" si="39"/>
        <v>3</v>
      </c>
      <c r="P149" s="441"/>
      <c r="Q149" s="441"/>
      <c r="R149" s="441"/>
      <c r="S149" s="441"/>
      <c r="T149" s="441"/>
      <c r="U149" s="441"/>
      <c r="V149" s="441"/>
      <c r="W149" s="441"/>
      <c r="X149" s="441"/>
      <c r="Y149" s="441"/>
      <c r="Z149" s="441"/>
      <c r="AA149" s="441"/>
      <c r="AB149" s="442"/>
    </row>
    <row r="150" spans="1:28" x14ac:dyDescent="0.3">
      <c r="A150" s="3" t="s">
        <v>197</v>
      </c>
      <c r="B150" s="6">
        <f>B149</f>
        <v>5.5</v>
      </c>
      <c r="C150" s="2">
        <f>AVERAGE($B$149:C$149)</f>
        <v>5.5</v>
      </c>
      <c r="D150" s="2">
        <f>AVERAGE($B$149:D$149)</f>
        <v>3.6666666666666665</v>
      </c>
      <c r="E150" s="2">
        <f>AVERAGE($B$149:E$149)</f>
        <v>2.75</v>
      </c>
      <c r="F150" s="2">
        <f>AVERAGE($B$149:F$149)</f>
        <v>2.2000000000000002</v>
      </c>
      <c r="G150" s="2">
        <f>AVERAGE($B$149:G$149)</f>
        <v>1.8333333333333333</v>
      </c>
      <c r="H150" s="2">
        <f>AVERAGE($B$149:H$149)</f>
        <v>1.5714285714285714</v>
      </c>
      <c r="I150" s="2">
        <f>AVERAGE($B$149:I$149)</f>
        <v>1.375</v>
      </c>
      <c r="J150" s="2">
        <f>AVERAGE($B$149:J$149)</f>
        <v>1.2222222222222223</v>
      </c>
      <c r="K150" s="2">
        <f>AVERAGE($B$149:K$149)</f>
        <v>1.1000000000000001</v>
      </c>
      <c r="L150" s="2">
        <f>AVERAGE($B$149:L$149)</f>
        <v>1</v>
      </c>
      <c r="M150" s="2">
        <f>AVERAGE($B$149:M$149)</f>
        <v>0.91666666666666663</v>
      </c>
      <c r="N150" s="2"/>
      <c r="P150" s="441"/>
      <c r="Q150" s="441"/>
      <c r="R150" s="441"/>
      <c r="S150" s="441"/>
      <c r="T150" s="441"/>
      <c r="U150" s="441"/>
      <c r="V150" s="441"/>
      <c r="W150" s="441"/>
      <c r="X150" s="441"/>
      <c r="Y150" s="441"/>
      <c r="Z150" s="441"/>
      <c r="AA150" s="441"/>
      <c r="AB150" s="442"/>
    </row>
    <row r="153" spans="1:28" x14ac:dyDescent="0.3">
      <c r="A153" s="3" t="s">
        <v>180</v>
      </c>
      <c r="B153" s="222" t="s">
        <v>187</v>
      </c>
      <c r="C153" s="222"/>
    </row>
    <row r="154" spans="1:28" ht="28.8" x14ac:dyDescent="0.3">
      <c r="A154" s="258" t="s">
        <v>179</v>
      </c>
      <c r="B154" s="257" t="s">
        <v>28</v>
      </c>
      <c r="C154" s="217" t="s">
        <v>29</v>
      </c>
      <c r="D154" s="217" t="s">
        <v>30</v>
      </c>
      <c r="E154" s="217" t="s">
        <v>31</v>
      </c>
      <c r="F154" s="217" t="s">
        <v>32</v>
      </c>
      <c r="G154" s="217" t="s">
        <v>33</v>
      </c>
      <c r="H154" s="217" t="s">
        <v>34</v>
      </c>
      <c r="I154" s="217" t="s">
        <v>35</v>
      </c>
      <c r="J154" s="217" t="s">
        <v>36</v>
      </c>
      <c r="K154" s="217" t="s">
        <v>37</v>
      </c>
      <c r="L154" s="217" t="s">
        <v>38</v>
      </c>
      <c r="M154" s="217" t="s">
        <v>39</v>
      </c>
      <c r="N154" s="217" t="s">
        <v>82</v>
      </c>
      <c r="P154" s="438" t="s">
        <v>28</v>
      </c>
      <c r="Q154" s="438" t="s">
        <v>29</v>
      </c>
      <c r="R154" s="438" t="s">
        <v>30</v>
      </c>
      <c r="S154" s="438" t="s">
        <v>31</v>
      </c>
      <c r="T154" s="438" t="s">
        <v>32</v>
      </c>
      <c r="U154" s="438" t="s">
        <v>33</v>
      </c>
      <c r="V154" s="438" t="s">
        <v>34</v>
      </c>
      <c r="W154" s="438" t="s">
        <v>35</v>
      </c>
      <c r="X154" s="438" t="s">
        <v>36</v>
      </c>
      <c r="Y154" s="438" t="s">
        <v>37</v>
      </c>
      <c r="Z154" s="438" t="s">
        <v>38</v>
      </c>
      <c r="AA154" s="438" t="s">
        <v>39</v>
      </c>
      <c r="AB154" s="439" t="s">
        <v>82</v>
      </c>
    </row>
    <row r="155" spans="1:28" x14ac:dyDescent="0.3">
      <c r="A155" s="3" t="s">
        <v>40</v>
      </c>
      <c r="B155" s="221">
        <v>0</v>
      </c>
      <c r="C155" s="221">
        <v>0</v>
      </c>
      <c r="D155" s="221">
        <v>0</v>
      </c>
      <c r="E155" s="221">
        <v>0</v>
      </c>
      <c r="F155" s="221">
        <v>0</v>
      </c>
      <c r="G155" s="221">
        <v>0</v>
      </c>
      <c r="H155" s="221">
        <v>0</v>
      </c>
      <c r="I155" s="221">
        <v>0</v>
      </c>
      <c r="J155" s="221">
        <v>0</v>
      </c>
      <c r="K155" s="221">
        <v>0</v>
      </c>
      <c r="L155" s="221">
        <v>0</v>
      </c>
      <c r="M155" s="221">
        <v>0</v>
      </c>
      <c r="N155" s="221">
        <f>SUM(B155:M155)</f>
        <v>0</v>
      </c>
      <c r="P155" s="441"/>
      <c r="Q155" s="441"/>
      <c r="R155" s="441"/>
      <c r="S155" s="441"/>
      <c r="T155" s="441"/>
      <c r="U155" s="441"/>
      <c r="V155" s="441"/>
      <c r="W155" s="441"/>
      <c r="X155" s="441"/>
      <c r="Y155" s="441"/>
      <c r="Z155" s="441"/>
      <c r="AA155" s="441"/>
      <c r="AB155" s="442"/>
    </row>
    <row r="156" spans="1:28" x14ac:dyDescent="0.3">
      <c r="A156" s="3" t="s">
        <v>41</v>
      </c>
      <c r="B156" s="251">
        <v>0</v>
      </c>
      <c r="C156" s="251"/>
      <c r="D156" s="251"/>
      <c r="E156" s="251"/>
      <c r="F156" s="251"/>
      <c r="G156" s="251"/>
      <c r="H156" s="251"/>
      <c r="I156" s="251"/>
      <c r="J156" s="251"/>
      <c r="K156" s="251"/>
      <c r="L156" s="251"/>
      <c r="M156" s="251"/>
      <c r="N156" s="251">
        <f>SUM(B156:M156)</f>
        <v>0</v>
      </c>
      <c r="P156" s="441"/>
      <c r="Q156" s="441"/>
      <c r="R156" s="441"/>
      <c r="S156" s="441"/>
      <c r="T156" s="441"/>
      <c r="U156" s="441"/>
      <c r="V156" s="441"/>
      <c r="W156" s="441"/>
      <c r="X156" s="441"/>
      <c r="Y156" s="441"/>
      <c r="Z156" s="441"/>
      <c r="AA156" s="441"/>
      <c r="AB156" s="442"/>
    </row>
    <row r="157" spans="1:28" x14ac:dyDescent="0.3">
      <c r="A157" s="3" t="s">
        <v>83</v>
      </c>
      <c r="B157" s="221">
        <f>B156</f>
        <v>0</v>
      </c>
      <c r="C157" s="221">
        <f>SUM($B$156:M$156)</f>
        <v>0</v>
      </c>
      <c r="D157" s="221">
        <f>SUM($B$156:M$156)</f>
        <v>0</v>
      </c>
      <c r="E157" s="221">
        <f>SUM($B$156:M$156)</f>
        <v>0</v>
      </c>
      <c r="F157" s="221">
        <f>SUM($B$156:M$156)</f>
        <v>0</v>
      </c>
      <c r="G157" s="221">
        <f>SUM($B$156:M$156)</f>
        <v>0</v>
      </c>
      <c r="H157" s="221">
        <f>SUM($B$156:M$156)</f>
        <v>0</v>
      </c>
      <c r="I157" s="221">
        <f>SUM($B$156:M$156)</f>
        <v>0</v>
      </c>
      <c r="J157" s="221">
        <f>SUM($B$156:M$156)</f>
        <v>0</v>
      </c>
      <c r="K157" s="221">
        <f>SUM($B$156:M$156)</f>
        <v>0</v>
      </c>
      <c r="L157" s="221">
        <f>SUM($B$156:M$156)</f>
        <v>0</v>
      </c>
      <c r="M157" s="221">
        <f>SUM($B$156:M$156)</f>
        <v>0</v>
      </c>
      <c r="N157" s="221"/>
      <c r="P157" s="441"/>
      <c r="Q157" s="441"/>
      <c r="R157" s="441"/>
      <c r="S157" s="441"/>
      <c r="T157" s="441"/>
      <c r="U157" s="441"/>
      <c r="V157" s="441"/>
      <c r="W157" s="441"/>
      <c r="X157" s="441"/>
      <c r="Y157" s="441"/>
      <c r="Z157" s="441"/>
      <c r="AA157" s="441"/>
      <c r="AB157" s="442"/>
    </row>
    <row r="158" spans="1:28" x14ac:dyDescent="0.3">
      <c r="A158" s="3" t="s">
        <v>196</v>
      </c>
      <c r="B158" s="6">
        <f>IF(B156=0,1,B155/B156)</f>
        <v>1</v>
      </c>
      <c r="C158" s="6">
        <f t="shared" ref="C158:N158" si="40">IF(C156=0,1,C155/C156)</f>
        <v>1</v>
      </c>
      <c r="D158" s="6">
        <f t="shared" si="40"/>
        <v>1</v>
      </c>
      <c r="E158" s="6">
        <f t="shared" si="40"/>
        <v>1</v>
      </c>
      <c r="F158" s="6">
        <f t="shared" si="40"/>
        <v>1</v>
      </c>
      <c r="G158" s="6">
        <f t="shared" si="40"/>
        <v>1</v>
      </c>
      <c r="H158" s="6">
        <f t="shared" si="40"/>
        <v>1</v>
      </c>
      <c r="I158" s="6">
        <f t="shared" si="40"/>
        <v>1</v>
      </c>
      <c r="J158" s="6">
        <f t="shared" si="40"/>
        <v>1</v>
      </c>
      <c r="K158" s="6">
        <f t="shared" si="40"/>
        <v>1</v>
      </c>
      <c r="L158" s="6">
        <f t="shared" si="40"/>
        <v>1</v>
      </c>
      <c r="M158" s="6">
        <f t="shared" si="40"/>
        <v>1</v>
      </c>
      <c r="N158" s="6">
        <f t="shared" si="40"/>
        <v>1</v>
      </c>
      <c r="P158" s="441"/>
      <c r="Q158" s="441"/>
      <c r="R158" s="441"/>
      <c r="S158" s="441"/>
      <c r="T158" s="441"/>
      <c r="U158" s="441"/>
      <c r="V158" s="441"/>
      <c r="W158" s="441"/>
      <c r="X158" s="441"/>
      <c r="Y158" s="441"/>
      <c r="Z158" s="441"/>
      <c r="AA158" s="441"/>
      <c r="AB158" s="442"/>
    </row>
    <row r="159" spans="1:28" x14ac:dyDescent="0.3">
      <c r="A159" s="3" t="s">
        <v>197</v>
      </c>
      <c r="B159" s="2">
        <f>B158</f>
        <v>1</v>
      </c>
      <c r="C159" s="2">
        <f>SUM($B$158:C$158)/COUNT($B$69:C$69)</f>
        <v>1</v>
      </c>
      <c r="D159" s="2">
        <f>SUM($B$158:D$158)/COUNT($B$69:D$69)</f>
        <v>1</v>
      </c>
      <c r="E159" s="2">
        <f>SUM($B$158:E$158)/COUNT($B$69:E$69)</f>
        <v>1</v>
      </c>
      <c r="F159" s="2">
        <f>SUM($B$158:F$158)/COUNT($B$69:F$69)</f>
        <v>1</v>
      </c>
      <c r="G159" s="2">
        <f>SUM($B$158:G$158)/COUNT($B$69:G$69)</f>
        <v>1</v>
      </c>
      <c r="H159" s="2">
        <f>SUM($B$158:H$158)/COUNT($B$69:H$69)</f>
        <v>1</v>
      </c>
      <c r="I159" s="2">
        <f>SUM($B$158:I$158)/COUNT($B$69:I$69)</f>
        <v>1</v>
      </c>
      <c r="J159" s="2">
        <f>SUM($B$158:J$158)/COUNT($B$69:J$69)</f>
        <v>1</v>
      </c>
      <c r="K159" s="2">
        <f>SUM($B$158:K$158)/COUNT($B$69:K$69)</f>
        <v>1</v>
      </c>
      <c r="L159" s="2">
        <f>SUM($B$158:L$158)/COUNT($B$69:L$69)</f>
        <v>1</v>
      </c>
      <c r="M159" s="2">
        <f>SUM($B$158:M$158)/COUNT($B$69:M$69)</f>
        <v>1</v>
      </c>
      <c r="N159" s="2"/>
      <c r="P159" s="441"/>
      <c r="Q159" s="441"/>
      <c r="R159" s="441"/>
      <c r="S159" s="441"/>
      <c r="T159" s="441"/>
      <c r="U159" s="441"/>
      <c r="V159" s="441"/>
      <c r="W159" s="441"/>
      <c r="X159" s="441"/>
      <c r="Y159" s="441"/>
      <c r="Z159" s="441"/>
      <c r="AA159" s="441"/>
      <c r="AB159" s="442"/>
    </row>
  </sheetData>
  <mergeCells count="247">
    <mergeCell ref="AB3:AB6"/>
    <mergeCell ref="P11:P13"/>
    <mergeCell ref="Q11:Q13"/>
    <mergeCell ref="R11:R13"/>
    <mergeCell ref="S11:S13"/>
    <mergeCell ref="T11:T13"/>
    <mergeCell ref="U11:U13"/>
    <mergeCell ref="V11:V13"/>
    <mergeCell ref="W11:W13"/>
    <mergeCell ref="X11:X13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3"/>
    <mergeCell ref="Z11:Z13"/>
    <mergeCell ref="AA11:AA13"/>
    <mergeCell ref="AB11:AB13"/>
    <mergeCell ref="P18:P21"/>
    <mergeCell ref="Q18:Q21"/>
    <mergeCell ref="R18:R21"/>
    <mergeCell ref="S18:S21"/>
    <mergeCell ref="T18:T21"/>
    <mergeCell ref="U18:U21"/>
    <mergeCell ref="AB18:AB21"/>
    <mergeCell ref="V18:V21"/>
    <mergeCell ref="W18:W21"/>
    <mergeCell ref="X18:X21"/>
    <mergeCell ref="Y18:Y21"/>
    <mergeCell ref="Z18:Z21"/>
    <mergeCell ref="AA18:AA21"/>
    <mergeCell ref="Y26:Y29"/>
    <mergeCell ref="Z26:Z29"/>
    <mergeCell ref="AA26:AA29"/>
    <mergeCell ref="AB26:AB29"/>
    <mergeCell ref="P42:P45"/>
    <mergeCell ref="Q42:Q45"/>
    <mergeCell ref="R42:R45"/>
    <mergeCell ref="S42:S45"/>
    <mergeCell ref="T42:T45"/>
    <mergeCell ref="U42:U45"/>
    <mergeCell ref="P26:P29"/>
    <mergeCell ref="Q26:Q29"/>
    <mergeCell ref="R26:R29"/>
    <mergeCell ref="S26:S29"/>
    <mergeCell ref="T26:T29"/>
    <mergeCell ref="U26:U29"/>
    <mergeCell ref="V26:V29"/>
    <mergeCell ref="W26:W29"/>
    <mergeCell ref="X26:X29"/>
    <mergeCell ref="P34:P37"/>
    <mergeCell ref="Q34:Q37"/>
    <mergeCell ref="R34:R37"/>
    <mergeCell ref="S34:S37"/>
    <mergeCell ref="T34:T37"/>
    <mergeCell ref="AB50:AB53"/>
    <mergeCell ref="P58:P61"/>
    <mergeCell ref="Q58:Q61"/>
    <mergeCell ref="R58:R61"/>
    <mergeCell ref="S58:S61"/>
    <mergeCell ref="T58:T61"/>
    <mergeCell ref="U58:U61"/>
    <mergeCell ref="AB42:AB45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V42:V45"/>
    <mergeCell ref="W42:W45"/>
    <mergeCell ref="X42:X45"/>
    <mergeCell ref="Y42:Y45"/>
    <mergeCell ref="Z42:Z45"/>
    <mergeCell ref="AA42:AA45"/>
    <mergeCell ref="AB58:AB61"/>
    <mergeCell ref="P74:P77"/>
    <mergeCell ref="Q74:Q77"/>
    <mergeCell ref="R74:R77"/>
    <mergeCell ref="S74:S77"/>
    <mergeCell ref="T74:T77"/>
    <mergeCell ref="U74:U77"/>
    <mergeCell ref="Y82:Y85"/>
    <mergeCell ref="Z82:Z85"/>
    <mergeCell ref="W58:W61"/>
    <mergeCell ref="X58:X61"/>
    <mergeCell ref="Y58:Y61"/>
    <mergeCell ref="Z58:Z61"/>
    <mergeCell ref="V58:V61"/>
    <mergeCell ref="P82:P85"/>
    <mergeCell ref="Q82:Q85"/>
    <mergeCell ref="R82:R85"/>
    <mergeCell ref="S82:S85"/>
    <mergeCell ref="T82:T85"/>
    <mergeCell ref="U82:U85"/>
    <mergeCell ref="V82:V85"/>
    <mergeCell ref="W82:W85"/>
    <mergeCell ref="X82:X85"/>
    <mergeCell ref="P89:P92"/>
    <mergeCell ref="Q89:Q92"/>
    <mergeCell ref="R89:R92"/>
    <mergeCell ref="S89:S92"/>
    <mergeCell ref="T89:T92"/>
    <mergeCell ref="U89:U92"/>
    <mergeCell ref="AB89:AB92"/>
    <mergeCell ref="V89:V92"/>
    <mergeCell ref="W89:W92"/>
    <mergeCell ref="X89:X92"/>
    <mergeCell ref="Y89:Y92"/>
    <mergeCell ref="Z89:Z92"/>
    <mergeCell ref="AA89:AA92"/>
    <mergeCell ref="P96:P99"/>
    <mergeCell ref="Q96:Q99"/>
    <mergeCell ref="R96:R99"/>
    <mergeCell ref="S96:S99"/>
    <mergeCell ref="T96:T99"/>
    <mergeCell ref="U96:U99"/>
    <mergeCell ref="V96:V99"/>
    <mergeCell ref="W96:W99"/>
    <mergeCell ref="X96:X99"/>
    <mergeCell ref="P132:P136"/>
    <mergeCell ref="Q132:Q136"/>
    <mergeCell ref="R132:R136"/>
    <mergeCell ref="S132:S136"/>
    <mergeCell ref="T132:T136"/>
    <mergeCell ref="U132:U136"/>
    <mergeCell ref="P123:P127"/>
    <mergeCell ref="Q123:Q127"/>
    <mergeCell ref="AB104:AB107"/>
    <mergeCell ref="V104:V107"/>
    <mergeCell ref="W104:W107"/>
    <mergeCell ref="X104:X107"/>
    <mergeCell ref="Y104:Y107"/>
    <mergeCell ref="Z104:Z107"/>
    <mergeCell ref="AA104:AA107"/>
    <mergeCell ref="V123:V127"/>
    <mergeCell ref="W123:W127"/>
    <mergeCell ref="X123:X127"/>
    <mergeCell ref="R123:R127"/>
    <mergeCell ref="S123:S127"/>
    <mergeCell ref="T123:T127"/>
    <mergeCell ref="U123:U127"/>
    <mergeCell ref="P104:P107"/>
    <mergeCell ref="Q104:Q107"/>
    <mergeCell ref="R104:R107"/>
    <mergeCell ref="S104:S107"/>
    <mergeCell ref="T104:T107"/>
    <mergeCell ref="U104:U107"/>
    <mergeCell ref="AB66:AB70"/>
    <mergeCell ref="P111:P118"/>
    <mergeCell ref="Q111:Q118"/>
    <mergeCell ref="R111:R118"/>
    <mergeCell ref="S111:S118"/>
    <mergeCell ref="T111:T118"/>
    <mergeCell ref="U111:U118"/>
    <mergeCell ref="V111:V118"/>
    <mergeCell ref="W111:W118"/>
    <mergeCell ref="X111:X118"/>
    <mergeCell ref="V66:V70"/>
    <mergeCell ref="W66:W70"/>
    <mergeCell ref="X66:X70"/>
    <mergeCell ref="Y66:Y70"/>
    <mergeCell ref="Z66:Z70"/>
    <mergeCell ref="AA66:AA70"/>
    <mergeCell ref="P66:P70"/>
    <mergeCell ref="Q66:Q70"/>
    <mergeCell ref="R66:R70"/>
    <mergeCell ref="S66:S70"/>
    <mergeCell ref="T66:T70"/>
    <mergeCell ref="U66:U70"/>
    <mergeCell ref="Y96:Y99"/>
    <mergeCell ref="Z96:Z99"/>
    <mergeCell ref="AA155:AA159"/>
    <mergeCell ref="AB155:AB159"/>
    <mergeCell ref="Z140:Z150"/>
    <mergeCell ref="V132:V136"/>
    <mergeCell ref="Y111:Y118"/>
    <mergeCell ref="Z111:Z118"/>
    <mergeCell ref="Y123:Y127"/>
    <mergeCell ref="W132:W136"/>
    <mergeCell ref="X132:X136"/>
    <mergeCell ref="Y132:Y136"/>
    <mergeCell ref="Z132:Z136"/>
    <mergeCell ref="AA132:AA136"/>
    <mergeCell ref="AA111:AA118"/>
    <mergeCell ref="AB111:AB118"/>
    <mergeCell ref="AA140:AA150"/>
    <mergeCell ref="AB140:AB150"/>
    <mergeCell ref="Y140:Y150"/>
    <mergeCell ref="AB132:AB136"/>
    <mergeCell ref="Z123:Z127"/>
    <mergeCell ref="AA123:AA127"/>
    <mergeCell ref="P140:P150"/>
    <mergeCell ref="Q140:Q150"/>
    <mergeCell ref="R140:R150"/>
    <mergeCell ref="S140:S150"/>
    <mergeCell ref="T140:T150"/>
    <mergeCell ref="U140:U150"/>
    <mergeCell ref="V140:V150"/>
    <mergeCell ref="W140:W150"/>
    <mergeCell ref="X140:X150"/>
    <mergeCell ref="W155:W159"/>
    <mergeCell ref="X155:X159"/>
    <mergeCell ref="Y155:Y159"/>
    <mergeCell ref="Z155:Z159"/>
    <mergeCell ref="P155:P159"/>
    <mergeCell ref="Q155:Q159"/>
    <mergeCell ref="R155:R159"/>
    <mergeCell ref="S155:S159"/>
    <mergeCell ref="T155:T159"/>
    <mergeCell ref="U155:U159"/>
    <mergeCell ref="V155:V159"/>
    <mergeCell ref="U34:U37"/>
    <mergeCell ref="V34:V37"/>
    <mergeCell ref="W34:W37"/>
    <mergeCell ref="X34:X37"/>
    <mergeCell ref="Y34:Y37"/>
    <mergeCell ref="Z34:Z37"/>
    <mergeCell ref="AA34:AA37"/>
    <mergeCell ref="AB34:AB37"/>
    <mergeCell ref="AB123:AB127"/>
    <mergeCell ref="AA96:AA99"/>
    <mergeCell ref="AB96:AB99"/>
    <mergeCell ref="AA82:AA85"/>
    <mergeCell ref="AB82:AB85"/>
    <mergeCell ref="AB74:AB77"/>
    <mergeCell ref="V74:V77"/>
    <mergeCell ref="W74:W77"/>
    <mergeCell ref="X74:X77"/>
    <mergeCell ref="Y74:Y77"/>
    <mergeCell ref="Z74:Z77"/>
    <mergeCell ref="AA74:AA77"/>
    <mergeCell ref="AA58:AA61"/>
    <mergeCell ref="Y50:Y53"/>
    <mergeCell ref="Z50:Z53"/>
    <mergeCell ref="AA50:AA53"/>
  </mergeCells>
  <conditionalFormatting sqref="B6:M6">
    <cfRule type="cellIs" dxfId="62" priority="55" operator="equal">
      <formula>1</formula>
    </cfRule>
    <cfRule type="cellIs" dxfId="61" priority="56" operator="lessThan">
      <formula>1</formula>
    </cfRule>
    <cfRule type="cellIs" dxfId="60" priority="57" operator="greaterThan">
      <formula>1</formula>
    </cfRule>
  </conditionalFormatting>
  <conditionalFormatting sqref="B5:N5">
    <cfRule type="cellIs" dxfId="59" priority="61" operator="equal">
      <formula>1</formula>
    </cfRule>
    <cfRule type="cellIs" dxfId="58" priority="62" operator="lessThan">
      <formula>1</formula>
    </cfRule>
    <cfRule type="cellIs" dxfId="57" priority="63" operator="greaterThan">
      <formula>1</formula>
    </cfRule>
  </conditionalFormatting>
  <conditionalFormatting sqref="B12:N12">
    <cfRule type="cellIs" dxfId="56" priority="25" operator="equal">
      <formula>1</formula>
    </cfRule>
    <cfRule type="cellIs" dxfId="55" priority="26" operator="lessThan">
      <formula>1</formula>
    </cfRule>
    <cfRule type="cellIs" dxfId="54" priority="27" operator="greaterThan">
      <formula>1</formula>
    </cfRule>
  </conditionalFormatting>
  <conditionalFormatting sqref="B20:N20">
    <cfRule type="cellIs" dxfId="53" priority="22" operator="equal">
      <formula>1</formula>
    </cfRule>
    <cfRule type="cellIs" dxfId="52" priority="23" operator="lessThan">
      <formula>1</formula>
    </cfRule>
    <cfRule type="cellIs" dxfId="51" priority="24" operator="greaterThan">
      <formula>1</formula>
    </cfRule>
  </conditionalFormatting>
  <conditionalFormatting sqref="B28:N28">
    <cfRule type="cellIs" dxfId="50" priority="19" operator="equal">
      <formula>1</formula>
    </cfRule>
    <cfRule type="cellIs" dxfId="49" priority="20" operator="lessThan">
      <formula>1</formula>
    </cfRule>
    <cfRule type="cellIs" dxfId="48" priority="21" operator="greaterThan">
      <formula>1</formula>
    </cfRule>
  </conditionalFormatting>
  <conditionalFormatting sqref="B44:N44">
    <cfRule type="cellIs" dxfId="47" priority="46" operator="equal">
      <formula>1</formula>
    </cfRule>
    <cfRule type="cellIs" dxfId="46" priority="47" operator="lessThan">
      <formula>1</formula>
    </cfRule>
    <cfRule type="cellIs" dxfId="45" priority="48" operator="greaterThan">
      <formula>1</formula>
    </cfRule>
  </conditionalFormatting>
  <conditionalFormatting sqref="B52:N52">
    <cfRule type="cellIs" dxfId="44" priority="16" operator="equal">
      <formula>1</formula>
    </cfRule>
    <cfRule type="cellIs" dxfId="43" priority="17" operator="lessThan">
      <formula>1</formula>
    </cfRule>
    <cfRule type="cellIs" dxfId="42" priority="18" operator="greaterThan">
      <formula>1</formula>
    </cfRule>
  </conditionalFormatting>
  <conditionalFormatting sqref="B60:N60">
    <cfRule type="cellIs" dxfId="41" priority="40" operator="equal">
      <formula>1</formula>
    </cfRule>
    <cfRule type="cellIs" dxfId="40" priority="41" operator="lessThan">
      <formula>1</formula>
    </cfRule>
    <cfRule type="cellIs" dxfId="39" priority="42" operator="greaterThan">
      <formula>1</formula>
    </cfRule>
  </conditionalFormatting>
  <conditionalFormatting sqref="B69:N70">
    <cfRule type="cellIs" dxfId="38" priority="85" operator="equal">
      <formula>1</formula>
    </cfRule>
    <cfRule type="cellIs" dxfId="37" priority="86" operator="lessThan">
      <formula>1</formula>
    </cfRule>
    <cfRule type="cellIs" dxfId="36" priority="87" operator="greaterThan">
      <formula>1</formula>
    </cfRule>
  </conditionalFormatting>
  <conditionalFormatting sqref="B84:N85">
    <cfRule type="cellIs" dxfId="35" priority="28" operator="equal">
      <formula>1</formula>
    </cfRule>
    <cfRule type="cellIs" dxfId="34" priority="29" operator="lessThan">
      <formula>1</formula>
    </cfRule>
    <cfRule type="cellIs" dxfId="33" priority="30" operator="greaterThan">
      <formula>1</formula>
    </cfRule>
  </conditionalFormatting>
  <conditionalFormatting sqref="B91:N92">
    <cfRule type="cellIs" dxfId="32" priority="31" operator="equal">
      <formula>1</formula>
    </cfRule>
    <cfRule type="cellIs" dxfId="31" priority="32" operator="lessThan">
      <formula>1</formula>
    </cfRule>
    <cfRule type="cellIs" dxfId="30" priority="33" operator="greaterThan">
      <formula>1</formula>
    </cfRule>
  </conditionalFormatting>
  <conditionalFormatting sqref="B98:N99">
    <cfRule type="cellIs" dxfId="29" priority="82" operator="equal">
      <formula>1</formula>
    </cfRule>
    <cfRule type="cellIs" dxfId="28" priority="83" operator="lessThan">
      <formula>1</formula>
    </cfRule>
    <cfRule type="cellIs" dxfId="27" priority="84" operator="greaterThan">
      <formula>1</formula>
    </cfRule>
  </conditionalFormatting>
  <conditionalFormatting sqref="B106:N107">
    <cfRule type="cellIs" dxfId="26" priority="112" operator="equal">
      <formula>1</formula>
    </cfRule>
    <cfRule type="cellIs" dxfId="25" priority="113" operator="lessThan">
      <formula>1</formula>
    </cfRule>
    <cfRule type="cellIs" dxfId="24" priority="114" operator="greaterThan">
      <formula>1</formula>
    </cfRule>
  </conditionalFormatting>
  <conditionalFormatting sqref="B117:N118">
    <cfRule type="cellIs" dxfId="23" priority="13" operator="equal">
      <formula>1</formula>
    </cfRule>
    <cfRule type="cellIs" dxfId="22" priority="14" operator="lessThan">
      <formula>1</formula>
    </cfRule>
    <cfRule type="cellIs" dxfId="21" priority="15" operator="greaterThan">
      <formula>1</formula>
    </cfRule>
  </conditionalFormatting>
  <conditionalFormatting sqref="B126:N127">
    <cfRule type="cellIs" dxfId="20" priority="103" operator="equal">
      <formula>1</formula>
    </cfRule>
    <cfRule type="cellIs" dxfId="19" priority="104" operator="lessThan">
      <formula>1</formula>
    </cfRule>
    <cfRule type="cellIs" dxfId="18" priority="105" operator="greaterThan">
      <formula>1</formula>
    </cfRule>
  </conditionalFormatting>
  <conditionalFormatting sqref="B135:N136">
    <cfRule type="cellIs" dxfId="17" priority="88" operator="equal">
      <formula>1</formula>
    </cfRule>
    <cfRule type="cellIs" dxfId="16" priority="89" operator="lessThan">
      <formula>1</formula>
    </cfRule>
    <cfRule type="cellIs" dxfId="15" priority="90" operator="greaterThan">
      <formula>1</formula>
    </cfRule>
  </conditionalFormatting>
  <conditionalFormatting sqref="B150:N150">
    <cfRule type="cellIs" dxfId="14" priority="7" operator="equal">
      <formula>1</formula>
    </cfRule>
    <cfRule type="cellIs" dxfId="13" priority="8" operator="lessThan">
      <formula>1</formula>
    </cfRule>
    <cfRule type="cellIs" dxfId="12" priority="9" operator="greaterThan">
      <formula>1</formula>
    </cfRule>
  </conditionalFormatting>
  <conditionalFormatting sqref="B158:N159">
    <cfRule type="cellIs" dxfId="11" priority="121" operator="equal">
      <formula>1</formula>
    </cfRule>
    <cfRule type="cellIs" dxfId="10" priority="122" operator="lessThan">
      <formula>1</formula>
    </cfRule>
    <cfRule type="cellIs" dxfId="9" priority="123" operator="greaterThan">
      <formula>1</formula>
    </cfRule>
  </conditionalFormatting>
  <conditionalFormatting sqref="N76 B77:N77">
    <cfRule type="cellIs" dxfId="8" priority="94" operator="equal">
      <formula>1</formula>
    </cfRule>
    <cfRule type="cellIs" dxfId="7" priority="95" operator="lessThan">
      <formula>1</formula>
    </cfRule>
    <cfRule type="cellIs" dxfId="6" priority="96" operator="greaterThan">
      <formula>1</formula>
    </cfRule>
  </conditionalFormatting>
  <conditionalFormatting sqref="B149:N149">
    <cfRule type="cellIs" dxfId="5" priority="4" operator="equal">
      <formula>1</formula>
    </cfRule>
    <cfRule type="cellIs" dxfId="4" priority="5" operator="lessThan">
      <formula>1</formula>
    </cfRule>
    <cfRule type="cellIs" dxfId="3" priority="6" operator="greaterThan">
      <formula>1</formula>
    </cfRule>
  </conditionalFormatting>
  <conditionalFormatting sqref="B36:N36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zoomScale="85" zoomScaleNormal="85" workbookViewId="0">
      <selection activeCell="N8" sqref="N8:N19"/>
    </sheetView>
  </sheetViews>
  <sheetFormatPr defaultColWidth="9.109375" defaultRowHeight="13.8" x14ac:dyDescent="0.25"/>
  <cols>
    <col min="1" max="1" width="20.33203125" style="27" customWidth="1"/>
    <col min="2" max="2" width="25.5546875" style="27" customWidth="1"/>
    <col min="3" max="3" width="37.5546875" style="27" customWidth="1"/>
    <col min="4" max="4" width="19.88671875" style="26" customWidth="1"/>
    <col min="5" max="5" width="14.88671875" style="26" customWidth="1"/>
    <col min="6" max="6" width="17.5546875" style="26" bestFit="1" customWidth="1"/>
    <col min="7" max="7" width="12.88671875" style="26" customWidth="1"/>
    <col min="8" max="8" width="12.44140625" style="26" customWidth="1"/>
    <col min="9" max="9" width="17.5546875" style="26" bestFit="1" customWidth="1"/>
    <col min="10" max="10" width="9.109375" style="26"/>
    <col min="11" max="12" width="9.109375" style="27"/>
    <col min="13" max="13" width="9" style="27" customWidth="1"/>
    <col min="14" max="18" width="9.109375" style="27" customWidth="1"/>
    <col min="19" max="16384" width="9.109375" style="27"/>
  </cols>
  <sheetData>
    <row r="1" spans="1:15" ht="21" x14ac:dyDescent="0.4">
      <c r="A1" s="430" t="s">
        <v>87</v>
      </c>
      <c r="B1" s="430"/>
      <c r="C1" s="430"/>
      <c r="D1" s="430"/>
      <c r="E1" s="430"/>
      <c r="F1" s="430"/>
      <c r="G1" s="430"/>
      <c r="H1" s="430"/>
      <c r="I1" s="430"/>
      <c r="J1" s="430"/>
    </row>
    <row r="2" spans="1:15" ht="21" x14ac:dyDescent="0.4">
      <c r="A2" s="430" t="s">
        <v>85</v>
      </c>
      <c r="B2" s="430"/>
      <c r="C2" s="430"/>
      <c r="D2" s="430"/>
      <c r="E2" s="430"/>
      <c r="F2" s="430"/>
      <c r="G2" s="430"/>
      <c r="H2" s="430"/>
      <c r="I2" s="430"/>
      <c r="J2" s="430"/>
    </row>
    <row r="3" spans="1:15" ht="15" customHeight="1" x14ac:dyDescent="0.25">
      <c r="A3" s="24"/>
      <c r="B3" s="42"/>
      <c r="C3" s="24"/>
      <c r="D3" s="25"/>
      <c r="E3" s="25"/>
    </row>
    <row r="4" spans="1:15" x14ac:dyDescent="0.25">
      <c r="A4" s="41" t="s">
        <v>86</v>
      </c>
      <c r="B4" s="88" t="s">
        <v>28</v>
      </c>
      <c r="C4" s="24"/>
      <c r="D4" s="25"/>
      <c r="E4" s="25"/>
    </row>
    <row r="5" spans="1:15" x14ac:dyDescent="0.25">
      <c r="A5" s="41" t="s">
        <v>89</v>
      </c>
      <c r="B5" s="88" t="s">
        <v>90</v>
      </c>
      <c r="C5" s="24"/>
      <c r="D5" s="25"/>
      <c r="E5" s="25"/>
    </row>
    <row r="6" spans="1:15" x14ac:dyDescent="0.25">
      <c r="A6" s="41" t="s">
        <v>88</v>
      </c>
      <c r="B6" s="88" t="s">
        <v>91</v>
      </c>
      <c r="C6" s="24"/>
      <c r="D6" s="25"/>
      <c r="E6" s="25"/>
    </row>
    <row r="7" spans="1:15" x14ac:dyDescent="0.25">
      <c r="A7" s="24"/>
      <c r="B7" s="24"/>
      <c r="C7" s="24"/>
      <c r="D7" s="25"/>
      <c r="E7" s="25"/>
    </row>
    <row r="8" spans="1:15" s="28" customFormat="1" x14ac:dyDescent="0.25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5">
      <c r="A9" s="432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5">
      <c r="A10" s="432"/>
      <c r="B10" s="428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5">
      <c r="A11" s="432"/>
      <c r="B11" s="428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5">
      <c r="A12" s="432"/>
      <c r="B12" s="428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5">
      <c r="A13" s="432"/>
      <c r="B13" s="428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5">
      <c r="A14" s="433"/>
      <c r="B14" s="429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5">
      <c r="A15" s="431" t="s">
        <v>56</v>
      </c>
      <c r="B15" s="427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5">
      <c r="A16" s="432"/>
      <c r="B16" s="428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6.4" x14ac:dyDescent="0.25">
      <c r="A17" s="432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6.4" x14ac:dyDescent="0.25">
      <c r="A18" s="433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5">
      <c r="A19" s="424" t="s">
        <v>61</v>
      </c>
      <c r="B19" s="427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5">
      <c r="A20" s="425"/>
      <c r="B20" s="428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5">
      <c r="A21" s="425"/>
      <c r="B21" s="428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5">
      <c r="A22" s="425"/>
      <c r="B22" s="428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6.4" x14ac:dyDescent="0.25">
      <c r="A23" s="425"/>
      <c r="B23" s="428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6.4" x14ac:dyDescent="0.25">
      <c r="A24" s="425"/>
      <c r="B24" s="428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6.4" x14ac:dyDescent="0.25">
      <c r="A25" s="425"/>
      <c r="B25" s="428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6.4" x14ac:dyDescent="0.25">
      <c r="A26" s="425"/>
      <c r="B26" s="428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5">
      <c r="A27" s="426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5">
      <c r="A28" s="424" t="s">
        <v>68</v>
      </c>
      <c r="B28" s="427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5">
      <c r="A29" s="425"/>
      <c r="B29" s="428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6.4" x14ac:dyDescent="0.25">
      <c r="A30" s="425"/>
      <c r="B30" s="428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5">
      <c r="A31" s="425"/>
      <c r="B31" s="428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5">
      <c r="A32" s="425"/>
      <c r="B32" s="428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6.4" x14ac:dyDescent="0.25">
      <c r="A33" s="425"/>
      <c r="B33" s="428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6.4" x14ac:dyDescent="0.25">
      <c r="A34" s="425"/>
      <c r="B34" s="428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5">
      <c r="A35" s="426"/>
      <c r="B35" s="429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>
      <formula1>$N$8:$N$19</formula1>
    </dataValidation>
    <dataValidation type="list" allowBlank="1" showInputMessage="1" showErrorMessage="1" sqref="B5">
      <formula1>$O$8:$O$11</formula1>
    </dataValidation>
    <dataValidation type="list" allowBlank="1" showInputMessage="1" showErrorMessage="1" sqref="B6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Febby</cp:lastModifiedBy>
  <dcterms:created xsi:type="dcterms:W3CDTF">2023-12-06T03:42:15Z</dcterms:created>
  <dcterms:modified xsi:type="dcterms:W3CDTF">2024-03-18T02:13:53Z</dcterms:modified>
</cp:coreProperties>
</file>