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Z:\SISTEM MANAJEMEN\7. BSC\2. TAHUN 2024\2. PENCAPAIAN BSC TH.2024\03. Maret\"/>
    </mc:Choice>
  </mc:AlternateContent>
  <xr:revisionPtr revIDLastSave="0" documentId="8_{3B9D54BF-AA8B-4344-9FCE-CEB3511210C1}" xr6:coauthVersionLast="47" xr6:coauthVersionMax="47" xr10:uidLastSave="{00000000-0000-0000-0000-000000000000}"/>
  <bookViews>
    <workbookView xWindow="-120" yWindow="-120" windowWidth="20730" windowHeight="11160" tabRatio="879" activeTab="1" xr2:uid="{00000000-000D-0000-FFFF-FFFF00000000}"/>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BSC'!$B$14:$N$49</definedName>
    <definedName name="_xlnm._FilterDatabase" localSheetId="3" hidden="1">'BSC Corporate1'!$A$8:$J$35</definedName>
    <definedName name="_xlnm.Print_Area" localSheetId="1">'Achievement BSC'!$A$1:$O$81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8" l="1"/>
  <c r="B5" i="8" l="1"/>
  <c r="B6" i="8"/>
  <c r="E170" i="8" l="1"/>
  <c r="J169" i="8"/>
  <c r="M168" i="8"/>
  <c r="M169" i="8" s="1"/>
  <c r="L168" i="8"/>
  <c r="L169" i="8" s="1"/>
  <c r="K168" i="8"/>
  <c r="K169" i="8" s="1"/>
  <c r="J168" i="8"/>
  <c r="I168" i="8"/>
  <c r="I169" i="8" s="1"/>
  <c r="H168" i="8"/>
  <c r="H169" i="8" s="1"/>
  <c r="G168" i="8"/>
  <c r="G169" i="8" s="1"/>
  <c r="F168" i="8"/>
  <c r="F169" i="8" s="1"/>
  <c r="E168" i="8"/>
  <c r="E169" i="8" s="1"/>
  <c r="D168" i="8"/>
  <c r="D169" i="8" s="1"/>
  <c r="C168" i="8"/>
  <c r="C169" i="8" s="1"/>
  <c r="B168" i="8"/>
  <c r="B169" i="8" s="1"/>
  <c r="N167" i="8"/>
  <c r="N168" i="8" s="1"/>
  <c r="N169" i="8" s="1"/>
  <c r="M166" i="8"/>
  <c r="E166" i="8"/>
  <c r="N165" i="8"/>
  <c r="N164" i="8" s="1"/>
  <c r="M164" i="8"/>
  <c r="L164" i="8"/>
  <c r="L166" i="8" s="1"/>
  <c r="K164" i="8"/>
  <c r="K161" i="8" s="1"/>
  <c r="J164" i="8"/>
  <c r="J161" i="8" s="1"/>
  <c r="I164" i="8"/>
  <c r="I170" i="8" s="1"/>
  <c r="H164" i="8"/>
  <c r="H166" i="8" s="1"/>
  <c r="G164" i="8"/>
  <c r="G161" i="8" s="1"/>
  <c r="F164" i="8"/>
  <c r="F166" i="8" s="1"/>
  <c r="E164" i="8"/>
  <c r="D164" i="8"/>
  <c r="D166" i="8" s="1"/>
  <c r="C164" i="8"/>
  <c r="C161" i="8" s="1"/>
  <c r="B164" i="8"/>
  <c r="B170" i="8" s="1"/>
  <c r="M161" i="8"/>
  <c r="I161" i="8"/>
  <c r="F161" i="8"/>
  <c r="E161" i="8"/>
  <c r="N137" i="8"/>
  <c r="M136" i="8"/>
  <c r="M138" i="8" s="1"/>
  <c r="L136" i="8"/>
  <c r="L138" i="8" s="1"/>
  <c r="K136" i="8"/>
  <c r="K138" i="8" s="1"/>
  <c r="J136" i="8"/>
  <c r="J138" i="8" s="1"/>
  <c r="I136" i="8"/>
  <c r="I138" i="8" s="1"/>
  <c r="H136" i="8"/>
  <c r="H138" i="8" s="1"/>
  <c r="G136" i="8"/>
  <c r="G138" i="8" s="1"/>
  <c r="F136" i="8"/>
  <c r="F138" i="8" s="1"/>
  <c r="E136" i="8"/>
  <c r="E138" i="8" s="1"/>
  <c r="D136" i="8"/>
  <c r="D138" i="8" s="1"/>
  <c r="C136" i="8"/>
  <c r="C138" i="8" s="1"/>
  <c r="B136" i="8"/>
  <c r="B138" i="8" s="1"/>
  <c r="N135" i="8"/>
  <c r="N134" i="8"/>
  <c r="J166" i="8" l="1"/>
  <c r="J170" i="8"/>
  <c r="B166" i="8"/>
  <c r="B161" i="8"/>
  <c r="F170" i="8"/>
  <c r="M170" i="8"/>
  <c r="I166" i="8"/>
  <c r="H161" i="8"/>
  <c r="G170" i="8"/>
  <c r="K170" i="8"/>
  <c r="C170" i="8"/>
  <c r="C171" i="8" s="1"/>
  <c r="H170" i="8"/>
  <c r="L170" i="8"/>
  <c r="L161" i="8"/>
  <c r="B171" i="8"/>
  <c r="D161" i="8"/>
  <c r="D170" i="8"/>
  <c r="K44" i="10" s="1"/>
  <c r="N161" i="8"/>
  <c r="N166" i="8"/>
  <c r="N170" i="8" s="1"/>
  <c r="C166" i="8"/>
  <c r="G166" i="8"/>
  <c r="K166" i="8"/>
  <c r="N136" i="8"/>
  <c r="N138" i="8" s="1"/>
  <c r="L22" i="10"/>
  <c r="M41" i="8"/>
  <c r="L41" i="8"/>
  <c r="K41" i="8"/>
  <c r="J41" i="8"/>
  <c r="I41" i="8"/>
  <c r="H41" i="8"/>
  <c r="G41" i="8"/>
  <c r="F41" i="8"/>
  <c r="E41" i="8"/>
  <c r="D41" i="8"/>
  <c r="C41" i="8"/>
  <c r="B41" i="8"/>
  <c r="B42" i="8" s="1"/>
  <c r="N40" i="8"/>
  <c r="L8" i="10"/>
  <c r="K46" i="10"/>
  <c r="J46" i="10"/>
  <c r="M187" i="8"/>
  <c r="C187" i="8"/>
  <c r="N186" i="8"/>
  <c r="N185" i="8"/>
  <c r="L37" i="10"/>
  <c r="M37" i="10"/>
  <c r="N37" i="10" s="1"/>
  <c r="H38" i="10"/>
  <c r="H31" i="10"/>
  <c r="L29" i="10"/>
  <c r="M29" i="10"/>
  <c r="N29" i="10" s="1"/>
  <c r="M30" i="10"/>
  <c r="N30" i="10" s="1"/>
  <c r="L30" i="10"/>
  <c r="M171" i="8" l="1"/>
  <c r="I171" i="8"/>
  <c r="J171" i="8"/>
  <c r="G171" i="8"/>
  <c r="H171" i="8"/>
  <c r="E171" i="8"/>
  <c r="F171" i="8"/>
  <c r="L171" i="8"/>
  <c r="K171" i="8"/>
  <c r="D171" i="8"/>
  <c r="H42" i="8"/>
  <c r="I42" i="8"/>
  <c r="L42" i="8"/>
  <c r="D42" i="8"/>
  <c r="K42" i="8"/>
  <c r="G42" i="8"/>
  <c r="M42" i="8"/>
  <c r="E42" i="8"/>
  <c r="C42" i="8"/>
  <c r="J42" i="8"/>
  <c r="F42" i="8"/>
  <c r="M22" i="10"/>
  <c r="N22" i="10" s="1"/>
  <c r="N41" i="8"/>
  <c r="N187" i="8"/>
  <c r="J34" i="10"/>
  <c r="K26" i="10"/>
  <c r="J26" i="10"/>
  <c r="M81" i="8"/>
  <c r="L81" i="8"/>
  <c r="K81" i="8"/>
  <c r="J81" i="8"/>
  <c r="I81" i="8"/>
  <c r="H81" i="8"/>
  <c r="G81" i="8"/>
  <c r="F81" i="8"/>
  <c r="E81" i="8"/>
  <c r="D81" i="8"/>
  <c r="C81" i="8"/>
  <c r="B81" i="8"/>
  <c r="C73" i="8"/>
  <c r="D73" i="8"/>
  <c r="E73" i="8"/>
  <c r="F73" i="8"/>
  <c r="G73" i="8"/>
  <c r="H73" i="8"/>
  <c r="I73" i="8"/>
  <c r="J73" i="8"/>
  <c r="K73" i="8"/>
  <c r="L73" i="8"/>
  <c r="M73" i="8"/>
  <c r="B73" i="8"/>
  <c r="B74" i="8" s="1"/>
  <c r="N72" i="8"/>
  <c r="N73" i="8" s="1"/>
  <c r="L34" i="10" l="1"/>
  <c r="J82" i="8"/>
  <c r="I74" i="8"/>
  <c r="G82" i="8"/>
  <c r="C82" i="8"/>
  <c r="F82" i="8"/>
  <c r="M74" i="8"/>
  <c r="E74" i="8"/>
  <c r="M82" i="8"/>
  <c r="I82" i="8"/>
  <c r="E82" i="8"/>
  <c r="L74" i="8"/>
  <c r="H74" i="8"/>
  <c r="D74" i="8"/>
  <c r="L82" i="8"/>
  <c r="H82" i="8"/>
  <c r="D82" i="8"/>
  <c r="K74" i="8"/>
  <c r="G74" i="8"/>
  <c r="K82" i="8"/>
  <c r="C74" i="8"/>
  <c r="J74" i="8"/>
  <c r="F74" i="8"/>
  <c r="M34" i="10"/>
  <c r="N34" i="10" s="1"/>
  <c r="M26" i="10"/>
  <c r="N26" i="10" s="1"/>
  <c r="L26" i="10"/>
  <c r="J23" i="10"/>
  <c r="J21" i="10"/>
  <c r="C57" i="8"/>
  <c r="D57" i="8"/>
  <c r="E57" i="8"/>
  <c r="F57" i="8"/>
  <c r="G57" i="8"/>
  <c r="H57" i="8"/>
  <c r="I57" i="8"/>
  <c r="J57" i="8"/>
  <c r="K57" i="8"/>
  <c r="L57" i="8"/>
  <c r="M57" i="8"/>
  <c r="B57" i="8"/>
  <c r="N4" i="8"/>
  <c r="N13" i="8"/>
  <c r="N22" i="8"/>
  <c r="N31" i="8"/>
  <c r="J20" i="10"/>
  <c r="C49" i="8"/>
  <c r="D49" i="8"/>
  <c r="E49" i="8"/>
  <c r="F49" i="8"/>
  <c r="G49" i="8"/>
  <c r="H49" i="8"/>
  <c r="I49" i="8"/>
  <c r="J49" i="8"/>
  <c r="K49" i="8"/>
  <c r="L49" i="8"/>
  <c r="M49" i="8"/>
  <c r="D32" i="8"/>
  <c r="E32" i="8"/>
  <c r="F32" i="8"/>
  <c r="G32" i="8"/>
  <c r="H32" i="8"/>
  <c r="I32" i="8"/>
  <c r="J32" i="8"/>
  <c r="K32" i="8"/>
  <c r="L32" i="8"/>
  <c r="M32" i="8"/>
  <c r="C32" i="8"/>
  <c r="C33" i="8"/>
  <c r="D33" i="8"/>
  <c r="E33" i="8"/>
  <c r="F33" i="8"/>
  <c r="G33" i="8"/>
  <c r="I33" i="8"/>
  <c r="J33" i="8"/>
  <c r="L33" i="8"/>
  <c r="M33" i="8"/>
  <c r="B33" i="8"/>
  <c r="K33" i="8"/>
  <c r="H33" i="8"/>
  <c r="B32" i="8"/>
  <c r="C23" i="8"/>
  <c r="B23" i="8"/>
  <c r="C14" i="8"/>
  <c r="B14" i="8"/>
  <c r="C5" i="8"/>
  <c r="C24" i="8"/>
  <c r="D24" i="8"/>
  <c r="E24" i="8"/>
  <c r="F24" i="8"/>
  <c r="G24" i="8"/>
  <c r="I24" i="8"/>
  <c r="J24" i="8"/>
  <c r="K24" i="8"/>
  <c r="L24" i="8"/>
  <c r="M24" i="8"/>
  <c r="B24" i="8"/>
  <c r="B25" i="8" s="1"/>
  <c r="H24" i="8"/>
  <c r="C15" i="8"/>
  <c r="D15" i="8"/>
  <c r="E15" i="8"/>
  <c r="F15" i="8"/>
  <c r="G15" i="8"/>
  <c r="H15" i="8"/>
  <c r="I15" i="8"/>
  <c r="J15" i="8"/>
  <c r="K15" i="8"/>
  <c r="L15" i="8"/>
  <c r="M15" i="8"/>
  <c r="B15" i="8"/>
  <c r="H24" i="10"/>
  <c r="L36" i="10"/>
  <c r="B34" i="8" l="1"/>
  <c r="J19" i="10"/>
  <c r="L19" i="10" s="1"/>
  <c r="L34" i="8"/>
  <c r="D34" i="8"/>
  <c r="J34" i="8"/>
  <c r="H34" i="8"/>
  <c r="C34" i="8"/>
  <c r="F34" i="8"/>
  <c r="K34" i="8"/>
  <c r="G34" i="8"/>
  <c r="M34" i="8"/>
  <c r="I34" i="8"/>
  <c r="E34" i="8"/>
  <c r="N30" i="8"/>
  <c r="N33" i="8" s="1"/>
  <c r="J18" i="10"/>
  <c r="M18" i="10" s="1"/>
  <c r="N18" i="10" s="1"/>
  <c r="G25" i="8"/>
  <c r="K25" i="8"/>
  <c r="C25" i="8"/>
  <c r="J25" i="8"/>
  <c r="M25" i="8"/>
  <c r="I25" i="8"/>
  <c r="E25" i="8"/>
  <c r="F25" i="8"/>
  <c r="L25" i="8"/>
  <c r="H25" i="8"/>
  <c r="D25" i="8"/>
  <c r="N21" i="8"/>
  <c r="N24" i="8" s="1"/>
  <c r="J17" i="10"/>
  <c r="N12" i="8"/>
  <c r="N15" i="8" s="1"/>
  <c r="M36" i="10"/>
  <c r="N36" i="10" s="1"/>
  <c r="M19" i="10" l="1"/>
  <c r="N19" i="10" s="1"/>
  <c r="L18" i="10"/>
  <c r="L23" i="10"/>
  <c r="M23" i="10"/>
  <c r="N23" i="10" s="1"/>
  <c r="M21" i="10"/>
  <c r="N21" i="10" s="1"/>
  <c r="L21" i="10"/>
  <c r="M20" i="10"/>
  <c r="N20" i="10" s="1"/>
  <c r="B58" i="8"/>
  <c r="N56" i="8"/>
  <c r="N57" i="8" s="1"/>
  <c r="B50" i="8"/>
  <c r="N48" i="8"/>
  <c r="N49" i="8" s="1"/>
  <c r="M58" i="8" l="1"/>
  <c r="I58" i="8"/>
  <c r="L58" i="8"/>
  <c r="H58" i="8"/>
  <c r="D58" i="8"/>
  <c r="K58" i="8"/>
  <c r="G58" i="8"/>
  <c r="C58" i="8"/>
  <c r="J58" i="8"/>
  <c r="F58" i="8"/>
  <c r="E58" i="8"/>
  <c r="L20" i="10"/>
  <c r="E50" i="8"/>
  <c r="J50" i="8"/>
  <c r="H50" i="8"/>
  <c r="C50" i="8"/>
  <c r="F50" i="8"/>
  <c r="L50" i="8"/>
  <c r="D50" i="8"/>
  <c r="K50" i="8"/>
  <c r="G50" i="8"/>
  <c r="M50" i="8"/>
  <c r="I50" i="8"/>
  <c r="D16" i="8"/>
  <c r="C16" i="8"/>
  <c r="K16" i="8"/>
  <c r="G16" i="8"/>
  <c r="M16" i="8"/>
  <c r="I16" i="8"/>
  <c r="E16" i="8"/>
  <c r="J16" i="8"/>
  <c r="F16" i="8"/>
  <c r="B16" i="8"/>
  <c r="L16" i="8"/>
  <c r="H16" i="8"/>
  <c r="J42" i="10"/>
  <c r="J33" i="10"/>
  <c r="M105" i="8"/>
  <c r="L105" i="8"/>
  <c r="K105" i="8"/>
  <c r="J105" i="8"/>
  <c r="I105" i="8"/>
  <c r="H105" i="8"/>
  <c r="G105" i="8"/>
  <c r="F105" i="8"/>
  <c r="E105" i="8"/>
  <c r="D105" i="8"/>
  <c r="C105" i="8"/>
  <c r="B105" i="8"/>
  <c r="B106" i="8" s="1"/>
  <c r="N104" i="8"/>
  <c r="N105" i="8" s="1"/>
  <c r="N103" i="8"/>
  <c r="M112" i="8"/>
  <c r="L112" i="8"/>
  <c r="K112" i="8"/>
  <c r="J112" i="8"/>
  <c r="I112" i="8"/>
  <c r="H112" i="8"/>
  <c r="G112" i="8"/>
  <c r="F112" i="8"/>
  <c r="E112" i="8"/>
  <c r="D112" i="8"/>
  <c r="C112" i="8"/>
  <c r="B112" i="8"/>
  <c r="N111" i="8"/>
  <c r="N112" i="8" s="1"/>
  <c r="N110" i="8"/>
  <c r="M32" i="10"/>
  <c r="N32" i="10" s="1"/>
  <c r="C106" i="8" l="1"/>
  <c r="M106" i="8"/>
  <c r="I106" i="8"/>
  <c r="E106" i="8"/>
  <c r="J106" i="8"/>
  <c r="F106" i="8"/>
  <c r="L106" i="8"/>
  <c r="H106" i="8"/>
  <c r="D106" i="8"/>
  <c r="K106" i="8"/>
  <c r="G106" i="8"/>
  <c r="M33" i="10"/>
  <c r="N33" i="10" s="1"/>
  <c r="H113" i="8"/>
  <c r="G113" i="8"/>
  <c r="C113" i="8"/>
  <c r="F113" i="8"/>
  <c r="L113" i="8"/>
  <c r="D113" i="8"/>
  <c r="J113" i="8"/>
  <c r="M113" i="8"/>
  <c r="I113" i="8"/>
  <c r="E113" i="8"/>
  <c r="B113" i="8"/>
  <c r="K113" i="8"/>
  <c r="L33" i="10"/>
  <c r="M17" i="10"/>
  <c r="N17" i="10" s="1"/>
  <c r="N80" i="8"/>
  <c r="N81" i="8" s="1"/>
  <c r="K28" i="10"/>
  <c r="J28" i="10"/>
  <c r="K27" i="10"/>
  <c r="J27" i="10"/>
  <c r="B82" i="8"/>
  <c r="M65" i="8"/>
  <c r="L65" i="8"/>
  <c r="K65" i="8"/>
  <c r="J65" i="8"/>
  <c r="I65" i="8"/>
  <c r="H65" i="8"/>
  <c r="G65" i="8"/>
  <c r="F65" i="8"/>
  <c r="E65" i="8"/>
  <c r="D65" i="8"/>
  <c r="C65" i="8"/>
  <c r="B65" i="8"/>
  <c r="N64" i="8"/>
  <c r="N65" i="8" s="1"/>
  <c r="C6" i="8"/>
  <c r="D6" i="8"/>
  <c r="E6" i="8"/>
  <c r="F6" i="8"/>
  <c r="G6" i="8"/>
  <c r="H6" i="8"/>
  <c r="I6" i="8"/>
  <c r="J6" i="8"/>
  <c r="K6" i="8"/>
  <c r="L6" i="8"/>
  <c r="M6" i="8"/>
  <c r="M27" i="10" l="1"/>
  <c r="M28" i="10"/>
  <c r="N28" i="10" s="1"/>
  <c r="B66" i="8"/>
  <c r="L17" i="10"/>
  <c r="H66" i="8"/>
  <c r="K66" i="8"/>
  <c r="G66" i="8"/>
  <c r="L66" i="8"/>
  <c r="D66" i="8"/>
  <c r="C66" i="8"/>
  <c r="J66" i="8"/>
  <c r="F66" i="8"/>
  <c r="M66" i="8"/>
  <c r="I66" i="8"/>
  <c r="E66" i="8"/>
  <c r="L28" i="10"/>
  <c r="D7" i="8"/>
  <c r="J16" i="10"/>
  <c r="N3" i="8"/>
  <c r="N6" i="8" s="1"/>
  <c r="H7" i="8" l="1"/>
  <c r="M7" i="8"/>
  <c r="C7" i="8"/>
  <c r="L7" i="8"/>
  <c r="I7" i="8"/>
  <c r="K7" i="8"/>
  <c r="G7" i="8"/>
  <c r="F7" i="8"/>
  <c r="E7" i="8"/>
  <c r="J7" i="8"/>
  <c r="C179" i="8"/>
  <c r="D179" i="8"/>
  <c r="E179" i="8"/>
  <c r="F179" i="8"/>
  <c r="G179" i="8"/>
  <c r="H179" i="8"/>
  <c r="I179" i="8"/>
  <c r="J179" i="8"/>
  <c r="K179" i="8"/>
  <c r="L179" i="8"/>
  <c r="M179" i="8"/>
  <c r="B179" i="8"/>
  <c r="B180" i="8" s="1"/>
  <c r="C156" i="8"/>
  <c r="D156" i="8"/>
  <c r="E156" i="8"/>
  <c r="F156" i="8"/>
  <c r="G156" i="8"/>
  <c r="H156" i="8"/>
  <c r="I156" i="8"/>
  <c r="J156" i="8"/>
  <c r="K156" i="8"/>
  <c r="L156" i="8"/>
  <c r="M156" i="8"/>
  <c r="B156" i="8"/>
  <c r="C147" i="8"/>
  <c r="D147" i="8"/>
  <c r="E147" i="8"/>
  <c r="F147" i="8"/>
  <c r="G147" i="8"/>
  <c r="H147" i="8"/>
  <c r="I147" i="8"/>
  <c r="J147" i="8"/>
  <c r="K147" i="8"/>
  <c r="L147" i="8"/>
  <c r="M147" i="8"/>
  <c r="B147" i="8"/>
  <c r="B127" i="8"/>
  <c r="C119" i="8"/>
  <c r="D119" i="8"/>
  <c r="E119" i="8"/>
  <c r="F119" i="8"/>
  <c r="G119" i="8"/>
  <c r="H119" i="8"/>
  <c r="I119" i="8"/>
  <c r="J119" i="8"/>
  <c r="K119" i="8"/>
  <c r="L119" i="8"/>
  <c r="M119" i="8"/>
  <c r="B119" i="8"/>
  <c r="E157" i="8" l="1"/>
  <c r="I157" i="8"/>
  <c r="M157" i="8"/>
  <c r="G157" i="8"/>
  <c r="D157" i="8"/>
  <c r="H157" i="8"/>
  <c r="F157" i="8"/>
  <c r="J157" i="8"/>
  <c r="C157" i="8"/>
  <c r="B157" i="8"/>
  <c r="K157" i="8"/>
  <c r="L157" i="8"/>
  <c r="J44" i="10"/>
  <c r="N96" i="8"/>
  <c r="B139" i="8" l="1"/>
  <c r="D139" i="8"/>
  <c r="H139" i="8"/>
  <c r="L139" i="8"/>
  <c r="F139" i="8"/>
  <c r="C139" i="8"/>
  <c r="G139" i="8"/>
  <c r="E139" i="8"/>
  <c r="I139" i="8"/>
  <c r="M139" i="8"/>
  <c r="J139" i="8"/>
  <c r="K139" i="8"/>
  <c r="K45" i="10" l="1"/>
  <c r="J45" i="10"/>
  <c r="K43" i="10"/>
  <c r="J43" i="10"/>
  <c r="K40" i="10"/>
  <c r="J40" i="10"/>
  <c r="K35" i="10"/>
  <c r="J35" i="10"/>
  <c r="B75" i="10"/>
  <c r="C76" i="10"/>
  <c r="C90" i="8"/>
  <c r="D90" i="8"/>
  <c r="E90" i="8"/>
  <c r="F90" i="8"/>
  <c r="G90" i="8"/>
  <c r="H90" i="8"/>
  <c r="I90" i="8"/>
  <c r="J90" i="8"/>
  <c r="K90" i="8"/>
  <c r="L90" i="8"/>
  <c r="M90" i="8"/>
  <c r="B90" i="8"/>
  <c r="B120" i="8"/>
  <c r="B97" i="8"/>
  <c r="B98" i="8" s="1"/>
  <c r="M155" i="8"/>
  <c r="L155" i="8"/>
  <c r="K155" i="8"/>
  <c r="J155" i="8"/>
  <c r="I155" i="8"/>
  <c r="H155" i="8"/>
  <c r="G155" i="8"/>
  <c r="F155" i="8"/>
  <c r="E155" i="8"/>
  <c r="D155" i="8"/>
  <c r="C155" i="8"/>
  <c r="B155" i="8"/>
  <c r="N154" i="8"/>
  <c r="N156" i="8" s="1"/>
  <c r="N153" i="8"/>
  <c r="N126" i="8"/>
  <c r="C127" i="8"/>
  <c r="D127" i="8"/>
  <c r="E127" i="8"/>
  <c r="F127" i="8"/>
  <c r="G127" i="8"/>
  <c r="H127" i="8"/>
  <c r="I127" i="8"/>
  <c r="J127" i="8"/>
  <c r="K127" i="8"/>
  <c r="L127" i="8"/>
  <c r="M127" i="8"/>
  <c r="N118" i="8"/>
  <c r="N119" i="8" s="1"/>
  <c r="N117" i="8"/>
  <c r="D98" i="8"/>
  <c r="E98" i="8"/>
  <c r="F98" i="8"/>
  <c r="G98" i="8"/>
  <c r="H98" i="8"/>
  <c r="I98" i="8"/>
  <c r="J98" i="8"/>
  <c r="K98" i="8"/>
  <c r="L98" i="8"/>
  <c r="M98" i="8"/>
  <c r="C98" i="8"/>
  <c r="C97" i="8"/>
  <c r="D97" i="8"/>
  <c r="E97" i="8"/>
  <c r="F97" i="8"/>
  <c r="G97" i="8"/>
  <c r="H97" i="8"/>
  <c r="I97" i="8"/>
  <c r="J97" i="8"/>
  <c r="K97" i="8"/>
  <c r="L97" i="8"/>
  <c r="M97" i="8"/>
  <c r="N95" i="8"/>
  <c r="D120" i="8" l="1"/>
  <c r="M16" i="10"/>
  <c r="N16" i="10" s="1"/>
  <c r="I120" i="8"/>
  <c r="M120" i="8"/>
  <c r="E120" i="8"/>
  <c r="L120" i="8"/>
  <c r="H120" i="8"/>
  <c r="K120" i="8"/>
  <c r="G120" i="8"/>
  <c r="C120" i="8"/>
  <c r="J120" i="8"/>
  <c r="F120" i="8"/>
  <c r="N97" i="8"/>
  <c r="L16" i="10"/>
  <c r="N24" i="10" l="1"/>
  <c r="M43" i="10"/>
  <c r="N43" i="10" s="1"/>
  <c r="L43" i="10"/>
  <c r="L178" i="8" l="1"/>
  <c r="K178" i="8"/>
  <c r="J178" i="8"/>
  <c r="I178" i="8"/>
  <c r="H178" i="8"/>
  <c r="G178" i="8"/>
  <c r="F178" i="8"/>
  <c r="E178" i="8"/>
  <c r="D178" i="8"/>
  <c r="C178" i="8"/>
  <c r="B76" i="10"/>
  <c r="N144" i="8"/>
  <c r="J41" i="10" s="1"/>
  <c r="N125" i="8"/>
  <c r="M178" i="8"/>
  <c r="B178" i="8"/>
  <c r="M42" i="10"/>
  <c r="N42" i="10" s="1"/>
  <c r="L42" i="10"/>
  <c r="M35" i="10"/>
  <c r="N35" i="10" s="1"/>
  <c r="L35" i="10"/>
  <c r="N177" i="8"/>
  <c r="N179" i="8" s="1"/>
  <c r="N176" i="8"/>
  <c r="N69" i="10"/>
  <c r="C61" i="10"/>
  <c r="M56" i="10"/>
  <c r="N56" i="10" s="1"/>
  <c r="M55" i="10"/>
  <c r="N55" i="10" s="1"/>
  <c r="M54" i="10"/>
  <c r="N54" i="10" s="1"/>
  <c r="H47" i="10"/>
  <c r="M46" i="10"/>
  <c r="N46" i="10" s="1"/>
  <c r="L46" i="10"/>
  <c r="M45" i="10"/>
  <c r="N45" i="10" s="1"/>
  <c r="L45" i="10"/>
  <c r="M44" i="10"/>
  <c r="N44" i="10" s="1"/>
  <c r="L44" i="10"/>
  <c r="M39" i="10"/>
  <c r="N39" i="10" s="1"/>
  <c r="L39" i="10"/>
  <c r="M25" i="10"/>
  <c r="N25" i="10" s="1"/>
  <c r="L25" i="10"/>
  <c r="N38" i="10" l="1"/>
  <c r="H48" i="10"/>
  <c r="M146" i="8"/>
  <c r="J146" i="8" l="1"/>
  <c r="K146" i="8"/>
  <c r="F13" i="1"/>
  <c r="G146" i="8"/>
  <c r="C146" i="8"/>
  <c r="N145" i="8"/>
  <c r="N147" i="8" s="1"/>
  <c r="H146" i="8"/>
  <c r="E146" i="8"/>
  <c r="B146" i="8"/>
  <c r="L146" i="8"/>
  <c r="D146" i="8"/>
  <c r="F146" i="8"/>
  <c r="I146" i="8"/>
  <c r="N127" i="8"/>
  <c r="B128" i="8"/>
  <c r="D128" i="8"/>
  <c r="H128" i="8"/>
  <c r="L128" i="8"/>
  <c r="E128" i="8"/>
  <c r="I128" i="8"/>
  <c r="M128" i="8"/>
  <c r="F128" i="8"/>
  <c r="J128" i="8"/>
  <c r="C128" i="8"/>
  <c r="G128" i="8"/>
  <c r="K128" i="8"/>
  <c r="M89" i="8"/>
  <c r="L89" i="8"/>
  <c r="K89" i="8"/>
  <c r="J89" i="8"/>
  <c r="I89" i="8"/>
  <c r="H89" i="8"/>
  <c r="G89" i="8"/>
  <c r="F89" i="8"/>
  <c r="E89" i="8"/>
  <c r="D89" i="8"/>
  <c r="C89" i="8"/>
  <c r="B89" i="8"/>
  <c r="N88" i="8"/>
  <c r="N87"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J16" i="1" l="1"/>
  <c r="K41" i="10"/>
  <c r="B148" i="8"/>
  <c r="K148" i="8"/>
  <c r="C148" i="8"/>
  <c r="F148" i="8"/>
  <c r="I148" i="8"/>
  <c r="G148" i="8"/>
  <c r="J148" i="8"/>
  <c r="L148" i="8"/>
  <c r="M148" i="8"/>
  <c r="D148" i="8"/>
  <c r="E148" i="8"/>
  <c r="H148" i="8"/>
  <c r="J21" i="1"/>
  <c r="M40" i="10"/>
  <c r="N40" i="10" s="1"/>
  <c r="L40" i="10"/>
  <c r="I20" i="1"/>
  <c r="G21" i="1"/>
  <c r="I12" i="1"/>
  <c r="I14" i="1"/>
  <c r="E14" i="1"/>
  <c r="N90" i="8"/>
  <c r="C180" i="8"/>
  <c r="D180" i="8"/>
  <c r="F180" i="8"/>
  <c r="E180" i="8"/>
  <c r="L180" i="8"/>
  <c r="J180" i="8"/>
  <c r="G180" i="8"/>
  <c r="I180" i="8"/>
  <c r="K180" i="8"/>
  <c r="M180" i="8"/>
  <c r="H180" i="8"/>
  <c r="L91" i="8"/>
  <c r="E91" i="8"/>
  <c r="I91" i="8"/>
  <c r="M91" i="8"/>
  <c r="B91" i="8"/>
  <c r="F91" i="8"/>
  <c r="J91" i="8"/>
  <c r="C91" i="8"/>
  <c r="G91" i="8"/>
  <c r="K91" i="8"/>
  <c r="D91" i="8"/>
  <c r="H91" i="8"/>
  <c r="G16" i="1"/>
  <c r="G12" i="1"/>
  <c r="J20" i="1"/>
  <c r="L41" i="10" l="1"/>
  <c r="M41" i="10"/>
  <c r="N41" i="10" s="1"/>
  <c r="N47" i="10" s="1"/>
  <c r="H16" i="1"/>
  <c r="N27" i="10"/>
  <c r="N31" i="10" s="1"/>
  <c r="L27" i="10"/>
  <c r="H14" i="1"/>
  <c r="J14" i="1" s="1"/>
  <c r="N48" i="10" l="1"/>
  <c r="E10" i="1"/>
  <c r="E11" i="1" l="1"/>
  <c r="E12" i="1"/>
  <c r="F9" i="1"/>
  <c r="E9" i="1"/>
  <c r="G9" i="1"/>
  <c r="J11" i="1"/>
  <c r="H9" i="1" l="1"/>
  <c r="H10" i="1"/>
  <c r="H11" i="1"/>
  <c r="I9" i="1"/>
  <c r="J9" i="1"/>
  <c r="H8" i="10"/>
  <c r="H12" i="1"/>
  <c r="J12" i="1" s="1"/>
  <c r="J13" i="1"/>
  <c r="I13" i="1"/>
  <c r="F10" i="1"/>
  <c r="G10" i="1"/>
  <c r="G11" i="1"/>
  <c r="I10" i="1" l="1"/>
  <c r="J10" i="1" s="1"/>
  <c r="N49" i="10"/>
  <c r="H10" i="10" s="1"/>
  <c r="N57" i="10"/>
  <c r="N58" i="10" s="1"/>
  <c r="B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33" authorId="0" shapeId="0" xr:uid="{00000000-0006-0000-0200-000001000000}">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<sst xmlns="http://schemas.openxmlformats.org/spreadsheetml/2006/main" count="1209" uniqueCount="331">
  <si>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</si>
  <si>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</si>
  <si>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</si>
  <si>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</si>
  <si>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</si>
  <si>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</si>
  <si>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</si>
  <si>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</si>
  <si>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</si>
  <si>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</si>
  <si>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</si>
  <si>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</si>
  <si>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</si>
  <si>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</si>
  <si>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</si>
  <si>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</si>
  <si>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</si>
  <si>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</si>
  <si>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</si>
  <si>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</si>
  <si>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</si>
  <si>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</si>
  <si>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</si>
  <si>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</si>
  <si>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</si>
  <si>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</si>
  <si>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</si>
  <si>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</si>
  <si>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</si>
  <si>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</si>
  <si>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</si>
  <si>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</si>
  <si>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</si>
  <si>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</si>
  <si>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</si>
  <si>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</si>
  <si>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</si>
  <si>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</si>
  <si>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</si>
  <si>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</si>
  <si>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</si>
  <si>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</si>
  <si>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</si>
  <si>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</si>
  <si>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</si>
  <si>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</si>
  <si>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</si>
  <si>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</si>
  <si>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</si>
  <si>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</si>
  <si>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</si>
  <si>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</si>
  <si>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</si>
  <si>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</si>
  <si>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</si>
  <si>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</si>
  <si>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</si>
  <si>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</si>
  <si>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</si>
  <si>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</si>
  <si>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</si>
  <si>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</si>
  <si>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</si>
  <si>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</si>
  <si>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</si>
  <si>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</si>
  <si>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</si>
  <si>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</si>
  <si>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</si>
  <si>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</si>
  <si>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</si>
  <si>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</si>
  <si>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</si>
  <si>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</si>
  <si>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</si>
  <si>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</si>
  <si>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</si>
  <si>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</si>
  <si>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</si>
  <si>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</si>
  <si>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</si>
  <si>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</si>
  <si>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</si>
  <si>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</si>
  <si>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</si>
  <si>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</si>
  <si>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</si>
  <si>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</si>
  <si>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</si>
  <si>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</si>
  <si>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</si>
  <si>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</si>
  <si>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</si>
  <si>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</si>
  <si>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</si>
  <si>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</si>
  <si>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</si>
  <si>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</si>
  <si>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</si>
  <si>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</si>
  <si>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</si>
  <si>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</si>
  <si>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</si>
  <si>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</si>
  <si>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</si>
  <si>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</si>
  <si>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</si>
  <si>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</si>
  <si>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</si>
  <si>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</si>
  <si>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</si>
  <si>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</si>
  <si>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</si>
  <si>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</si>
  <si>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</si>
  <si>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</si>
  <si>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</si>
  <si>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</si>
  <si>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</si>
  <si>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</si>
  <si>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</si>
  <si>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</si>
  <si>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</si>
  <si>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</si>
  <si>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</si>
  <si>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</si>
  <si>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</si>
  <si>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</si>
  <si>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</si>
  <si>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</si>
  <si>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</si>
  <si>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</si>
  <si>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</si>
  <si>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</si>
  <si>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</si>
  <si>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</si>
  <si>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</si>
  <si>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</si>
  <si>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</si>
  <si>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</si>
  <si>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</si>
  <si>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</si>
  <si>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</si>
  <si>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</si>
  <si>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</si>
  <si>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</si>
  <si>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</si>
  <si>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</si>
  <si>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</si>
  <si>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</si>
  <si>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</si>
  <si>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</si>
  <si>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</si>
  <si>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</si>
  <si>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</si>
  <si>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</si>
  <si>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</si>
  <si>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</si>
  <si>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</si>
  <si>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</si>
  <si>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</si>
  <si>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</si>
  <si>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</si>
  <si>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</si>
  <si>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</si>
  <si>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</si>
  <si>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</si>
  <si>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</si>
  <si>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</si>
  <si>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</si>
  <si>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</si>
  <si>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</si>
  <si>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</si>
  <si>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</si>
  <si>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</si>
  <si>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</si>
  <si>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</si>
  <si>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</si>
  <si>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</si>
  <si>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</si>
  <si>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</si>
  <si>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</si>
  <si>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</si>
  <si>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</si>
  <si>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</si>
  <si>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</si>
  <si>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</si>
  <si>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</si>
  <si>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</si>
  <si>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</si>
  <si>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</si>
  <si>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</si>
  <si>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</si>
  <si>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</si>
  <si>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</si>
  <si>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</si>
  <si>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</si>
  <si>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</si>
  <si>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</si>
  <si>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</si>
  <si>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</si>
  <si>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</si>
  <si>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</si>
  <si>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</si>
  <si>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</si>
  <si>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</si>
  <si>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</si>
  <si>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</si>
  <si>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</si>
  <si>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</si>
  <si>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</si>
  <si>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</si>
  <si>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</si>
  <si>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</si>
  <si>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</si>
  <si>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</si>
  <si>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</si>
  <si>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</si>
  <si>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</si>
  <si>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</si>
  <si>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</si>
  <si>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</si>
  <si>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</si>
  <si>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</si>
  <si>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TNA &amp; Akses KMS</t>
  </si>
  <si>
    <t>Target TNA</t>
  </si>
  <si>
    <t>Target KMS</t>
  </si>
  <si>
    <t>Min to Zero</t>
  </si>
  <si>
    <t>Target ISO</t>
  </si>
  <si>
    <t>Actual MTD</t>
  </si>
  <si>
    <t>F.1. Sales Growth</t>
  </si>
  <si>
    <t>M Rupiah</t>
  </si>
  <si>
    <t>Internal Complain per departemen/bulan</t>
  </si>
  <si>
    <t>Komplain</t>
  </si>
  <si>
    <t>Komplain Produk/Bulan</t>
  </si>
  <si>
    <t>C.2. Customer Loyalti</t>
  </si>
  <si>
    <t>Customer Melakukan Pembelian Ulang</t>
  </si>
  <si>
    <t>YTD</t>
  </si>
  <si>
    <t>Days</t>
  </si>
  <si>
    <t>Actual Average</t>
  </si>
  <si>
    <t xml:space="preserve">Pencapaian Target Intensitas Solid Waste </t>
  </si>
  <si>
    <t>Program Penurunan Intensitas Energy Departemen</t>
  </si>
  <si>
    <t>Program</t>
  </si>
  <si>
    <t>Temuan 5S</t>
  </si>
  <si>
    <t>Kepatuhan penggunaan APD Internal dan Vendor</t>
  </si>
  <si>
    <t>Rupiah</t>
  </si>
  <si>
    <t>% Budget</t>
  </si>
  <si>
    <t>Program Survey Kepuasan Pelanggan</t>
  </si>
  <si>
    <t>Juni 2024</t>
  </si>
  <si>
    <t>C.3. Innovative Product</t>
  </si>
  <si>
    <t>I.4. Inventory Management</t>
  </si>
  <si>
    <t>Sales Single Ekspor</t>
  </si>
  <si>
    <t>Sales Single Oem Project</t>
  </si>
  <si>
    <t>Sales Single B2C</t>
  </si>
  <si>
    <t>Sales Single AS Project</t>
  </si>
  <si>
    <t>BUSDEV</t>
  </si>
  <si>
    <t>Biaya  Kirim 95% x Budget</t>
  </si>
  <si>
    <t>TOP AR Customer</t>
  </si>
  <si>
    <t>% From Revenue Sales</t>
  </si>
  <si>
    <t>Biaya  Kirim</t>
  </si>
  <si>
    <t>Biaya Penjualan</t>
  </si>
  <si>
    <t>% From Budget</t>
  </si>
  <si>
    <t>% Revenue</t>
  </si>
  <si>
    <t>Klaim Produk/Bulan</t>
  </si>
  <si>
    <t>in Rupiah</t>
  </si>
  <si>
    <t>Claim per Bulan</t>
  </si>
  <si>
    <t>Repeat Order</t>
  </si>
  <si>
    <t xml:space="preserve">New Product Dragon </t>
  </si>
  <si>
    <t>1 (Feb 24)</t>
  </si>
  <si>
    <t>Tingkat kecelakaan kerja internal</t>
  </si>
  <si>
    <t>Inventory Finished Good-Single, slowmoving</t>
  </si>
  <si>
    <t>Inventory FG Dragon, B2C, Kawai</t>
  </si>
  <si>
    <t>Optimalisasi Program Digitalisasi</t>
  </si>
  <si>
    <t>Realisasi</t>
  </si>
  <si>
    <t>data dari IT</t>
  </si>
  <si>
    <t>Andre Nafi</t>
  </si>
  <si>
    <t>Kazuhiko Aminaka</t>
  </si>
  <si>
    <t>Bussiness Development</t>
  </si>
  <si>
    <r>
      <t>Isi pencapaian disesuaikan periode BSC yang akan diupdate pada "</t>
    </r>
    <r>
      <rPr>
        <b/>
        <sz val="11"/>
        <rFont val="Calibri"/>
        <family val="2"/>
        <scheme val="minor"/>
      </rPr>
      <t>baris yang berisi kata Actual" atau baris berwarna Kuning</t>
    </r>
  </si>
  <si>
    <t>Strategic Initiative</t>
  </si>
  <si>
    <t>1. Merencanakan delivery  on schedule tepat produk tepat jumlah tepat waktu
2. Koordinasi dengan MO atas APS bulanan
3. Membuat forecast order bulanan
4. Membuka komunikasi kembali dengan buyer lama
5. Membuat  APS /  ROP penjualan bulanan tepat waktu
6. Melakukan promo produk via plaform Amazone / Alibabax
7. Melakukan kunjungan pameran  IFEX
8. Mencari  customer baru melalui platform Kemendag, asosiasi dan marketplace</t>
  </si>
  <si>
    <t>Pengelolaan seluruh kegiatan operasional yang lebih efisien dan efektif sesuai budget</t>
  </si>
  <si>
    <t>Memastikan produk yang terdelivery lolos QC</t>
  </si>
  <si>
    <t>1. Melaksanakan seluruh proses sesuai dengan Standar Keberterimaan</t>
  </si>
  <si>
    <t>1. Meningkatkan layanan penjualan
2. Menetapkan program customer care
3. Melakukan komunikasi intens dengan pembeli existing dan pembeli lama</t>
  </si>
  <si>
    <t xml:space="preserve">Meningkatkan sinergi dan kolaborasi R&amp;D dgn BusDev                      </t>
  </si>
  <si>
    <t>1. Menurunkan inventory finished good slow dan unmoving
2. Meningkatkan akurasi perencanaan produksi
3. Proses pengadaan sesuai dengan perencanaan penjualan
4. Melakukan kontrol stok bulanan via SAP</t>
  </si>
  <si>
    <t>1. AC terdekat Minimal mati 4 jam / hari
2. Konsistensi pengelolaan lingkungan
3. Memaksimalkan Tim AOC departemen
4. Lampu kerja miminal mati 1 jam / hari</t>
  </si>
  <si>
    <t>1. Menggunakan dua muka kertas untuk Print
2. Dokumen secara Paperless</t>
  </si>
  <si>
    <t>1. Membuat rencana  pengiriman produk OEM tepat waktu, tepat produk dan tepat jumlah
2. Melakukan komunikasi intens dengan customer OEM existing
3. Membuat  APS /  ROP penjualan bulanan tepat waktu
4. Mencari peluang untuk new cstomer OEM
Membuka komunikasi dengan buyer lama</t>
  </si>
  <si>
    <t>1. Melakukan penjualan via Transliving, Courts, AEON Mall, Hypermart  = 1,137 M
2. Melakukan penjualan via platform online ( Yuks Shopping, Dekoruma, others ) =    0,02 M
3. Menambah jaringan pemasaran modern retail baru ( Atria, Offo Living ) = 0,085 M
4. Exhibition 3x dalam 1 tahun  = 0,085 M
5. Create new item product sesuai kebutuhan market dengan  harga kompetitif
6. Memastikan ketersediaan stok fast moving produk di store existing</t>
  </si>
  <si>
    <t>1. Memastikan dokumen penagihan lengkap sudah terkirim oleh FIACO dep
2. Mengingatkan customer waktu jatuh tempo tagihan AR
3. Mengingatkan customer waktu jatuh tempo tagihan AR</t>
  </si>
  <si>
    <t>1. Memastikan delivery produk sesuai jadwal yang disepakati dan sesuai dokumen
2. Memastikan dokumen pengiriman lengkap
3. Memastikan produk yang terdelivery lolos QC</t>
  </si>
  <si>
    <t>1. Memastikan produk yang terdelivery lolos QC
2. Memastikan prosedur pengiriman produk sesuai standar yang ditentukan</t>
  </si>
  <si>
    <t>Monitoring dan evaluasi kehadiran karyawan tiap bulan</t>
  </si>
  <si>
    <t>Update HIRADC
Kepatuhan terhadap penggunaan APD</t>
  </si>
  <si>
    <t>- Membuat Kaizen Strategis yang dapat diikutsertakan WOW Awards</t>
  </si>
  <si>
    <t>- Membuat A3 report setiap bulanmelalui email tim Kaizen</t>
  </si>
  <si>
    <t xml:space="preserve">
- Mengimplementasikan piket 5S &amp; K3 program pemilahan sampah &amp; penghematan energi Departemen
- Konsistensi pengelolaan lingkungan </t>
  </si>
  <si>
    <t>- Melakukan pengembangan kompetensi tim Departenen BusDev sesuai dengan panduan HC</t>
  </si>
  <si>
    <t>- Review dan update prosedur/ SOP di Dept Business Development</t>
  </si>
  <si>
    <t>- Input ROP via CIS</t>
  </si>
  <si>
    <t xml:space="preserve">Mengimplementasikan piket 5S &amp; K3 program pemilahan sampah &amp; penghematan energi Departemen
Konsistensi pengelolaan lingkungan </t>
  </si>
  <si>
    <t xml:space="preserve">Melakukan pengembangan kompetensi tim Departenen BusDev sesuai dengan panduan HC
Reminder dan monitoring  dalam setiap Briefing
Melakukan program sosialisasi KMS                   </t>
  </si>
  <si>
    <t>Review dan update prosedur/ SOP di Dept Business Development
Memastikan Dept Business Development melaksanakan prosedur sesuai SOP yang telah ditetapkan
Melaksanakan sistem Manajemen ISO Integrasi                                                                                                        -Memastikan penyelesaian temuan audit dilakukan sesuai jadwal</t>
  </si>
  <si>
    <t>Update peraturan perundangan yang berlaku
Membuat program pengawasan pemenuhan peraturan perundangan</t>
  </si>
  <si>
    <t>Input ROP via CIS
Printing Lot Number produk export</t>
  </si>
  <si>
    <t>Review Jobdesc dan SOP sesuai dengan kode etik, GSG dan peraturan perundangan yang berlaku</t>
  </si>
  <si>
    <t xml:space="preserve">1. Memastikan pembelian   existing customer= 300 Jt
2. Memastikan pembelian Reseller existing   =  180 jt
3. Penjualan new Reseller area baru  =  120 jt
4. Penjualan via reseller koperasi    =    80 jt
5. Penjualan end customer = 40 jt
6. Mengembangkan produk kursi Dragon baru yang lebih kompetitif
7. Membuat APS / ROP penjualan bulanan tepat waktu   </t>
  </si>
  <si>
    <t>1. Controling biaya dinas  vs penjualan sesuai budget
2. Mencari alternative vendor dengan harga kompetitif &amp; kualitas yang dapat diterima
3. Controlling biaya pengiriman vs penjualan sesuai budget
4. Optimalisasi kapasitas truk dalam pengiriman</t>
  </si>
  <si>
    <t>Optimalisasi Program Digitalisasi
Digitalisasi  PO, ROP via CIS
Lot Number export menggunakan barcode</t>
  </si>
  <si>
    <t>Actual Temuan (Eksternal)</t>
  </si>
  <si>
    <t>Actual Tepat Waktu  (Internal - hari)</t>
  </si>
  <si>
    <t>Dalam Juta Rupiah</t>
  </si>
  <si>
    <t>1,32 M</t>
  </si>
  <si>
    <t>0,72 M</t>
  </si>
  <si>
    <t>Gross Profit</t>
  </si>
  <si>
    <t xml:space="preserve">% </t>
  </si>
  <si>
    <t>Dalam %</t>
  </si>
  <si>
    <t>1. Mengelola kegiatan operasional lebih efisien dan efektif sesuai budget
2. Controling margin penjualan</t>
  </si>
  <si>
    <t>Juta Rupiah</t>
  </si>
  <si>
    <t>Undangan Training</t>
  </si>
  <si>
    <t>Kehadiran Training</t>
  </si>
  <si>
    <t>% TNA</t>
  </si>
  <si>
    <t>% Actual KMS</t>
  </si>
  <si>
    <t xml:space="preserve">Isi keterangan pencapaian pada kolom yang sudah disediakan
</t>
  </si>
  <si>
    <t>Note</t>
  </si>
  <si>
    <t>Pencapaian Temuan Eksternal</t>
  </si>
  <si>
    <t>% Pencapaian Tepat Waktu</t>
  </si>
  <si>
    <t xml:space="preserve">Dalam Milyard Rupiah </t>
  </si>
  <si>
    <t>JUNI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</si>
</sst>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_(* \(#,##0.00\);_(* &quot;-&quot;??_);_(@_)"/>
    <numFmt numFmtId="164" formatCode="_-* #,##0_-;\-* #,##0_-;_-* &quot;-&quot;_-;_-@_-"/>
    <numFmt numFmtId="165" formatCode="_-* #,##0.00_-;\-* #,##0.00_-;_-* &quot;-&quot;??_-;_-@_-"/>
    <numFmt numFmtId="166" formatCode="_(* #,##0.000_);_(* \(#,##0.000\);_(* &quot;-&quot;??_);_(@_)"/>
    <numFmt numFmtId="167" formatCode="0.0%"/>
    <numFmt numFmtId="168" formatCode="0.000"/>
    <numFmt numFmtId="169" formatCode="&quot;&gt; &quot;0%"/>
    <numFmt numFmtId="170" formatCode="&quot;Max &quot;0%"/>
    <numFmt numFmtId="171" formatCode="&quot;&lt;= &quot;0%"/>
    <numFmt numFmtId="172" formatCode="&quot;&gt;= &quot;0%"/>
    <numFmt numFmtId="173" formatCode="&quot;&lt; &quot;0%"/>
    <numFmt numFmtId="174" formatCode="&quot;Finance - How should we look to our shareholders? (&quot;General&quot;%)&quot;"/>
    <numFmt numFmtId="175" formatCode="#,##0.000_);\(#,##0.000\)"/>
    <numFmt numFmtId="176" formatCode="&quot;Finance - How should we look to our shareholders? - &quot;0%"/>
    <numFmt numFmtId="177" formatCode="0.0000"/>
    <numFmt numFmtId="178" formatCode="&quot;Total Perspectives Weight - &quot;0%"/>
    <numFmt numFmtId="179" formatCode="_(* #,##0_);_(* \(#,##0\);_(* &quot;-&quot;??_);_(@_)"/>
    <numFmt numFmtId="180" formatCode="0.0"/>
    <numFmt numFmtId="181" formatCode="0.000%"/>
    <numFmt numFmtId="182" formatCode="_(* #,##0_);_(* \(#,##0\);_(* \-??_);_(@_)"/>
    <numFmt numFmtId="183" formatCode="#,##0.000"/>
  </numFmts>
  <fonts count="32"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sz val="11"/>
      <color theme="1"/>
      <name val="Calibri"/>
      <family val="2"/>
      <charset val="1"/>
      <scheme val="minor"/>
    </font>
  </fonts>
  <fills count="1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1"/>
        <bgColor indexed="64"/>
      </patternFill>
    </fill>
    <fill>
      <patternFill patternType="solid">
        <fgColor theme="4"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xf numFmtId="165" fontId="1" fillId="0" borderId="0" applyFont="0" applyFill="0" applyBorder="0" applyAlignment="0" applyProtection="0"/>
    <xf numFmtId="179" fontId="1" fillId="0" borderId="0" applyFont="0" applyFill="0" applyBorder="0" applyAlignment="0" applyProtection="0"/>
    <xf numFmtId="0" fontId="31" fillId="0" borderId="0" applyFont="0" applyFill="0" applyBorder="0" applyAlignment="0" applyProtection="0"/>
    <xf numFmtId="0" fontId="31" fillId="0" borderId="0"/>
    <xf numFmtId="182" fontId="31" fillId="0" borderId="0" applyFont="0" applyFill="0" applyBorder="0" applyAlignment="0" applyProtection="0"/>
    <xf numFmtId="165" fontId="1" fillId="0" borderId="0" applyFont="0" applyFill="0" applyBorder="0" applyAlignment="0" applyProtection="0"/>
    <xf numFmtId="9"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458">
    <xf numFmtId="0" fontId="0" fillId="0" borderId="0" xfId="0"/>
    <xf numFmtId="166"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8"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8"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7"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5"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7" fontId="7" fillId="0" borderId="3" xfId="4" applyNumberFormat="1" applyFont="1" applyBorder="1" applyAlignment="1">
      <alignment horizontal="center" vertical="center"/>
    </xf>
    <xf numFmtId="167" fontId="7" fillId="0" borderId="3" xfId="2" applyNumberFormat="1" applyFont="1" applyFill="1" applyBorder="1" applyAlignment="1">
      <alignment horizontal="center" vertical="center"/>
    </xf>
    <xf numFmtId="167"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7"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7"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7"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4"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5"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5" fillId="0" borderId="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77"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7"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8"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7"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7"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7"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7"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7" fontId="22" fillId="0" borderId="0" xfId="8" applyNumberFormat="1" applyFont="1" applyAlignment="1" applyProtection="1">
      <alignment horizontal="justify" vertical="center" wrapText="1"/>
    </xf>
    <xf numFmtId="167"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7" fontId="22" fillId="0" borderId="0" xfId="8" applyNumberFormat="1" applyFont="1" applyAlignment="1" applyProtection="1">
      <alignment vertical="top"/>
    </xf>
    <xf numFmtId="0" fontId="22" fillId="0" borderId="0" xfId="7" applyFont="1" applyAlignment="1">
      <alignment horizontal="center"/>
    </xf>
    <xf numFmtId="167"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7"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2" fontId="17" fillId="0" borderId="0" xfId="8" applyNumberFormat="1" applyFont="1" applyFill="1" applyBorder="1" applyAlignment="1" applyProtection="1">
      <alignment horizontal="center" vertical="center"/>
    </xf>
    <xf numFmtId="173"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4"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43" fontId="0" fillId="8" borderId="1" xfId="1" applyFont="1" applyFill="1" applyBorder="1"/>
    <xf numFmtId="9" fontId="0" fillId="8" borderId="1" xfId="2" applyFont="1" applyFill="1" applyBorder="1"/>
    <xf numFmtId="166" fontId="0" fillId="8" borderId="1" xfId="1" applyNumberFormat="1" applyFont="1" applyFill="1" applyBorder="1"/>
    <xf numFmtId="9" fontId="0" fillId="8" borderId="1" xfId="1" applyNumberFormat="1" applyFont="1" applyFill="1" applyBorder="1"/>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9" fontId="1" fillId="0" borderId="1" xfId="2" applyFont="1" applyFill="1" applyBorder="1"/>
    <xf numFmtId="179" fontId="0" fillId="0" borderId="1" xfId="1" applyNumberFormat="1" applyFont="1" applyBorder="1"/>
    <xf numFmtId="9" fontId="0" fillId="0" borderId="0" xfId="2" applyFont="1" applyBorder="1"/>
    <xf numFmtId="2" fontId="0" fillId="0" borderId="0" xfId="0" applyNumberFormat="1"/>
    <xf numFmtId="2" fontId="0" fillId="0" borderId="1" xfId="2" applyNumberFormat="1" applyFont="1" applyBorder="1"/>
    <xf numFmtId="2" fontId="0" fillId="8" borderId="1" xfId="2" applyNumberFormat="1" applyFont="1" applyFill="1" applyBorder="1"/>
    <xf numFmtId="2" fontId="14" fillId="0" borderId="19" xfId="9" applyNumberFormat="1" applyFont="1" applyBorder="1" applyAlignment="1">
      <alignment horizontal="center" vertical="center"/>
    </xf>
    <xf numFmtId="1" fontId="14" fillId="0" borderId="21" xfId="1" applyNumberFormat="1" applyFont="1" applyFill="1" applyBorder="1" applyAlignment="1">
      <alignment horizontal="center" vertical="center"/>
    </xf>
    <xf numFmtId="1" fontId="0" fillId="0" borderId="1" xfId="2" applyNumberFormat="1" applyFont="1" applyBorder="1"/>
    <xf numFmtId="1" fontId="0" fillId="8" borderId="1" xfId="2" applyNumberFormat="1" applyFont="1" applyFill="1" applyBorder="1"/>
    <xf numFmtId="1" fontId="14" fillId="0" borderId="21" xfId="2" applyNumberFormat="1" applyFont="1" applyBorder="1" applyAlignment="1">
      <alignment horizontal="center" vertical="center"/>
    </xf>
    <xf numFmtId="0" fontId="2" fillId="2" borderId="12" xfId="0" applyFont="1" applyFill="1" applyBorder="1"/>
    <xf numFmtId="0" fontId="15" fillId="13" borderId="50" xfId="8" applyNumberFormat="1" applyFont="1" applyFill="1" applyBorder="1" applyAlignment="1" applyProtection="1">
      <alignment vertical="center"/>
    </xf>
    <xf numFmtId="0" fontId="15" fillId="12" borderId="11" xfId="8" applyNumberFormat="1" applyFont="1" applyFill="1" applyBorder="1" applyAlignment="1" applyProtection="1">
      <alignment vertical="center"/>
    </xf>
    <xf numFmtId="0" fontId="15" fillId="11" borderId="11" xfId="8" applyNumberFormat="1" applyFont="1" applyFill="1" applyBorder="1" applyAlignment="1" applyProtection="1">
      <alignment vertical="center"/>
    </xf>
    <xf numFmtId="0" fontId="15" fillId="10" borderId="11" xfId="8" applyNumberFormat="1" applyFont="1" applyFill="1" applyBorder="1" applyAlignment="1" applyProtection="1">
      <alignment vertical="center"/>
    </xf>
    <xf numFmtId="0" fontId="14" fillId="0" borderId="0" xfId="7" applyFont="1" applyAlignment="1">
      <alignment horizontal="left" vertical="center"/>
    </xf>
    <xf numFmtId="2" fontId="14" fillId="0" borderId="21" xfId="2" applyNumberFormat="1" applyFont="1" applyBorder="1" applyAlignment="1">
      <alignment horizontal="center" vertical="center"/>
    </xf>
    <xf numFmtId="166" fontId="0" fillId="0" borderId="0" xfId="1" applyNumberFormat="1" applyFont="1"/>
    <xf numFmtId="168" fontId="0" fillId="0" borderId="1" xfId="2" applyNumberFormat="1" applyFont="1" applyBorder="1"/>
    <xf numFmtId="168" fontId="14" fillId="0" borderId="21" xfId="8" applyNumberFormat="1" applyFont="1" applyBorder="1" applyAlignment="1">
      <alignment horizontal="center" vertical="center"/>
    </xf>
    <xf numFmtId="168" fontId="14" fillId="0" borderId="21" xfId="0" applyNumberFormat="1" applyFont="1" applyBorder="1" applyAlignment="1">
      <alignment horizontal="center" vertical="center"/>
    </xf>
    <xf numFmtId="168" fontId="0" fillId="0" borderId="0" xfId="0" applyNumberFormat="1"/>
    <xf numFmtId="168" fontId="0" fillId="8" borderId="1" xfId="2" applyNumberFormat="1" applyFont="1" applyFill="1" applyBorder="1"/>
    <xf numFmtId="167" fontId="0" fillId="0" borderId="1" xfId="2" applyNumberFormat="1" applyFont="1" applyBorder="1"/>
    <xf numFmtId="167" fontId="0" fillId="8" borderId="1" xfId="2" applyNumberFormat="1" applyFont="1" applyFill="1" applyBorder="1"/>
    <xf numFmtId="167" fontId="14" fillId="0" borderId="21" xfId="2" applyNumberFormat="1" applyFont="1" applyBorder="1" applyAlignment="1">
      <alignment horizontal="center" vertical="center"/>
    </xf>
    <xf numFmtId="0" fontId="14" fillId="0" borderId="0" xfId="7" applyFont="1" applyAlignment="1">
      <alignment horizontal="left" vertical="center" wrapText="1"/>
    </xf>
    <xf numFmtId="9" fontId="14" fillId="0" borderId="0" xfId="7" applyNumberFormat="1" applyFont="1"/>
    <xf numFmtId="9" fontId="15" fillId="0" borderId="0" xfId="7" applyNumberFormat="1" applyFont="1" applyAlignment="1">
      <alignment horizontal="center"/>
    </xf>
    <xf numFmtId="9" fontId="17" fillId="2" borderId="15" xfId="7" applyNumberFormat="1" applyFont="1" applyFill="1" applyBorder="1" applyAlignment="1">
      <alignment horizontal="center" vertical="center"/>
    </xf>
    <xf numFmtId="9" fontId="17" fillId="2" borderId="17" xfId="7" applyNumberFormat="1" applyFont="1" applyFill="1" applyBorder="1" applyAlignment="1">
      <alignment horizontal="center" vertical="center"/>
    </xf>
    <xf numFmtId="9" fontId="14" fillId="0" borderId="21" xfId="8" applyFont="1" applyBorder="1" applyAlignment="1" applyProtection="1">
      <alignment horizontal="center" vertical="center"/>
    </xf>
    <xf numFmtId="9" fontId="15" fillId="10" borderId="11" xfId="8" applyFont="1" applyFill="1" applyBorder="1" applyAlignment="1" applyProtection="1">
      <alignment horizontal="center" vertical="center"/>
    </xf>
    <xf numFmtId="9" fontId="14" fillId="0" borderId="19" xfId="8" applyFont="1" applyBorder="1" applyAlignment="1" applyProtection="1">
      <alignment horizontal="center" vertical="center"/>
    </xf>
    <xf numFmtId="9" fontId="15" fillId="11" borderId="11" xfId="8" applyFont="1" applyFill="1" applyBorder="1" applyAlignment="1" applyProtection="1">
      <alignment horizontal="center" vertical="center"/>
    </xf>
    <xf numFmtId="9" fontId="14" fillId="0" borderId="20" xfId="8" applyFont="1" applyBorder="1" applyAlignment="1" applyProtection="1">
      <alignment horizontal="center" vertical="center"/>
    </xf>
    <xf numFmtId="9" fontId="15" fillId="12" borderId="11" xfId="8" applyFont="1" applyFill="1" applyBorder="1" applyAlignment="1" applyProtection="1">
      <alignment horizontal="center" vertical="center"/>
    </xf>
    <xf numFmtId="9" fontId="15" fillId="13" borderId="50" xfId="8" applyFont="1" applyFill="1" applyBorder="1" applyAlignment="1" applyProtection="1">
      <alignment horizontal="center" vertical="center"/>
    </xf>
    <xf numFmtId="9" fontId="17" fillId="2" borderId="22" xfId="8" applyFont="1" applyFill="1" applyBorder="1" applyAlignment="1" applyProtection="1">
      <alignment horizontal="center" vertical="center"/>
    </xf>
    <xf numFmtId="9" fontId="15" fillId="0" borderId="0" xfId="8" applyFont="1" applyBorder="1" applyAlignment="1" applyProtection="1"/>
    <xf numFmtId="9" fontId="17" fillId="2" borderId="26" xfId="7" applyNumberFormat="1" applyFont="1" applyFill="1" applyBorder="1" applyAlignment="1">
      <alignment horizontal="center" vertical="center" wrapText="1"/>
    </xf>
    <xf numFmtId="9" fontId="15" fillId="0" borderId="0" xfId="7" applyNumberFormat="1" applyFont="1" applyAlignment="1">
      <alignment horizontal="left" vertical="center"/>
    </xf>
    <xf numFmtId="9" fontId="15" fillId="0" borderId="22" xfId="7" applyNumberFormat="1" applyFont="1" applyBorder="1" applyAlignment="1">
      <alignment horizontal="right" vertical="center" wrapText="1"/>
    </xf>
    <xf numFmtId="9" fontId="15" fillId="0" borderId="0" xfId="7" applyNumberFormat="1" applyFont="1" applyAlignment="1">
      <alignment horizontal="center" vertical="center" wrapText="1"/>
    </xf>
    <xf numFmtId="9" fontId="22" fillId="0" borderId="0" xfId="7" applyNumberFormat="1" applyFont="1" applyAlignment="1">
      <alignment horizontal="justify" vertical="center" wrapText="1"/>
    </xf>
    <xf numFmtId="9" fontId="22" fillId="0" borderId="0" xfId="7" applyNumberFormat="1" applyFont="1"/>
    <xf numFmtId="9" fontId="14" fillId="0" borderId="0" xfId="8" applyFont="1" applyProtection="1"/>
    <xf numFmtId="43" fontId="0" fillId="16" borderId="1" xfId="1" applyFont="1" applyFill="1" applyBorder="1"/>
    <xf numFmtId="9" fontId="0" fillId="16" borderId="1" xfId="2" applyFont="1" applyFill="1" applyBorder="1" applyAlignment="1">
      <alignment horizontal="right"/>
    </xf>
    <xf numFmtId="0" fontId="14" fillId="0" borderId="51" xfId="7" applyFont="1" applyBorder="1" applyAlignment="1">
      <alignment horizontal="left" vertical="center" wrapText="1"/>
    </xf>
    <xf numFmtId="0" fontId="14" fillId="0" borderId="0" xfId="7" applyFont="1" applyAlignment="1">
      <alignment wrapText="1"/>
    </xf>
    <xf numFmtId="0" fontId="15" fillId="0" borderId="0" xfId="7" applyFont="1" applyAlignment="1">
      <alignment horizontal="center" wrapText="1"/>
    </xf>
    <xf numFmtId="43" fontId="15" fillId="0" borderId="0" xfId="9" applyFont="1" applyBorder="1" applyAlignment="1" applyProtection="1">
      <alignment wrapText="1"/>
    </xf>
    <xf numFmtId="0" fontId="15" fillId="0" borderId="0" xfId="7" applyFont="1" applyAlignment="1">
      <alignment horizontal="left" vertical="center" wrapText="1"/>
    </xf>
    <xf numFmtId="0" fontId="22" fillId="0" borderId="0" xfId="7" applyFont="1" applyAlignment="1">
      <alignment wrapText="1"/>
    </xf>
    <xf numFmtId="0" fontId="15" fillId="3" borderId="48" xfId="7" applyFont="1" applyFill="1" applyBorder="1" applyAlignment="1">
      <alignment horizontal="center" vertical="center" wrapText="1"/>
    </xf>
    <xf numFmtId="0" fontId="22" fillId="0" borderId="17" xfId="7" applyFont="1" applyBorder="1" applyAlignment="1">
      <alignment horizontal="left" vertical="center" wrapText="1"/>
    </xf>
    <xf numFmtId="169" fontId="17" fillId="5" borderId="1" xfId="7" applyNumberFormat="1" applyFont="1" applyFill="1" applyBorder="1" applyAlignment="1">
      <alignment horizontal="left" vertical="center"/>
    </xf>
    <xf numFmtId="170" fontId="17" fillId="5" borderId="1" xfId="7" applyNumberFormat="1" applyFont="1" applyFill="1" applyBorder="1" applyAlignment="1">
      <alignment horizontal="left" vertical="center"/>
    </xf>
    <xf numFmtId="169" fontId="17" fillId="6" borderId="1" xfId="7" applyNumberFormat="1" applyFont="1" applyFill="1" applyBorder="1" applyAlignment="1">
      <alignment horizontal="left" vertical="center"/>
    </xf>
    <xf numFmtId="171" fontId="17" fillId="6" borderId="1" xfId="7" applyNumberFormat="1" applyFont="1" applyFill="1" applyBorder="1" applyAlignment="1">
      <alignment horizontal="left" vertical="center"/>
    </xf>
    <xf numFmtId="172" fontId="17" fillId="7" borderId="1" xfId="7" applyNumberFormat="1" applyFont="1" applyFill="1" applyBorder="1" applyAlignment="1">
      <alignment horizontal="left" vertical="center"/>
    </xf>
    <xf numFmtId="171" fontId="17" fillId="7" borderId="1" xfId="7" applyNumberFormat="1" applyFont="1" applyFill="1" applyBorder="1" applyAlignment="1">
      <alignment horizontal="left" vertical="center"/>
    </xf>
    <xf numFmtId="172" fontId="16" fillId="8" borderId="1" xfId="7" applyNumberFormat="1" applyFont="1" applyFill="1" applyBorder="1" applyAlignment="1">
      <alignment horizontal="left" vertical="center"/>
    </xf>
    <xf numFmtId="173" fontId="16" fillId="8" borderId="1" xfId="7" applyNumberFormat="1" applyFont="1" applyFill="1" applyBorder="1" applyAlignment="1">
      <alignment horizontal="left" vertical="center"/>
    </xf>
    <xf numFmtId="172" fontId="17" fillId="9" borderId="1" xfId="8" applyNumberFormat="1" applyFont="1" applyFill="1" applyBorder="1" applyAlignment="1" applyProtection="1">
      <alignment horizontal="left" vertical="center"/>
    </xf>
    <xf numFmtId="173" fontId="17" fillId="9" borderId="1" xfId="8" applyNumberFormat="1" applyFont="1" applyFill="1" applyBorder="1" applyAlignment="1" applyProtection="1">
      <alignment horizontal="left" vertical="center"/>
    </xf>
    <xf numFmtId="43" fontId="14" fillId="0" borderId="0" xfId="9" applyFont="1" applyAlignment="1" applyProtection="1">
      <alignment horizontal="left" vertical="center"/>
    </xf>
    <xf numFmtId="0" fontId="22" fillId="0" borderId="0" xfId="7" applyFont="1" applyAlignment="1">
      <alignment horizontal="left" vertical="center" wrapText="1"/>
    </xf>
    <xf numFmtId="4" fontId="15" fillId="0" borderId="0" xfId="7" applyNumberFormat="1" applyFont="1" applyAlignment="1">
      <alignment horizontal="left" vertical="center" wrapText="1"/>
    </xf>
    <xf numFmtId="0" fontId="14" fillId="0" borderId="1" xfId="7" applyFont="1" applyBorder="1" applyAlignment="1">
      <alignment horizontal="left" vertical="center"/>
    </xf>
    <xf numFmtId="0" fontId="22" fillId="0" borderId="0" xfId="7" applyFont="1" applyAlignment="1">
      <alignment horizontal="left" vertical="center"/>
    </xf>
    <xf numFmtId="167" fontId="14" fillId="0" borderId="21" xfId="8" applyNumberFormat="1" applyFont="1" applyBorder="1" applyAlignment="1" applyProtection="1">
      <alignment horizontal="center" vertical="center"/>
    </xf>
    <xf numFmtId="167" fontId="15" fillId="10" borderId="11" xfId="8" applyNumberFormat="1" applyFont="1" applyFill="1" applyBorder="1" applyAlignment="1" applyProtection="1">
      <alignment horizontal="center" vertical="center"/>
    </xf>
    <xf numFmtId="167" fontId="14" fillId="0" borderId="19" xfId="8" applyNumberFormat="1" applyFont="1" applyBorder="1" applyAlignment="1" applyProtection="1">
      <alignment horizontal="center" vertical="center"/>
    </xf>
    <xf numFmtId="167" fontId="15" fillId="11" borderId="11" xfId="8" applyNumberFormat="1" applyFont="1" applyFill="1" applyBorder="1" applyAlignment="1" applyProtection="1">
      <alignment horizontal="center" vertical="center"/>
    </xf>
    <xf numFmtId="167" fontId="15" fillId="12" borderId="11" xfId="8" applyNumberFormat="1" applyFont="1" applyFill="1" applyBorder="1" applyAlignment="1" applyProtection="1">
      <alignment horizontal="center" vertical="center"/>
    </xf>
    <xf numFmtId="167" fontId="15" fillId="13" borderId="50" xfId="8" applyNumberFormat="1" applyFont="1" applyFill="1" applyBorder="1" applyAlignment="1" applyProtection="1">
      <alignment horizontal="center" vertical="center"/>
    </xf>
    <xf numFmtId="180" fontId="0" fillId="8" borderId="1" xfId="2" applyNumberFormat="1" applyFont="1" applyFill="1" applyBorder="1"/>
    <xf numFmtId="180" fontId="14" fillId="0" borderId="21" xfId="2" applyNumberFormat="1" applyFont="1" applyBorder="1" applyAlignment="1">
      <alignment horizontal="center" vertical="center"/>
    </xf>
    <xf numFmtId="180" fontId="14" fillId="0" borderId="21" xfId="8" applyNumberFormat="1" applyFont="1" applyBorder="1" applyAlignment="1">
      <alignment horizontal="center" vertical="center"/>
    </xf>
    <xf numFmtId="1" fontId="14" fillId="0" borderId="21" xfId="8" applyNumberFormat="1" applyFont="1" applyBorder="1" applyAlignment="1">
      <alignment horizontal="center" vertical="center"/>
    </xf>
    <xf numFmtId="181" fontId="0" fillId="8" borderId="1" xfId="2" applyNumberFormat="1" applyFont="1" applyFill="1" applyBorder="1"/>
    <xf numFmtId="1" fontId="29" fillId="8" borderId="1" xfId="0" applyNumberFormat="1" applyFont="1" applyFill="1" applyBorder="1" applyAlignment="1">
      <alignment horizontal="right" vertical="center"/>
    </xf>
    <xf numFmtId="1" fontId="0" fillId="8" borderId="1" xfId="1" applyNumberFormat="1" applyFont="1" applyFill="1" applyBorder="1"/>
    <xf numFmtId="9" fontId="0" fillId="0" borderId="1" xfId="1" applyNumberFormat="1" applyFont="1" applyFill="1" applyBorder="1"/>
    <xf numFmtId="9" fontId="0" fillId="0" borderId="1" xfId="2" applyFont="1" applyFill="1" applyBorder="1"/>
    <xf numFmtId="0" fontId="0" fillId="0" borderId="0" xfId="0" applyAlignment="1">
      <alignment wrapText="1"/>
    </xf>
    <xf numFmtId="0" fontId="2" fillId="2" borderId="1" xfId="0" applyFont="1" applyFill="1" applyBorder="1" applyAlignment="1">
      <alignment vertical="center"/>
    </xf>
    <xf numFmtId="1" fontId="0" fillId="0" borderId="1" xfId="1" applyNumberFormat="1" applyFont="1" applyBorder="1"/>
    <xf numFmtId="179" fontId="0" fillId="0" borderId="1" xfId="1" applyNumberFormat="1" applyFont="1" applyFill="1" applyBorder="1"/>
    <xf numFmtId="9" fontId="0" fillId="16" borderId="1" xfId="2" applyFont="1" applyFill="1" applyBorder="1"/>
    <xf numFmtId="179" fontId="0" fillId="0" borderId="0" xfId="1" applyNumberFormat="1" applyFont="1"/>
    <xf numFmtId="3" fontId="0" fillId="0" borderId="1" xfId="0" applyNumberFormat="1" applyBorder="1" applyAlignment="1">
      <alignment horizontal="right"/>
    </xf>
    <xf numFmtId="10" fontId="0" fillId="8" borderId="1" xfId="2" applyNumberFormat="1" applyFont="1" applyFill="1" applyBorder="1"/>
    <xf numFmtId="183" fontId="0" fillId="0" borderId="1" xfId="0" applyNumberFormat="1" applyBorder="1" applyAlignment="1">
      <alignment horizontal="right"/>
    </xf>
    <xf numFmtId="183" fontId="0" fillId="8" borderId="1" xfId="1" applyNumberFormat="1" applyFont="1" applyFill="1" applyBorder="1"/>
    <xf numFmtId="183" fontId="0" fillId="0" borderId="1" xfId="1" applyNumberFormat="1" applyFont="1" applyBorder="1"/>
    <xf numFmtId="168" fontId="0" fillId="0" borderId="1" xfId="1" applyNumberFormat="1" applyFont="1" applyFill="1" applyBorder="1"/>
    <xf numFmtId="168" fontId="14" fillId="0" borderId="21" xfId="2" applyNumberFormat="1" applyFont="1" applyBorder="1" applyAlignment="1">
      <alignment horizontal="center" vertical="center"/>
    </xf>
    <xf numFmtId="10" fontId="14" fillId="0" borderId="21" xfId="2" applyNumberFormat="1" applyFont="1" applyBorder="1" applyAlignment="1">
      <alignment horizontal="center" vertical="center"/>
    </xf>
    <xf numFmtId="10" fontId="14" fillId="0" borderId="20" xfId="2" applyNumberFormat="1" applyFont="1" applyBorder="1" applyAlignment="1">
      <alignment horizontal="center" vertical="center"/>
    </xf>
    <xf numFmtId="176" fontId="15" fillId="10" borderId="11" xfId="8" applyNumberFormat="1" applyFont="1" applyFill="1" applyBorder="1" applyAlignment="1" applyProtection="1">
      <alignment horizontal="center" vertical="center"/>
    </xf>
    <xf numFmtId="174" fontId="15" fillId="11" borderId="44" xfId="7" applyNumberFormat="1" applyFont="1" applyFill="1" applyBorder="1" applyAlignment="1">
      <alignment horizontal="center" vertical="center" wrapText="1"/>
    </xf>
    <xf numFmtId="176" fontId="15" fillId="11" borderId="11" xfId="8" applyNumberFormat="1" applyFont="1" applyFill="1" applyBorder="1" applyAlignment="1" applyProtection="1">
      <alignment horizontal="center" vertical="center"/>
    </xf>
    <xf numFmtId="0" fontId="17" fillId="2" borderId="14" xfId="7" applyFont="1" applyFill="1" applyBorder="1" applyAlignment="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4" fillId="0" borderId="54"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0" fontId="14" fillId="0" borderId="2" xfId="7" applyFont="1" applyBorder="1" applyAlignment="1">
      <alignment horizontal="left" vertical="center" wrapText="1"/>
    </xf>
    <xf numFmtId="174" fontId="15" fillId="13" borderId="44" xfId="7" applyNumberFormat="1" applyFont="1" applyFill="1" applyBorder="1" applyAlignment="1">
      <alignment horizontal="center" vertical="center" wrapText="1"/>
    </xf>
    <xf numFmtId="174" fontId="15" fillId="13" borderId="49" xfId="7" applyNumberFormat="1" applyFont="1" applyFill="1" applyBorder="1" applyAlignment="1">
      <alignment horizontal="center" vertical="center" wrapText="1"/>
    </xf>
    <xf numFmtId="0" fontId="14" fillId="0" borderId="0" xfId="7" applyFont="1" applyAlignment="1">
      <alignment horizontal="left" vertical="center" wrapText="1"/>
    </xf>
    <xf numFmtId="0" fontId="14" fillId="0" borderId="20" xfId="7" applyFont="1" applyBorder="1" applyAlignment="1">
      <alignment horizontal="left" vertical="center" wrapText="1"/>
    </xf>
    <xf numFmtId="0" fontId="14" fillId="0" borderId="19" xfId="7" applyFont="1" applyBorder="1" applyAlignment="1">
      <alignment horizontal="left" vertical="center" wrapText="1"/>
    </xf>
    <xf numFmtId="176" fontId="15" fillId="13" borderId="50" xfId="8" applyNumberFormat="1" applyFont="1" applyFill="1" applyBorder="1" applyAlignment="1" applyProtection="1">
      <alignment horizontal="center" vertical="center"/>
    </xf>
    <xf numFmtId="176" fontId="15" fillId="12" borderId="11" xfId="8" applyNumberFormat="1" applyFont="1" applyFill="1" applyBorder="1" applyAlignment="1" applyProtection="1">
      <alignment horizontal="center" vertical="center"/>
    </xf>
    <xf numFmtId="174" fontId="15" fillId="12" borderId="52" xfId="7" applyNumberFormat="1" applyFont="1" applyFill="1" applyBorder="1" applyAlignment="1">
      <alignment horizontal="center" vertical="center" wrapText="1"/>
    </xf>
    <xf numFmtId="174" fontId="15" fillId="12" borderId="53" xfId="7" applyNumberFormat="1" applyFont="1" applyFill="1" applyBorder="1" applyAlignment="1">
      <alignment horizontal="center" vertical="center" wrapText="1"/>
    </xf>
    <xf numFmtId="0" fontId="14" fillId="0" borderId="51" xfId="7" applyFont="1" applyBorder="1" applyAlignment="1">
      <alignment horizontal="left" vertical="center" wrapText="1"/>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178"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7" fillId="7" borderId="1" xfId="7" applyFont="1" applyFill="1" applyBorder="1" applyAlignment="1">
      <alignment horizontal="left" vertical="center" wrapText="1"/>
    </xf>
    <xf numFmtId="0" fontId="18" fillId="7" borderId="1" xfId="7" applyFont="1" applyFill="1" applyBorder="1" applyAlignment="1">
      <alignment horizontal="left" vertical="center" wrapText="1"/>
    </xf>
    <xf numFmtId="0" fontId="16" fillId="8" borderId="1" xfId="7" applyFont="1" applyFill="1" applyBorder="1" applyAlignment="1">
      <alignment horizontal="left" vertical="center" wrapText="1"/>
    </xf>
    <xf numFmtId="0" fontId="20" fillId="0" borderId="1" xfId="7" applyFont="1" applyBorder="1" applyAlignment="1">
      <alignment horizontal="left" vertical="center" wrapText="1"/>
    </xf>
    <xf numFmtId="9" fontId="19"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wrapText="1"/>
    </xf>
    <xf numFmtId="0" fontId="24" fillId="0" borderId="47" xfId="7" applyFont="1" applyBorder="1" applyAlignment="1">
      <alignment horizontal="center" wrapText="1"/>
    </xf>
    <xf numFmtId="0" fontId="24" fillId="0" borderId="17" xfId="7" applyFont="1" applyBorder="1" applyAlignment="1">
      <alignment horizontal="center" wrapText="1"/>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horizontal="left" vertical="center"/>
    </xf>
    <xf numFmtId="167" fontId="14" fillId="17" borderId="56" xfId="8" applyNumberFormat="1" applyFont="1" applyFill="1" applyBorder="1" applyAlignment="1" applyProtection="1">
      <alignment horizontal="left" vertical="center" wrapText="1"/>
    </xf>
    <xf numFmtId="167" fontId="14" fillId="17" borderId="55" xfId="8" applyNumberFormat="1" applyFont="1" applyFill="1" applyBorder="1" applyAlignment="1" applyProtection="1">
      <alignment horizontal="left" vertical="center" wrapText="1"/>
    </xf>
    <xf numFmtId="167" fontId="14" fillId="17" borderId="57" xfId="8" applyNumberFormat="1" applyFont="1" applyFill="1" applyBorder="1" applyAlignment="1" applyProtection="1">
      <alignment horizontal="left"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0" borderId="1" xfId="8" applyFont="1" applyFill="1" applyBorder="1" applyAlignment="1" applyProtection="1">
      <alignment horizontal="center" vertical="center"/>
    </xf>
    <xf numFmtId="0" fontId="17" fillId="9" borderId="1" xfId="7" applyFont="1" applyFill="1" applyBorder="1" applyAlignment="1">
      <alignment horizontal="left" vertical="center" wrapText="1"/>
    </xf>
    <xf numFmtId="0" fontId="18" fillId="0" borderId="1" xfId="7" applyFont="1" applyBorder="1" applyAlignment="1">
      <alignment horizontal="left" vertical="center" wrapText="1"/>
    </xf>
    <xf numFmtId="0" fontId="17" fillId="5" borderId="1" xfId="7" applyFont="1" applyFill="1" applyBorder="1" applyAlignment="1">
      <alignment horizontal="left" vertical="center" wrapText="1"/>
    </xf>
    <xf numFmtId="0" fontId="17" fillId="6" borderId="1" xfId="7" applyFont="1" applyFill="1" applyBorder="1" applyAlignment="1">
      <alignment horizontal="left" vertical="center" wrapText="1"/>
    </xf>
    <xf numFmtId="0" fontId="18" fillId="6" borderId="1" xfId="7" applyFont="1" applyFill="1" applyBorder="1" applyAlignment="1">
      <alignment horizontal="left" vertical="center" wrapText="1"/>
    </xf>
    <xf numFmtId="167" fontId="14" fillId="17" borderId="64" xfId="8" applyNumberFormat="1" applyFont="1" applyFill="1" applyBorder="1" applyAlignment="1" applyProtection="1">
      <alignment horizontal="left" vertical="center" wrapText="1"/>
    </xf>
    <xf numFmtId="167" fontId="14" fillId="17" borderId="65" xfId="8" applyNumberFormat="1" applyFont="1" applyFill="1" applyBorder="1" applyAlignment="1" applyProtection="1">
      <alignment horizontal="left" vertical="center" wrapText="1"/>
    </xf>
    <xf numFmtId="167" fontId="14" fillId="17" borderId="66" xfId="8" applyNumberFormat="1" applyFont="1" applyFill="1" applyBorder="1" applyAlignment="1" applyProtection="1">
      <alignment horizontal="left" vertical="center" wrapText="1"/>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14" fillId="0" borderId="7" xfId="7" applyFont="1" applyBorder="1" applyAlignment="1">
      <alignment horizontal="left" vertical="center" wrapText="1"/>
    </xf>
    <xf numFmtId="167" fontId="14" fillId="17" borderId="58" xfId="8" applyNumberFormat="1" applyFont="1" applyFill="1" applyBorder="1" applyAlignment="1" applyProtection="1">
      <alignment horizontal="left" vertical="center" wrapText="1"/>
    </xf>
    <xf numFmtId="167" fontId="14" fillId="17" borderId="59" xfId="8" applyNumberFormat="1" applyFont="1" applyFill="1" applyBorder="1" applyAlignment="1" applyProtection="1">
      <alignment horizontal="left" vertical="center" wrapText="1"/>
    </xf>
    <xf numFmtId="167" fontId="14" fillId="17" borderId="60" xfId="8" applyNumberFormat="1" applyFont="1" applyFill="1" applyBorder="1" applyAlignment="1" applyProtection="1">
      <alignment horizontal="left" vertical="center" wrapText="1"/>
    </xf>
    <xf numFmtId="167" fontId="14" fillId="17" borderId="61" xfId="8" applyNumberFormat="1" applyFont="1" applyFill="1" applyBorder="1" applyAlignment="1" applyProtection="1">
      <alignment horizontal="left" vertical="center" wrapText="1"/>
    </xf>
    <xf numFmtId="167" fontId="14" fillId="17" borderId="62" xfId="8" applyNumberFormat="1" applyFont="1" applyFill="1" applyBorder="1" applyAlignment="1" applyProtection="1">
      <alignment horizontal="left" vertical="center" wrapText="1"/>
    </xf>
    <xf numFmtId="167" fontId="14" fillId="17" borderId="63" xfId="8" applyNumberFormat="1" applyFont="1" applyFill="1" applyBorder="1" applyAlignment="1" applyProtection="1">
      <alignment horizontal="left" vertical="center" wrapText="1"/>
    </xf>
    <xf numFmtId="0" fontId="14" fillId="17" borderId="56" xfId="4" quotePrefix="1" applyFont="1" applyFill="1" applyBorder="1" applyAlignment="1">
      <alignment horizontal="left" vertical="center" wrapText="1"/>
    </xf>
    <xf numFmtId="0" fontId="14" fillId="17" borderId="55" xfId="4" quotePrefix="1" applyFont="1" applyFill="1" applyBorder="1" applyAlignment="1">
      <alignment horizontal="left" vertical="center" wrapText="1"/>
    </xf>
    <xf numFmtId="0" fontId="14" fillId="17" borderId="57" xfId="4" quotePrefix="1" applyFont="1" applyFill="1" applyBorder="1" applyAlignment="1">
      <alignment horizontal="left" vertical="center" wrapText="1"/>
    </xf>
    <xf numFmtId="0" fontId="23" fillId="17" borderId="56" xfId="3" quotePrefix="1" applyFont="1" applyFill="1" applyBorder="1" applyAlignment="1">
      <alignment horizontal="left" vertical="center" wrapText="1"/>
    </xf>
    <xf numFmtId="0" fontId="23" fillId="17" borderId="55" xfId="3" quotePrefix="1" applyFont="1" applyFill="1" applyBorder="1" applyAlignment="1">
      <alignment horizontal="left" vertical="center" wrapText="1"/>
    </xf>
    <xf numFmtId="0" fontId="23" fillId="17" borderId="57" xfId="3" quotePrefix="1" applyFont="1" applyFill="1" applyBorder="1" applyAlignment="1">
      <alignment horizontal="left" vertical="center" wrapText="1"/>
    </xf>
    <xf numFmtId="0" fontId="20" fillId="17" borderId="56" xfId="4" quotePrefix="1" applyFont="1" applyFill="1" applyBorder="1" applyAlignment="1">
      <alignment horizontal="left" vertical="center" wrapText="1"/>
    </xf>
    <xf numFmtId="0" fontId="20" fillId="17" borderId="55" xfId="4" quotePrefix="1" applyFont="1" applyFill="1" applyBorder="1" applyAlignment="1">
      <alignment horizontal="left" vertical="center" wrapText="1"/>
    </xf>
    <xf numFmtId="0" fontId="20" fillId="17" borderId="57" xfId="4" quotePrefix="1" applyFont="1" applyFill="1" applyBorder="1" applyAlignment="1">
      <alignment horizontal="left" vertical="center"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24">
    <cellStyle name="Comma" xfId="1" builtinId="3"/>
    <cellStyle name="Comma [0] 2" xfId="17" xr:uid="{00000000-0005-0000-0000-000001000000}"/>
    <cellStyle name="Comma [0] 4" xfId="18" xr:uid="{00000000-0005-0000-0000-000002000000}"/>
    <cellStyle name="Comma 2" xfId="9" xr:uid="{00000000-0005-0000-0000-000003000000}"/>
    <cellStyle name="Comma 2 2" xfId="19" xr:uid="{00000000-0005-0000-0000-000004000000}"/>
    <cellStyle name="Comma 2 24 4" xfId="11" xr:uid="{00000000-0005-0000-0000-000005000000}"/>
    <cellStyle name="Comma 3" xfId="22" xr:uid="{00000000-0005-0000-0000-000006000000}"/>
    <cellStyle name="Comma 4" xfId="20" xr:uid="{00000000-0005-0000-0000-000007000000}"/>
    <cellStyle name="Comma 4 10 2" xfId="14" xr:uid="{00000000-0005-0000-0000-000008000000}"/>
    <cellStyle name="Comma 4 10 3" xfId="12" xr:uid="{00000000-0005-0000-0000-000009000000}"/>
    <cellStyle name="Comma 5" xfId="15" xr:uid="{00000000-0005-0000-0000-00000A000000}"/>
    <cellStyle name="Comma 6" xfId="5" xr:uid="{00000000-0005-0000-0000-00000B000000}"/>
    <cellStyle name="Comma 7" xfId="23" xr:uid="{00000000-0005-0000-0000-00000C000000}"/>
    <cellStyle name="Comma 8" xfId="21" xr:uid="{00000000-0005-0000-0000-00000D000000}"/>
    <cellStyle name="Comma 9" xfId="10" xr:uid="{00000000-0005-0000-0000-00000E000000}"/>
    <cellStyle name="Excel Built-in Normal" xfId="3" xr:uid="{00000000-0005-0000-0000-00000F000000}"/>
    <cellStyle name="Normal" xfId="0" builtinId="0"/>
    <cellStyle name="Normal 2" xfId="7" xr:uid="{00000000-0005-0000-0000-000011000000}"/>
    <cellStyle name="Normal 3 10" xfId="13" xr:uid="{00000000-0005-0000-0000-000012000000}"/>
    <cellStyle name="Normal 4" xfId="4" xr:uid="{00000000-0005-0000-0000-000013000000}"/>
    <cellStyle name="Percent" xfId="2" builtinId="5"/>
    <cellStyle name="Percent 2" xfId="8" xr:uid="{00000000-0005-0000-0000-000015000000}"/>
    <cellStyle name="Percent 2 2" xfId="16" xr:uid="{00000000-0005-0000-0000-000016000000}"/>
    <cellStyle name="Percent 3" xfId="6" xr:uid="{00000000-0005-0000-0000-000017000000}"/>
  </cellStyles>
  <dxfs count="9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8CAC5D0A-F86E-48EF-A2FC-D656437ED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BE64549C-8359-42AA-8A77-862E2DC89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1104901</xdr:rowOff>
    </xdr:to>
    <xdr:pic>
      <xdr:nvPicPr>
        <xdr:cNvPr id="5" name="Picture 4">
          <a:extLst>
            <a:ext uri="{FF2B5EF4-FFF2-40B4-BE49-F238E27FC236}">
              <a16:creationId xmlns:a16="http://schemas.microsoft.com/office/drawing/2014/main" id="{5B7A4AC8-FE03-4C77-904B-2226801B36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809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workbookViewId="0">
      <selection activeCell="B11" sqref="B11"/>
    </sheetView>
  </sheetViews>
  <sheetFormatPr defaultRowHeight="15" x14ac:dyDescent="0.25"/>
  <cols>
    <col min="1" max="1" width="6.5703125" style="224" customWidth="1"/>
    <col min="2" max="2" width="125" customWidth="1"/>
  </cols>
  <sheetData>
    <row r="1" spans="1:2" s="224" customFormat="1" x14ac:dyDescent="0.25">
      <c r="A1" s="226" t="s">
        <v>209</v>
      </c>
      <c r="B1" s="226" t="s">
        <v>210</v>
      </c>
    </row>
    <row r="2" spans="1:2" s="224" customFormat="1" x14ac:dyDescent="0.25">
      <c r="A2" s="224">
        <v>1</v>
      </c>
      <c r="B2" s="234" t="s">
        <v>222</v>
      </c>
    </row>
    <row r="3" spans="1:2" x14ac:dyDescent="0.25">
      <c r="A3" s="224">
        <v>2</v>
      </c>
      <c r="B3" s="235" t="s">
        <v>221</v>
      </c>
    </row>
    <row r="4" spans="1:2" x14ac:dyDescent="0.25">
      <c r="A4" s="224">
        <v>3</v>
      </c>
      <c r="B4" s="236" t="s">
        <v>278</v>
      </c>
    </row>
    <row r="5" spans="1:2" x14ac:dyDescent="0.25">
      <c r="A5" s="224">
        <v>4</v>
      </c>
      <c r="B5" s="235" t="s">
        <v>211</v>
      </c>
    </row>
    <row r="6" spans="1:2" ht="51.75" customHeight="1" x14ac:dyDescent="0.25">
      <c r="A6" s="224">
        <v>5</v>
      </c>
      <c r="B6" s="236" t="s">
        <v>213</v>
      </c>
    </row>
    <row r="7" spans="1:2" ht="30" x14ac:dyDescent="0.25">
      <c r="A7" s="224">
        <v>6</v>
      </c>
      <c r="B7" s="236" t="s">
        <v>223</v>
      </c>
    </row>
    <row r="8" spans="1:2" ht="90" x14ac:dyDescent="0.25">
      <c r="A8" s="224">
        <v>7</v>
      </c>
      <c r="B8" s="331" t="s">
        <v>325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0"/>
  <sheetViews>
    <sheetView showGridLines="0" tabSelected="1" zoomScale="70" zoomScaleNormal="70" zoomScaleSheetLayoutView="85" workbookViewId="0">
      <selection activeCell="K18" sqref="K18"/>
    </sheetView>
  </sheetViews>
  <sheetFormatPr defaultColWidth="7.85546875" defaultRowHeight="15.75" x14ac:dyDescent="0.25"/>
  <cols>
    <col min="1" max="1" width="1.7109375" style="94" customWidth="1"/>
    <col min="2" max="2" width="32.140625" style="98" customWidth="1"/>
    <col min="3" max="3" width="25.85546875" style="294" customWidth="1"/>
    <col min="4" max="4" width="38.42578125" style="94" customWidth="1"/>
    <col min="5" max="5" width="19.140625" style="94" bestFit="1" customWidth="1"/>
    <col min="6" max="6" width="18.7109375" style="100" bestFit="1" customWidth="1"/>
    <col min="7" max="7" width="9.140625" style="100" customWidth="1"/>
    <col min="8" max="8" width="12.7109375" style="271" customWidth="1"/>
    <col min="9" max="10" width="16" style="94" customWidth="1"/>
    <col min="11" max="12" width="16.140625" style="94" customWidth="1"/>
    <col min="13" max="14" width="15.42578125" style="94" customWidth="1"/>
    <col min="15" max="16" width="31" style="259" customWidth="1"/>
    <col min="17" max="18" width="15.7109375" style="259" customWidth="1"/>
    <col min="19" max="19" width="7.85546875" style="95" bestFit="1" customWidth="1"/>
    <col min="20" max="20" width="18.140625" style="96" hidden="1" customWidth="1"/>
    <col min="21" max="21" width="18.28515625" style="95" hidden="1" customWidth="1"/>
    <col min="22" max="22" width="7.85546875" style="94" hidden="1" customWidth="1"/>
    <col min="23" max="16384" width="7.85546875" style="94"/>
  </cols>
  <sheetData>
    <row r="1" spans="1:23" x14ac:dyDescent="0.25">
      <c r="P1" s="314" t="s">
        <v>206</v>
      </c>
      <c r="Q1" s="409" t="s">
        <v>207</v>
      </c>
      <c r="R1" s="409"/>
    </row>
    <row r="2" spans="1:23" x14ac:dyDescent="0.25">
      <c r="P2" s="314" t="s">
        <v>208</v>
      </c>
      <c r="Q2" s="409">
        <v>0</v>
      </c>
      <c r="R2" s="409"/>
    </row>
    <row r="3" spans="1:23" ht="28.5" x14ac:dyDescent="0.45">
      <c r="A3" s="410" t="s">
        <v>203</v>
      </c>
      <c r="B3" s="410"/>
      <c r="C3" s="410"/>
      <c r="D3" s="410"/>
      <c r="E3" s="410"/>
      <c r="F3" s="410"/>
      <c r="G3" s="410"/>
      <c r="H3" s="410"/>
      <c r="I3" s="410"/>
      <c r="J3" s="410"/>
      <c r="K3" s="410"/>
      <c r="L3" s="410"/>
      <c r="M3" s="410"/>
      <c r="N3" s="410"/>
    </row>
    <row r="4" spans="1:23" ht="28.5" x14ac:dyDescent="0.45">
      <c r="A4" s="410" t="s">
        <v>204</v>
      </c>
      <c r="B4" s="410"/>
      <c r="C4" s="410"/>
      <c r="D4" s="410"/>
      <c r="E4" s="410"/>
      <c r="F4" s="410"/>
      <c r="G4" s="410"/>
      <c r="H4" s="410"/>
      <c r="I4" s="410"/>
      <c r="J4" s="410"/>
      <c r="K4" s="410"/>
      <c r="L4" s="410"/>
      <c r="M4" s="410"/>
      <c r="N4" s="410"/>
    </row>
    <row r="5" spans="1:23" x14ac:dyDescent="0.25">
      <c r="B5" s="97"/>
      <c r="C5" s="295"/>
      <c r="D5" s="97"/>
      <c r="E5" s="97"/>
      <c r="F5" s="97"/>
      <c r="G5" s="97"/>
      <c r="H5" s="272"/>
      <c r="I5" s="97"/>
      <c r="J5" s="97"/>
      <c r="O5" s="411" t="s">
        <v>107</v>
      </c>
      <c r="P5" s="411"/>
      <c r="Q5" s="411"/>
      <c r="R5" s="411"/>
    </row>
    <row r="6" spans="1:23" ht="33.6" customHeight="1" x14ac:dyDescent="0.25">
      <c r="B6" s="225" t="s">
        <v>108</v>
      </c>
      <c r="C6" s="415" t="s">
        <v>109</v>
      </c>
      <c r="D6" s="415"/>
      <c r="E6" s="390" t="s">
        <v>110</v>
      </c>
      <c r="F6" s="390"/>
      <c r="G6" s="390"/>
      <c r="H6" s="390" t="s">
        <v>111</v>
      </c>
      <c r="I6" s="390"/>
      <c r="J6" s="390"/>
      <c r="K6" s="390"/>
      <c r="L6" s="416" t="s">
        <v>112</v>
      </c>
      <c r="M6" s="416"/>
      <c r="N6" s="416"/>
      <c r="O6" s="421" t="s">
        <v>173</v>
      </c>
      <c r="P6" s="421"/>
      <c r="Q6" s="301">
        <v>1.25</v>
      </c>
      <c r="R6" s="302">
        <v>1.5</v>
      </c>
      <c r="T6" s="191" t="s">
        <v>111</v>
      </c>
      <c r="U6" s="191"/>
      <c r="V6" s="191"/>
      <c r="W6" s="191"/>
    </row>
    <row r="7" spans="1:23" ht="33.6" customHeight="1" x14ac:dyDescent="0.25">
      <c r="B7" s="225" t="s">
        <v>113</v>
      </c>
      <c r="C7" s="415" t="s">
        <v>276</v>
      </c>
      <c r="D7" s="415"/>
      <c r="E7" s="390"/>
      <c r="F7" s="390"/>
      <c r="G7" s="390"/>
      <c r="H7" s="390"/>
      <c r="I7" s="390"/>
      <c r="J7" s="390"/>
      <c r="K7" s="390"/>
      <c r="L7" s="416"/>
      <c r="M7" s="416"/>
      <c r="N7" s="416"/>
      <c r="O7" s="422" t="s">
        <v>174</v>
      </c>
      <c r="P7" s="423"/>
      <c r="Q7" s="303">
        <v>1.05</v>
      </c>
      <c r="R7" s="304">
        <v>1.25</v>
      </c>
      <c r="S7" s="99"/>
      <c r="T7" s="191" t="s">
        <v>171</v>
      </c>
      <c r="U7" s="191"/>
      <c r="V7" s="191"/>
      <c r="W7" s="191"/>
    </row>
    <row r="8" spans="1:23" ht="33.6" customHeight="1" x14ac:dyDescent="0.25">
      <c r="B8" s="215" t="s">
        <v>195</v>
      </c>
      <c r="C8" s="415" t="s">
        <v>275</v>
      </c>
      <c r="D8" s="415"/>
      <c r="E8" s="390" t="s">
        <v>114</v>
      </c>
      <c r="F8" s="390"/>
      <c r="G8" s="390"/>
      <c r="H8" s="418">
        <f>N48</f>
        <v>0.6748097940068164</v>
      </c>
      <c r="I8" s="418"/>
      <c r="J8" s="418"/>
      <c r="K8" s="418"/>
      <c r="L8" s="417">
        <f>COUNTA(F16:F46)</f>
        <v>28</v>
      </c>
      <c r="M8" s="417"/>
      <c r="N8" s="417"/>
      <c r="O8" s="385" t="s">
        <v>175</v>
      </c>
      <c r="P8" s="386"/>
      <c r="Q8" s="305">
        <v>0.95</v>
      </c>
      <c r="R8" s="306">
        <v>1.05</v>
      </c>
      <c r="S8" s="99"/>
      <c r="T8" s="194" t="s">
        <v>28</v>
      </c>
    </row>
    <row r="9" spans="1:23" ht="33.6" customHeight="1" x14ac:dyDescent="0.25">
      <c r="B9" s="215" t="s">
        <v>88</v>
      </c>
      <c r="C9" s="415" t="s">
        <v>277</v>
      </c>
      <c r="D9" s="415"/>
      <c r="E9" s="390"/>
      <c r="F9" s="390"/>
      <c r="G9" s="390"/>
      <c r="H9" s="418"/>
      <c r="I9" s="418"/>
      <c r="J9" s="418"/>
      <c r="K9" s="418"/>
      <c r="L9" s="417"/>
      <c r="M9" s="417"/>
      <c r="N9" s="417"/>
      <c r="O9" s="387" t="s">
        <v>176</v>
      </c>
      <c r="P9" s="388"/>
      <c r="Q9" s="307">
        <v>0.8</v>
      </c>
      <c r="R9" s="308">
        <v>0.95</v>
      </c>
      <c r="T9" s="96" t="s">
        <v>29</v>
      </c>
    </row>
    <row r="10" spans="1:23" ht="33.6" customHeight="1" x14ac:dyDescent="0.25">
      <c r="B10" s="215" t="s">
        <v>86</v>
      </c>
      <c r="C10" s="415" t="s">
        <v>115</v>
      </c>
      <c r="D10" s="415"/>
      <c r="E10" s="390" t="s">
        <v>116</v>
      </c>
      <c r="F10" s="390"/>
      <c r="G10" s="390"/>
      <c r="H10" s="389" t="str">
        <f>N49</f>
        <v>U</v>
      </c>
      <c r="I10" s="389"/>
      <c r="J10" s="389"/>
      <c r="K10" s="389"/>
      <c r="L10" s="417"/>
      <c r="M10" s="417"/>
      <c r="N10" s="417"/>
      <c r="O10" s="419" t="s">
        <v>177</v>
      </c>
      <c r="P10" s="420"/>
      <c r="Q10" s="309">
        <v>0</v>
      </c>
      <c r="R10" s="310">
        <v>0.8</v>
      </c>
      <c r="T10" s="96" t="s">
        <v>30</v>
      </c>
      <c r="U10" s="95" t="s">
        <v>133</v>
      </c>
      <c r="V10" s="94" t="s">
        <v>134</v>
      </c>
    </row>
    <row r="11" spans="1:23" ht="33" customHeight="1" x14ac:dyDescent="0.25">
      <c r="B11" s="191"/>
      <c r="C11" s="191"/>
      <c r="D11" s="192"/>
      <c r="E11" s="193"/>
      <c r="F11" s="193"/>
      <c r="G11" s="193"/>
      <c r="H11" s="193"/>
      <c r="I11" s="195"/>
      <c r="J11" s="195"/>
      <c r="K11" s="196"/>
      <c r="L11" s="197"/>
      <c r="M11" s="198"/>
      <c r="N11" s="199"/>
      <c r="T11" s="96" t="s">
        <v>31</v>
      </c>
      <c r="U11" s="95" t="s">
        <v>137</v>
      </c>
      <c r="V11" s="94" t="s">
        <v>178</v>
      </c>
    </row>
    <row r="12" spans="1:23" ht="21" customHeight="1" x14ac:dyDescent="0.25">
      <c r="B12" s="201" t="s">
        <v>30</v>
      </c>
      <c r="C12" s="191" t="s">
        <v>172</v>
      </c>
      <c r="D12" s="192"/>
      <c r="E12" s="193"/>
      <c r="F12" s="193"/>
      <c r="G12" s="193"/>
      <c r="H12" s="193"/>
      <c r="I12" s="195"/>
      <c r="J12" s="195"/>
      <c r="K12" s="196"/>
      <c r="L12" s="197"/>
      <c r="M12" s="198"/>
      <c r="N12" s="199"/>
      <c r="T12" s="96" t="s">
        <v>32</v>
      </c>
      <c r="U12" s="95" t="s">
        <v>227</v>
      </c>
    </row>
    <row r="13" spans="1:23" ht="21" customHeight="1" thickBot="1" x14ac:dyDescent="0.3">
      <c r="B13" s="202"/>
      <c r="C13" s="191"/>
      <c r="D13" s="192"/>
      <c r="E13" s="193"/>
      <c r="F13" s="193"/>
      <c r="G13" s="193"/>
      <c r="H13" s="193"/>
      <c r="I13" s="195"/>
      <c r="J13" s="195"/>
      <c r="K13" s="196"/>
      <c r="L13" s="197"/>
      <c r="M13" s="198"/>
      <c r="N13" s="199"/>
      <c r="T13" s="96" t="s">
        <v>33</v>
      </c>
    </row>
    <row r="14" spans="1:23" s="95" customFormat="1" x14ac:dyDescent="0.25">
      <c r="B14" s="349" t="s">
        <v>117</v>
      </c>
      <c r="C14" s="351" t="s">
        <v>118</v>
      </c>
      <c r="D14" s="353" t="s">
        <v>119</v>
      </c>
      <c r="E14" s="353" t="s">
        <v>120</v>
      </c>
      <c r="F14" s="353" t="s">
        <v>121</v>
      </c>
      <c r="G14" s="353" t="s">
        <v>122</v>
      </c>
      <c r="H14" s="273" t="s">
        <v>123</v>
      </c>
      <c r="I14" s="351" t="s">
        <v>214</v>
      </c>
      <c r="J14" s="101" t="s">
        <v>40</v>
      </c>
      <c r="K14" s="102" t="s">
        <v>41</v>
      </c>
      <c r="L14" s="102" t="s">
        <v>124</v>
      </c>
      <c r="M14" s="102" t="s">
        <v>125</v>
      </c>
      <c r="N14" s="102" t="s">
        <v>126</v>
      </c>
      <c r="O14" s="349" t="s">
        <v>279</v>
      </c>
      <c r="P14" s="427"/>
      <c r="Q14" s="427"/>
      <c r="R14" s="428"/>
      <c r="T14" s="96" t="s">
        <v>34</v>
      </c>
    </row>
    <row r="15" spans="1:23" s="95" customFormat="1" ht="35.25" customHeight="1" thickBot="1" x14ac:dyDescent="0.3">
      <c r="B15" s="350"/>
      <c r="C15" s="352"/>
      <c r="D15" s="354"/>
      <c r="E15" s="354"/>
      <c r="F15" s="354"/>
      <c r="G15" s="354"/>
      <c r="H15" s="274" t="s">
        <v>127</v>
      </c>
      <c r="I15" s="352"/>
      <c r="J15" s="104" t="s">
        <v>128</v>
      </c>
      <c r="K15" s="103" t="s">
        <v>129</v>
      </c>
      <c r="L15" s="103" t="s">
        <v>130</v>
      </c>
      <c r="M15" s="103" t="s">
        <v>131</v>
      </c>
      <c r="N15" s="103" t="s">
        <v>132</v>
      </c>
      <c r="O15" s="399"/>
      <c r="P15" s="429"/>
      <c r="Q15" s="429"/>
      <c r="R15" s="430"/>
      <c r="S15" s="105"/>
      <c r="T15" s="106" t="s">
        <v>35</v>
      </c>
    </row>
    <row r="16" spans="1:23" s="216" customFormat="1" ht="145.5" customHeight="1" x14ac:dyDescent="0.25">
      <c r="B16" s="355" t="s">
        <v>212</v>
      </c>
      <c r="C16" s="356" t="s">
        <v>230</v>
      </c>
      <c r="D16" s="217" t="s">
        <v>251</v>
      </c>
      <c r="E16" s="218" t="s">
        <v>255</v>
      </c>
      <c r="F16" s="110" t="s">
        <v>133</v>
      </c>
      <c r="G16" s="219" t="s">
        <v>178</v>
      </c>
      <c r="H16" s="275">
        <v>0.12</v>
      </c>
      <c r="I16" s="117" t="s">
        <v>231</v>
      </c>
      <c r="J16" s="263">
        <f>HLOOKUP(B12,'Update KPI'!B2:N3,2,0)</f>
        <v>2.0271024000000004</v>
      </c>
      <c r="K16" s="264">
        <v>2.081</v>
      </c>
      <c r="L16" s="263">
        <f>IF(F16="Maximize",K16-J16,IF(F16="Minimize",J16-K16,K16-J16))</f>
        <v>5.3897599999999546E-2</v>
      </c>
      <c r="M16" s="111">
        <f t="shared" ref="M16:M23" si="0">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1.0265884940001055</v>
      </c>
      <c r="N16" s="316">
        <f>M16*H16</f>
        <v>0.12319061928001267</v>
      </c>
      <c r="O16" s="432" t="s">
        <v>280</v>
      </c>
      <c r="P16" s="433"/>
      <c r="Q16" s="433"/>
      <c r="R16" s="434"/>
      <c r="S16" s="96"/>
      <c r="T16" s="114" t="s">
        <v>36</v>
      </c>
      <c r="U16" s="114"/>
    </row>
    <row r="17" spans="2:21" ht="102" customHeight="1" x14ac:dyDescent="0.25">
      <c r="B17" s="355"/>
      <c r="C17" s="357"/>
      <c r="D17" s="116" t="s">
        <v>252</v>
      </c>
      <c r="E17" s="218" t="s">
        <v>255</v>
      </c>
      <c r="F17" s="110" t="s">
        <v>133</v>
      </c>
      <c r="G17" s="219" t="s">
        <v>178</v>
      </c>
      <c r="H17" s="275">
        <v>0.1</v>
      </c>
      <c r="I17" s="117" t="s">
        <v>231</v>
      </c>
      <c r="J17" s="343">
        <f>HLOOKUP(B12,'Update KPI'!B11:N12,2,0)</f>
        <v>3.0579999999999998</v>
      </c>
      <c r="K17" s="343">
        <v>1.42</v>
      </c>
      <c r="L17" s="325">
        <f t="shared" ref="L17:L19" si="1">IF(F17="Maximize",K17-J17,IF(F17="Minimize",J17-K17,K17-J17))</f>
        <v>-1.6379999999999999</v>
      </c>
      <c r="M17" s="111">
        <f t="shared" si="0"/>
        <v>0.46435578809679534</v>
      </c>
      <c r="N17" s="316">
        <f t="shared" ref="N17" si="2">M17*H17</f>
        <v>4.6435578809679537E-2</v>
      </c>
      <c r="O17" s="412" t="s">
        <v>289</v>
      </c>
      <c r="P17" s="413"/>
      <c r="Q17" s="413"/>
      <c r="R17" s="414"/>
      <c r="S17" s="96"/>
      <c r="T17" s="114" t="s">
        <v>37</v>
      </c>
      <c r="U17" s="114"/>
    </row>
    <row r="18" spans="2:21" ht="129" customHeight="1" x14ac:dyDescent="0.25">
      <c r="B18" s="355"/>
      <c r="C18" s="357"/>
      <c r="D18" s="116" t="s">
        <v>253</v>
      </c>
      <c r="E18" s="218" t="s">
        <v>255</v>
      </c>
      <c r="F18" s="110" t="s">
        <v>133</v>
      </c>
      <c r="G18" s="219" t="s">
        <v>178</v>
      </c>
      <c r="H18" s="275">
        <v>0.08</v>
      </c>
      <c r="I18" s="117" t="s">
        <v>320</v>
      </c>
      <c r="J18" s="323">
        <f>HLOOKUP(B12,'Update KPI'!B20:N21,2,0)</f>
        <v>74.484501999999992</v>
      </c>
      <c r="K18" s="323">
        <v>69.5</v>
      </c>
      <c r="L18" s="324">
        <f t="shared" si="1"/>
        <v>-4.984501999999992</v>
      </c>
      <c r="M18" s="111">
        <f t="shared" si="0"/>
        <v>0.93308001173183663</v>
      </c>
      <c r="N18" s="316">
        <f t="shared" ref="N18:N19" si="3">M18*H18</f>
        <v>7.4646400938546936E-2</v>
      </c>
      <c r="O18" s="412" t="s">
        <v>290</v>
      </c>
      <c r="P18" s="413"/>
      <c r="Q18" s="413"/>
      <c r="R18" s="414"/>
      <c r="S18" s="96"/>
      <c r="T18" s="114" t="s">
        <v>38</v>
      </c>
      <c r="U18" s="114"/>
    </row>
    <row r="19" spans="2:21" ht="129.75" customHeight="1" x14ac:dyDescent="0.25">
      <c r="B19" s="355"/>
      <c r="C19" s="358"/>
      <c r="D19" s="116" t="s">
        <v>254</v>
      </c>
      <c r="E19" s="218" t="s">
        <v>255</v>
      </c>
      <c r="F19" s="110" t="s">
        <v>133</v>
      </c>
      <c r="G19" s="219" t="s">
        <v>178</v>
      </c>
      <c r="H19" s="275">
        <v>7.0000000000000007E-2</v>
      </c>
      <c r="I19" s="117" t="s">
        <v>320</v>
      </c>
      <c r="J19" s="253">
        <f>HLOOKUP(B12,'Update KPI'!B29:N30,2,0)</f>
        <v>45.427101999999998</v>
      </c>
      <c r="K19" s="260">
        <v>33.57</v>
      </c>
      <c r="L19" s="325">
        <f t="shared" si="1"/>
        <v>-11.857101999999998</v>
      </c>
      <c r="M19" s="111">
        <f t="shared" si="0"/>
        <v>0.73898616733244404</v>
      </c>
      <c r="N19" s="316">
        <f t="shared" si="3"/>
        <v>5.172903171327109E-2</v>
      </c>
      <c r="O19" s="412" t="s">
        <v>308</v>
      </c>
      <c r="P19" s="413"/>
      <c r="Q19" s="413"/>
      <c r="R19" s="414"/>
      <c r="S19" s="96"/>
      <c r="T19" s="114" t="s">
        <v>39</v>
      </c>
      <c r="U19" s="114"/>
    </row>
    <row r="20" spans="2:21" ht="71.25" customHeight="1" x14ac:dyDescent="0.25">
      <c r="B20" s="355"/>
      <c r="C20" s="293" t="s">
        <v>136</v>
      </c>
      <c r="D20" s="116" t="s">
        <v>259</v>
      </c>
      <c r="E20" s="218" t="s">
        <v>255</v>
      </c>
      <c r="F20" s="110" t="s">
        <v>137</v>
      </c>
      <c r="G20" s="219" t="s">
        <v>178</v>
      </c>
      <c r="H20" s="275">
        <v>0.03</v>
      </c>
      <c r="I20" s="205" t="s">
        <v>246</v>
      </c>
      <c r="J20" s="205">
        <f>HLOOKUP(B12,'Update KPI'!B46:N47,2,0)</f>
        <v>0.95</v>
      </c>
      <c r="K20" s="344">
        <v>0.66500000000000004</v>
      </c>
      <c r="L20" s="205">
        <f t="shared" ref="L20:L23" si="4">IF(F20="Maximize",K20-J20,IF(F20="Minimize",J20-K20,K20-J20))</f>
        <v>0.28499999999999992</v>
      </c>
      <c r="M20" s="111">
        <f t="shared" si="0"/>
        <v>1.2999999999999998</v>
      </c>
      <c r="N20" s="316">
        <f t="shared" ref="N20:N23" si="5">M20*H20</f>
        <v>3.8999999999999993E-2</v>
      </c>
      <c r="O20" s="412" t="s">
        <v>309</v>
      </c>
      <c r="P20" s="413"/>
      <c r="Q20" s="413"/>
      <c r="R20" s="414"/>
      <c r="S20" s="96"/>
      <c r="T20" s="96" t="s">
        <v>82</v>
      </c>
      <c r="U20" s="114"/>
    </row>
    <row r="21" spans="2:21" ht="71.25" customHeight="1" x14ac:dyDescent="0.25">
      <c r="B21" s="355"/>
      <c r="C21" s="270"/>
      <c r="D21" s="116" t="s">
        <v>260</v>
      </c>
      <c r="E21" s="218" t="s">
        <v>255</v>
      </c>
      <c r="F21" s="110" t="s">
        <v>137</v>
      </c>
      <c r="G21" s="219" t="s">
        <v>178</v>
      </c>
      <c r="H21" s="275">
        <v>0.03</v>
      </c>
      <c r="I21" s="205" t="s">
        <v>262</v>
      </c>
      <c r="J21" s="269">
        <f>HLOOKUP(B12,'Update KPI'!B54:N55,2,0)</f>
        <v>7.4999999999999997E-2</v>
      </c>
      <c r="K21" s="269">
        <v>0.05</v>
      </c>
      <c r="L21" s="269">
        <f t="shared" si="4"/>
        <v>2.4999999999999994E-2</v>
      </c>
      <c r="M21" s="111">
        <f t="shared" si="0"/>
        <v>1.3333333333333333</v>
      </c>
      <c r="N21" s="316">
        <f t="shared" si="5"/>
        <v>3.9999999999999994E-2</v>
      </c>
      <c r="O21" s="412" t="s">
        <v>281</v>
      </c>
      <c r="P21" s="413"/>
      <c r="Q21" s="413"/>
      <c r="R21" s="414"/>
      <c r="S21" s="96"/>
      <c r="U21" s="114"/>
    </row>
    <row r="22" spans="2:21" ht="48" customHeight="1" x14ac:dyDescent="0.25">
      <c r="B22" s="355"/>
      <c r="C22" s="270"/>
      <c r="D22" s="116" t="s">
        <v>316</v>
      </c>
      <c r="E22" s="218" t="s">
        <v>255</v>
      </c>
      <c r="F22" s="110" t="s">
        <v>137</v>
      </c>
      <c r="G22" s="219" t="s">
        <v>178</v>
      </c>
      <c r="H22" s="275">
        <v>0.02</v>
      </c>
      <c r="I22" s="205" t="s">
        <v>317</v>
      </c>
      <c r="J22" s="205">
        <v>0.18</v>
      </c>
      <c r="K22" s="205">
        <v>0.18</v>
      </c>
      <c r="L22" s="205">
        <f t="shared" ref="L22" si="6">IF(F22="Maximize",K22-J22,IF(F22="Minimize",J22-K22,K22-J22))</f>
        <v>0</v>
      </c>
      <c r="M22" s="111">
        <f t="shared" ref="M22" si="7">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1</v>
      </c>
      <c r="N22" s="316">
        <f t="shared" ref="N22" si="8">M22*H22</f>
        <v>0.02</v>
      </c>
      <c r="O22" s="435" t="s">
        <v>319</v>
      </c>
      <c r="P22" s="436"/>
      <c r="Q22" s="436"/>
      <c r="R22" s="437"/>
      <c r="S22" s="96"/>
      <c r="U22" s="114"/>
    </row>
    <row r="23" spans="2:21" ht="71.25" customHeight="1" x14ac:dyDescent="0.25">
      <c r="B23" s="355"/>
      <c r="C23" s="270"/>
      <c r="D23" s="116" t="s">
        <v>257</v>
      </c>
      <c r="E23" s="218" t="s">
        <v>255</v>
      </c>
      <c r="F23" s="110" t="s">
        <v>137</v>
      </c>
      <c r="G23" s="219" t="s">
        <v>178</v>
      </c>
      <c r="H23" s="275">
        <v>0.05</v>
      </c>
      <c r="I23" s="205" t="s">
        <v>238</v>
      </c>
      <c r="J23" s="253">
        <f>HLOOKUP(B12,'Update KPI'!B62:N63,2,0)</f>
        <v>45</v>
      </c>
      <c r="K23" s="253">
        <v>45</v>
      </c>
      <c r="L23" s="253">
        <f t="shared" si="4"/>
        <v>0</v>
      </c>
      <c r="M23" s="111">
        <f t="shared" si="0"/>
        <v>1</v>
      </c>
      <c r="N23" s="316">
        <f t="shared" si="5"/>
        <v>0.05</v>
      </c>
      <c r="O23" s="435" t="s">
        <v>291</v>
      </c>
      <c r="P23" s="436"/>
      <c r="Q23" s="436"/>
      <c r="R23" s="437"/>
      <c r="S23" s="96"/>
      <c r="U23" s="114"/>
    </row>
    <row r="24" spans="2:21" s="112" customFormat="1" x14ac:dyDescent="0.25">
      <c r="B24" s="355"/>
      <c r="C24" s="346" t="s">
        <v>138</v>
      </c>
      <c r="D24" s="346"/>
      <c r="E24" s="346"/>
      <c r="F24" s="346"/>
      <c r="G24" s="346"/>
      <c r="H24" s="276">
        <f>SUM(H16:H23)</f>
        <v>0.50000000000000011</v>
      </c>
      <c r="I24" s="258"/>
      <c r="J24" s="258"/>
      <c r="K24" s="258"/>
      <c r="L24" s="258"/>
      <c r="M24" s="258"/>
      <c r="N24" s="317">
        <f>SUM(N16:N23)</f>
        <v>0.44500163074151017</v>
      </c>
      <c r="O24" s="424"/>
      <c r="P24" s="425"/>
      <c r="Q24" s="425"/>
      <c r="R24" s="426"/>
      <c r="S24" s="113"/>
      <c r="T24" s="96"/>
      <c r="U24" s="95"/>
    </row>
    <row r="25" spans="2:21" ht="62.25" customHeight="1" x14ac:dyDescent="0.25">
      <c r="B25" s="347" t="s">
        <v>189</v>
      </c>
      <c r="C25" s="359" t="s">
        <v>139</v>
      </c>
      <c r="D25" s="108" t="s">
        <v>247</v>
      </c>
      <c r="E25" s="109" t="s">
        <v>255</v>
      </c>
      <c r="F25" s="110" t="s">
        <v>133</v>
      </c>
      <c r="G25" s="219" t="s">
        <v>178</v>
      </c>
      <c r="H25" s="277">
        <v>0.02</v>
      </c>
      <c r="I25" s="200" t="s">
        <v>248</v>
      </c>
      <c r="J25" s="200">
        <v>1</v>
      </c>
      <c r="K25" s="200" t="s">
        <v>330</v>
      </c>
      <c r="L25" s="200" t="e">
        <f t="shared" ref="L25:L28" si="9">IF(F25="Maximize",K25-J25,IF(F25="Minimize",J25-K25,K25-J25))</f>
        <v>#VALUE!</v>
      </c>
      <c r="M25" s="122">
        <f t="shared" ref="M25:M30" si="10">IFERROR(IF(AND(F25="Maximize",G25="Unlock"),IF(((K25-J25)/ABS(J25))+1&lt;0,0,((K25-J25)/ABS(J25))+1),IF(AND(F25="Maximize",G25="Lock"),IF(((K25-J25)/ABS(J25))+1&lt;0,0,IF(((K25-J25)/ABS(J25))+1&gt;$R$6,$R$6,((K25-J25)/ABS(J25))+1)),IF(AND(F25="Minimize",G25="Unlock"),IF(((J25-K25)/ABS(J25))+1&lt;0,0,((J25-K25)/ABS(J25))+1),IF(AND(F25="Minimize",G25="Lock"),IF(((J25-K25)/ABS(J25))+1&lt;0,0,IF(((J25-K25)/ABS(J25))+1&gt;$R$6,$R$6,((J25-K25)/ABS(J25))+1)),IF(F25="Min to Zero",IF(K25&gt;J25,0,IF(K25&lt;J25,0,100%)),IF(F25="Stabilize to Target",IF(K25-J25=0,100%,IF(ABS(K25-J25)&gt;=ABS(J25),0,ABS(IF(K25&gt;J25,1-((K25-J25)/J25),IF(K25&lt;J25,1-((J25-ABS(K25))/J25),0))))),IF(F25="Stabilize to Zero",IF(AND(K25&lt;=J25,K25&gt;=-J25),ABS(IF(K25&gt;J25,K25-J25,IF(K25&lt;J25,J25-ABS(K25),0)))/ABS(J25),0)))))))),0)</f>
        <v>0</v>
      </c>
      <c r="N25" s="318">
        <f t="shared" ref="N25:N28" si="11">M25*H25</f>
        <v>0</v>
      </c>
      <c r="O25" s="432" t="s">
        <v>292</v>
      </c>
      <c r="P25" s="433"/>
      <c r="Q25" s="433"/>
      <c r="R25" s="434"/>
    </row>
    <row r="26" spans="2:21" ht="45" customHeight="1" x14ac:dyDescent="0.25">
      <c r="B26" s="347"/>
      <c r="C26" s="357"/>
      <c r="D26" s="116" t="s">
        <v>263</v>
      </c>
      <c r="E26" s="109" t="s">
        <v>255</v>
      </c>
      <c r="F26" s="110" t="s">
        <v>227</v>
      </c>
      <c r="G26" s="219" t="s">
        <v>178</v>
      </c>
      <c r="H26" s="275">
        <v>0.02</v>
      </c>
      <c r="I26" s="123" t="s">
        <v>245</v>
      </c>
      <c r="J26" s="249">
        <f>HLOOKUP(B12,'Update KPI'!B70:N71,2,0)</f>
        <v>0</v>
      </c>
      <c r="K26" s="130">
        <f>HLOOKUP(B12,'Update KPI'!B70:N72,3,0)</f>
        <v>0</v>
      </c>
      <c r="L26" s="118">
        <f t="shared" ref="L26" si="12">IF(F26="Maximize",K26-J26,IF(F26="Minimize",J26-K26,K26-J26))</f>
        <v>0</v>
      </c>
      <c r="M26" s="122">
        <f t="shared" si="10"/>
        <v>1</v>
      </c>
      <c r="N26" s="316">
        <f t="shared" ref="N26" si="13">M26*H26</f>
        <v>0.02</v>
      </c>
      <c r="O26" s="412" t="s">
        <v>282</v>
      </c>
      <c r="P26" s="413"/>
      <c r="Q26" s="413"/>
      <c r="R26" s="414"/>
    </row>
    <row r="27" spans="2:21" ht="45" customHeight="1" x14ac:dyDescent="0.25">
      <c r="B27" s="347"/>
      <c r="C27" s="357"/>
      <c r="D27" s="116" t="s">
        <v>234</v>
      </c>
      <c r="E27" s="109" t="s">
        <v>255</v>
      </c>
      <c r="F27" s="110" t="s">
        <v>227</v>
      </c>
      <c r="G27" s="219" t="s">
        <v>178</v>
      </c>
      <c r="H27" s="275">
        <v>0.02</v>
      </c>
      <c r="I27" s="123" t="s">
        <v>233</v>
      </c>
      <c r="J27" s="249">
        <f>HLOOKUP(B12,'Update KPI'!B78:N79,2,0)</f>
        <v>0</v>
      </c>
      <c r="K27" s="130">
        <f>HLOOKUP(B12,'Update KPI'!B78:N80,3,0)</f>
        <v>0</v>
      </c>
      <c r="L27" s="118">
        <f t="shared" si="9"/>
        <v>0</v>
      </c>
      <c r="M27" s="122">
        <f t="shared" si="10"/>
        <v>1</v>
      </c>
      <c r="N27" s="316">
        <f t="shared" si="11"/>
        <v>0.02</v>
      </c>
      <c r="O27" s="412" t="s">
        <v>293</v>
      </c>
      <c r="P27" s="413"/>
      <c r="Q27" s="413"/>
      <c r="R27" s="414"/>
    </row>
    <row r="28" spans="2:21" ht="45" customHeight="1" x14ac:dyDescent="0.25">
      <c r="B28" s="347"/>
      <c r="C28" s="358"/>
      <c r="D28" s="116" t="s">
        <v>232</v>
      </c>
      <c r="E28" s="109" t="s">
        <v>255</v>
      </c>
      <c r="F28" s="110" t="s">
        <v>227</v>
      </c>
      <c r="G28" s="219" t="s">
        <v>178</v>
      </c>
      <c r="H28" s="275">
        <v>0.02</v>
      </c>
      <c r="I28" s="123" t="s">
        <v>233</v>
      </c>
      <c r="J28" s="249">
        <f>HLOOKUP(B12,'Update KPI'!B86:N87,2,0)</f>
        <v>0</v>
      </c>
      <c r="K28" s="130">
        <f>HLOOKUP(B12,'Update KPI'!B86:N88,3,0)</f>
        <v>0</v>
      </c>
      <c r="L28" s="118">
        <f t="shared" si="9"/>
        <v>0</v>
      </c>
      <c r="M28" s="122">
        <f t="shared" si="10"/>
        <v>1</v>
      </c>
      <c r="N28" s="316">
        <f t="shared" si="11"/>
        <v>0.02</v>
      </c>
      <c r="O28" s="412" t="s">
        <v>283</v>
      </c>
      <c r="P28" s="413"/>
      <c r="Q28" s="413"/>
      <c r="R28" s="414"/>
    </row>
    <row r="29" spans="2:21" ht="63.75" customHeight="1" x14ac:dyDescent="0.25">
      <c r="B29" s="347"/>
      <c r="C29" s="116" t="s">
        <v>235</v>
      </c>
      <c r="D29" s="116" t="s">
        <v>236</v>
      </c>
      <c r="E29" s="109" t="s">
        <v>255</v>
      </c>
      <c r="F29" s="110" t="s">
        <v>133</v>
      </c>
      <c r="G29" s="219" t="s">
        <v>178</v>
      </c>
      <c r="H29" s="275">
        <v>0.03</v>
      </c>
      <c r="I29" s="123" t="s">
        <v>266</v>
      </c>
      <c r="J29" s="200">
        <v>0.75</v>
      </c>
      <c r="K29" s="205">
        <v>0.75</v>
      </c>
      <c r="L29" s="205">
        <f t="shared" ref="L29:L30" si="14">IF(F29="Maximize",K29-J29,IF(F29="Minimize",J29-K29,K29-J29))</f>
        <v>0</v>
      </c>
      <c r="M29" s="122">
        <f t="shared" si="10"/>
        <v>1</v>
      </c>
      <c r="N29" s="316">
        <f t="shared" ref="N29:N30" si="15">M29*H29</f>
        <v>0.03</v>
      </c>
      <c r="O29" s="412" t="s">
        <v>284</v>
      </c>
      <c r="P29" s="413"/>
      <c r="Q29" s="413"/>
      <c r="R29" s="414"/>
    </row>
    <row r="30" spans="2:21" ht="45.75" customHeight="1" x14ac:dyDescent="0.25">
      <c r="B30" s="347"/>
      <c r="C30" s="116" t="s">
        <v>249</v>
      </c>
      <c r="D30" s="116" t="s">
        <v>267</v>
      </c>
      <c r="E30" s="109" t="s">
        <v>255</v>
      </c>
      <c r="F30" s="110" t="s">
        <v>133</v>
      </c>
      <c r="G30" s="219" t="s">
        <v>178</v>
      </c>
      <c r="H30" s="275">
        <v>0.03</v>
      </c>
      <c r="I30" s="123" t="s">
        <v>268</v>
      </c>
      <c r="J30" s="200">
        <v>1</v>
      </c>
      <c r="K30" s="205">
        <v>1</v>
      </c>
      <c r="L30" s="205">
        <f t="shared" si="14"/>
        <v>0</v>
      </c>
      <c r="M30" s="122">
        <f t="shared" si="10"/>
        <v>1</v>
      </c>
      <c r="N30" s="316">
        <f t="shared" si="15"/>
        <v>0.03</v>
      </c>
      <c r="O30" s="412" t="s">
        <v>285</v>
      </c>
      <c r="P30" s="413"/>
      <c r="Q30" s="413"/>
      <c r="R30" s="414"/>
    </row>
    <row r="31" spans="2:21" s="112" customFormat="1" x14ac:dyDescent="0.25">
      <c r="B31" s="347"/>
      <c r="C31" s="348" t="s">
        <v>188</v>
      </c>
      <c r="D31" s="348"/>
      <c r="E31" s="348"/>
      <c r="F31" s="348"/>
      <c r="G31" s="348"/>
      <c r="H31" s="278">
        <f>SUM(H25:H30)</f>
        <v>0.14000000000000001</v>
      </c>
      <c r="I31" s="257"/>
      <c r="J31" s="257"/>
      <c r="K31" s="257"/>
      <c r="L31" s="257"/>
      <c r="M31" s="257"/>
      <c r="N31" s="319">
        <f>SUM(N25:N28)</f>
        <v>0.06</v>
      </c>
      <c r="O31" s="424"/>
      <c r="P31" s="425"/>
      <c r="Q31" s="425"/>
      <c r="R31" s="426"/>
      <c r="S31" s="95"/>
      <c r="T31" s="96"/>
      <c r="U31" s="95"/>
    </row>
    <row r="32" spans="2:21" ht="77.25" customHeight="1" x14ac:dyDescent="0.25">
      <c r="B32" s="367"/>
      <c r="C32" s="369" t="s">
        <v>192</v>
      </c>
      <c r="D32" s="116" t="s">
        <v>241</v>
      </c>
      <c r="E32" s="109" t="s">
        <v>135</v>
      </c>
      <c r="F32" s="110" t="s">
        <v>133</v>
      </c>
      <c r="G32" s="110" t="s">
        <v>178</v>
      </c>
      <c r="H32" s="275">
        <v>0.03</v>
      </c>
      <c r="I32" s="126" t="s">
        <v>242</v>
      </c>
      <c r="J32" s="121">
        <v>1</v>
      </c>
      <c r="K32" s="124">
        <v>1</v>
      </c>
      <c r="L32" s="250">
        <v>1</v>
      </c>
      <c r="M32" s="111">
        <f t="shared" ref="M32:M37" si="16">IFERROR(IF(AND(F32="Maximize",G32="Unlock"),IF(((K32-J32)/ABS(J32))+1&lt;0,0,((K32-J32)/ABS(J32))+1),IF(AND(F32="Maximize",G32="Lock"),IF(((K32-J32)/ABS(J32))+1&lt;0,0,IF(((K32-J32)/ABS(J32))+1&gt;$R$6,$R$6,((K32-J32)/ABS(J32))+1)),IF(AND(F32="Minimize",G32="Unlock"),IF(((J32-K32)/ABS(J32))+1&lt;0,0,((J32-K32)/ABS(J32))+1),IF(AND(F32="Minimize",G32="Lock"),IF(((J32-K32)/ABS(J32))+1&lt;0,0,IF(((J32-K32)/ABS(J32))+1&gt;$R$6,$R$6,((J32-K32)/ABS(J32))+1)),IF(F32="Min to Zero",IF(K32&gt;J32,0,IF(K32&lt;J32,0,100%)),IF(F32="Stabilize to Target",IF(K32-J32=0,100%,IF(ABS(K32-J32)&gt;=ABS(J32),0,ABS(IF(K32&gt;J32,1-((K32-J32)/J32),IF(K32&lt;J32,1-((J32-ABS(K32))/J32),0))))),IF(F32="Stabilize to Zero",IF(AND(K32&lt;=J32,K32&gt;=-J32),ABS(IF(K32&gt;J32,K32-J32,IF(K32&lt;J32,J32-ABS(K32),0)))/ABS(J32),0)))))))),0)</f>
        <v>1</v>
      </c>
      <c r="N32" s="316">
        <f>M32*H32</f>
        <v>0.03</v>
      </c>
      <c r="O32" s="412" t="s">
        <v>287</v>
      </c>
      <c r="P32" s="413"/>
      <c r="Q32" s="413"/>
      <c r="R32" s="414"/>
    </row>
    <row r="33" spans="1:21" ht="39.75" customHeight="1" x14ac:dyDescent="0.25">
      <c r="B33" s="367"/>
      <c r="C33" s="357"/>
      <c r="D33" s="119" t="s">
        <v>240</v>
      </c>
      <c r="E33" s="109" t="s">
        <v>135</v>
      </c>
      <c r="F33" s="110" t="s">
        <v>137</v>
      </c>
      <c r="G33" s="110" t="s">
        <v>178</v>
      </c>
      <c r="H33" s="275">
        <v>0.02</v>
      </c>
      <c r="I33" s="126" t="s">
        <v>243</v>
      </c>
      <c r="J33" s="121">
        <f>HLOOKUP(B12,'Update KPI'!B102:N103,2,0)</f>
        <v>0</v>
      </c>
      <c r="K33" s="124">
        <v>0</v>
      </c>
      <c r="L33" s="250">
        <f t="shared" ref="L33:L36" si="17">IF(F33="Maximize",K33-J33,IF(F33="Minimize",J33-K33,K33-J33))</f>
        <v>0</v>
      </c>
      <c r="M33" s="111">
        <f t="shared" si="16"/>
        <v>0</v>
      </c>
      <c r="N33" s="316">
        <f t="shared" ref="N33:N35" si="18">M33*H33</f>
        <v>0</v>
      </c>
      <c r="O33" s="412" t="s">
        <v>288</v>
      </c>
      <c r="P33" s="413"/>
      <c r="Q33" s="413"/>
      <c r="R33" s="414"/>
    </row>
    <row r="34" spans="1:21" ht="37.5" customHeight="1" x14ac:dyDescent="0.25">
      <c r="A34" s="94" t="s">
        <v>141</v>
      </c>
      <c r="B34" s="367"/>
      <c r="C34" s="357"/>
      <c r="D34" s="119" t="s">
        <v>181</v>
      </c>
      <c r="E34" s="109" t="s">
        <v>135</v>
      </c>
      <c r="F34" s="110" t="s">
        <v>133</v>
      </c>
      <c r="G34" s="110" t="s">
        <v>178</v>
      </c>
      <c r="H34" s="279">
        <v>0.02</v>
      </c>
      <c r="I34" s="126" t="s">
        <v>215</v>
      </c>
      <c r="J34" s="200">
        <f>HLOOKUP(B12,'Update KPI'!B94:N95,2,0)</f>
        <v>0.98</v>
      </c>
      <c r="K34" s="345">
        <v>0.97060000000000002</v>
      </c>
      <c r="L34" s="206">
        <f t="shared" si="17"/>
        <v>-9.3999999999999639E-3</v>
      </c>
      <c r="M34" s="120">
        <f t="shared" si="16"/>
        <v>0.99040816326530612</v>
      </c>
      <c r="N34" s="316">
        <f t="shared" si="18"/>
        <v>1.9808163265306124E-2</v>
      </c>
      <c r="O34" s="412" t="s">
        <v>294</v>
      </c>
      <c r="P34" s="413"/>
      <c r="Q34" s="413"/>
      <c r="R34" s="414"/>
    </row>
    <row r="35" spans="1:21" ht="54.75" customHeight="1" x14ac:dyDescent="0.25">
      <c r="A35" s="94" t="s">
        <v>141</v>
      </c>
      <c r="B35" s="367"/>
      <c r="C35" s="358"/>
      <c r="D35" s="119" t="s">
        <v>269</v>
      </c>
      <c r="E35" s="109" t="s">
        <v>135</v>
      </c>
      <c r="F35" s="110" t="s">
        <v>227</v>
      </c>
      <c r="G35" s="110" t="s">
        <v>178</v>
      </c>
      <c r="H35" s="279">
        <v>0.02</v>
      </c>
      <c r="I35" s="126" t="s">
        <v>216</v>
      </c>
      <c r="J35" s="200">
        <f>HLOOKUP(B12,'Update KPI'!B116:N117,2,0)</f>
        <v>0</v>
      </c>
      <c r="K35" s="206">
        <f>HLOOKUP(B12,'Update KPI'!B116:N118,3,0)</f>
        <v>0</v>
      </c>
      <c r="L35" s="206">
        <f t="shared" si="17"/>
        <v>0</v>
      </c>
      <c r="M35" s="120">
        <f t="shared" si="16"/>
        <v>1</v>
      </c>
      <c r="N35" s="316">
        <f t="shared" si="18"/>
        <v>0.02</v>
      </c>
      <c r="O35" s="412" t="s">
        <v>295</v>
      </c>
      <c r="P35" s="413"/>
      <c r="Q35" s="413"/>
      <c r="R35" s="414"/>
    </row>
    <row r="36" spans="1:21" ht="39.75" customHeight="1" x14ac:dyDescent="0.25">
      <c r="B36" s="367"/>
      <c r="C36" s="369" t="s">
        <v>250</v>
      </c>
      <c r="D36" s="119" t="s">
        <v>271</v>
      </c>
      <c r="E36" s="109" t="s">
        <v>255</v>
      </c>
      <c r="F36" s="110" t="s">
        <v>137</v>
      </c>
      <c r="G36" s="110" t="s">
        <v>178</v>
      </c>
      <c r="H36" s="275">
        <v>0.03</v>
      </c>
      <c r="I36" s="126" t="s">
        <v>231</v>
      </c>
      <c r="J36" s="121">
        <v>4</v>
      </c>
      <c r="K36" s="124" t="s">
        <v>237</v>
      </c>
      <c r="L36" s="250" t="e">
        <f t="shared" si="17"/>
        <v>#VALUE!</v>
      </c>
      <c r="M36" s="111">
        <f t="shared" si="16"/>
        <v>0</v>
      </c>
      <c r="N36" s="316">
        <f t="shared" ref="N36" si="19">M36*H36</f>
        <v>0</v>
      </c>
      <c r="O36" s="412" t="s">
        <v>286</v>
      </c>
      <c r="P36" s="413"/>
      <c r="Q36" s="413"/>
      <c r="R36" s="414"/>
    </row>
    <row r="37" spans="1:21" ht="39.75" customHeight="1" x14ac:dyDescent="0.25">
      <c r="B37" s="367"/>
      <c r="C37" s="431"/>
      <c r="D37" s="119" t="s">
        <v>270</v>
      </c>
      <c r="E37" s="109" t="s">
        <v>255</v>
      </c>
      <c r="F37" s="110" t="s">
        <v>137</v>
      </c>
      <c r="G37" s="110" t="s">
        <v>178</v>
      </c>
      <c r="H37" s="275">
        <v>0.02</v>
      </c>
      <c r="I37" s="126" t="s">
        <v>245</v>
      </c>
      <c r="J37" s="121">
        <v>0</v>
      </c>
      <c r="K37" s="124" t="s">
        <v>237</v>
      </c>
      <c r="L37" s="250" t="e">
        <f t="shared" ref="L37" si="20">IF(F37="Maximize",K37-J37,IF(F37="Minimize",J37-K37,K37-J37))</f>
        <v>#VALUE!</v>
      </c>
      <c r="M37" s="111">
        <f t="shared" si="16"/>
        <v>0</v>
      </c>
      <c r="N37" s="316">
        <f t="shared" ref="N37" si="21">M37*H37</f>
        <v>0</v>
      </c>
      <c r="O37" s="412"/>
      <c r="P37" s="413"/>
      <c r="Q37" s="413"/>
      <c r="R37" s="414"/>
    </row>
    <row r="38" spans="1:21" s="112" customFormat="1" x14ac:dyDescent="0.25">
      <c r="B38" s="368"/>
      <c r="C38" s="366" t="s">
        <v>140</v>
      </c>
      <c r="D38" s="366"/>
      <c r="E38" s="366"/>
      <c r="F38" s="366"/>
      <c r="G38" s="366"/>
      <c r="H38" s="280">
        <f>SUM(H32:H37)</f>
        <v>0.14000000000000001</v>
      </c>
      <c r="I38" s="256"/>
      <c r="J38" s="256"/>
      <c r="K38" s="256"/>
      <c r="L38" s="256"/>
      <c r="M38" s="256"/>
      <c r="N38" s="320">
        <f>SUM(N32:N36)</f>
        <v>6.9808163265306131E-2</v>
      </c>
      <c r="O38" s="424"/>
      <c r="P38" s="425"/>
      <c r="Q38" s="425"/>
      <c r="R38" s="426"/>
      <c r="S38" s="95"/>
      <c r="T38" s="96"/>
      <c r="U38" s="95"/>
    </row>
    <row r="39" spans="1:21" s="112" customFormat="1" ht="34.5" customHeight="1" x14ac:dyDescent="0.25">
      <c r="B39" s="360" t="s">
        <v>142</v>
      </c>
      <c r="C39" s="362" t="s">
        <v>143</v>
      </c>
      <c r="D39" s="107" t="s">
        <v>20</v>
      </c>
      <c r="E39" s="127" t="s">
        <v>135</v>
      </c>
      <c r="F39" s="110" t="s">
        <v>133</v>
      </c>
      <c r="G39" s="110" t="s">
        <v>178</v>
      </c>
      <c r="H39" s="277">
        <v>0.02</v>
      </c>
      <c r="I39" s="121" t="s">
        <v>216</v>
      </c>
      <c r="J39" s="121">
        <v>1</v>
      </c>
      <c r="K39" s="121">
        <v>0</v>
      </c>
      <c r="L39" s="121">
        <f t="shared" ref="L39:L46" si="22">IF(F39="Maximize",K39-J39,IF(F39="Minimize",J39-K39,K39-J39))</f>
        <v>-1</v>
      </c>
      <c r="M39" s="111">
        <f t="shared" ref="M39:M46" si="23">IFERROR(IF(AND(F39="Maximize",G39="Unlock"),IF(((K39-J39)/ABS(J39))+1&lt;0,0,((K39-J39)/ABS(J39))+1),IF(AND(F39="Maximize",G39="Lock"),IF(((K39-J39)/ABS(J39))+1&lt;0,0,IF(((K39-J39)/ABS(J39))+1&gt;$R$6,$R$6,((K39-J39)/ABS(J39))+1)),IF(AND(F39="Minimize",G39="Unlock"),IF(((J39-K39)/ABS(J39))+1&lt;0,0,((J39-K39)/ABS(J39))+1),IF(AND(F39="Minimize",G39="Lock"),IF(((J39-K39)/ABS(J39))+1&lt;0,0,IF(((J39-K39)/ABS(J39))+1&gt;$R$6,$R$6,((J39-K39)/ABS(J39))+1)),IF(F39="Min to Zero",IF(K39&gt;J39,0,IF(K39&lt;J39,0,100%)),IF(F39="Stabilize to Target",IF(K39-J39=0,100%,IF(ABS(K39-J39)&gt;=ABS(J39),0,ABS(IF(K39&gt;J39,1-((K39-J39)/J39),IF(K39&lt;J39,1-((J39-ABS(K39))/J39),0))))),IF(F39="Stabilize to Zero",IF(AND(K39&lt;=J39,K39&gt;=-J39),ABS(IF(K39&gt;J39,K39-J39,IF(K39&lt;J39,J39-ABS(K39),0)))/ABS(J39),0)))))))),0)</f>
        <v>0</v>
      </c>
      <c r="N39" s="318">
        <f t="shared" ref="N39:N46" si="24">M39*H39</f>
        <v>0</v>
      </c>
      <c r="O39" s="438" t="s">
        <v>296</v>
      </c>
      <c r="P39" s="439"/>
      <c r="Q39" s="439"/>
      <c r="R39" s="440"/>
      <c r="S39" s="95"/>
      <c r="T39" s="96"/>
      <c r="U39" s="95"/>
    </row>
    <row r="40" spans="1:21" s="112" customFormat="1" ht="34.5" customHeight="1" x14ac:dyDescent="0.25">
      <c r="B40" s="360"/>
      <c r="C40" s="362"/>
      <c r="D40" s="115" t="s">
        <v>21</v>
      </c>
      <c r="E40" s="127" t="s">
        <v>135</v>
      </c>
      <c r="F40" s="110" t="s">
        <v>133</v>
      </c>
      <c r="G40" s="110" t="s">
        <v>178</v>
      </c>
      <c r="H40" s="279">
        <v>0.02</v>
      </c>
      <c r="I40" s="227" t="s">
        <v>217</v>
      </c>
      <c r="J40" s="125">
        <f>HLOOKUP(B12,'Update KPI'!B124:N125,2,0)</f>
        <v>0.75</v>
      </c>
      <c r="K40" s="128">
        <f>HLOOKUP(B12,'Update KPI'!B124:N126,3,0)</f>
        <v>0</v>
      </c>
      <c r="L40" s="129">
        <f t="shared" si="22"/>
        <v>-0.75</v>
      </c>
      <c r="M40" s="111">
        <f t="shared" si="23"/>
        <v>0</v>
      </c>
      <c r="N40" s="316">
        <f t="shared" si="24"/>
        <v>0</v>
      </c>
      <c r="O40" s="438" t="s">
        <v>297</v>
      </c>
      <c r="P40" s="439" t="s">
        <v>297</v>
      </c>
      <c r="Q40" s="439" t="s">
        <v>297</v>
      </c>
      <c r="R40" s="440" t="s">
        <v>297</v>
      </c>
      <c r="S40" s="95"/>
      <c r="T40" s="96"/>
      <c r="U40" s="95"/>
    </row>
    <row r="41" spans="1:21" s="112" customFormat="1" ht="61.5" customHeight="1" x14ac:dyDescent="0.25">
      <c r="B41" s="360"/>
      <c r="C41" s="362"/>
      <c r="D41" s="115" t="s">
        <v>183</v>
      </c>
      <c r="E41" s="127" t="s">
        <v>135</v>
      </c>
      <c r="F41" s="110" t="s">
        <v>227</v>
      </c>
      <c r="G41" s="110" t="s">
        <v>178</v>
      </c>
      <c r="H41" s="279">
        <v>0.02</v>
      </c>
      <c r="I41" s="207" t="s">
        <v>218</v>
      </c>
      <c r="J41" s="124">
        <f>HLOOKUP(B12,'Update KPI'!B143:N144,2,0)</f>
        <v>0</v>
      </c>
      <c r="K41" s="131">
        <f>HLOOKUP(B12,'Update KPI'!B143:N145,3,0)</f>
        <v>0</v>
      </c>
      <c r="L41" s="124">
        <f t="shared" si="22"/>
        <v>0</v>
      </c>
      <c r="M41" s="111">
        <f t="shared" si="23"/>
        <v>1</v>
      </c>
      <c r="N41" s="316">
        <f t="shared" si="24"/>
        <v>0.02</v>
      </c>
      <c r="O41" s="438" t="s">
        <v>302</v>
      </c>
      <c r="P41" s="439" t="s">
        <v>298</v>
      </c>
      <c r="Q41" s="439" t="s">
        <v>298</v>
      </c>
      <c r="R41" s="440" t="s">
        <v>298</v>
      </c>
      <c r="S41" s="95"/>
      <c r="T41" s="96"/>
      <c r="U41" s="95"/>
    </row>
    <row r="42" spans="1:21" s="112" customFormat="1" ht="66.75" customHeight="1" x14ac:dyDescent="0.25">
      <c r="B42" s="360"/>
      <c r="C42" s="362"/>
      <c r="D42" s="115" t="s">
        <v>184</v>
      </c>
      <c r="E42" s="127" t="s">
        <v>135</v>
      </c>
      <c r="F42" s="110" t="s">
        <v>133</v>
      </c>
      <c r="G42" s="110" t="s">
        <v>178</v>
      </c>
      <c r="H42" s="279">
        <v>0.04</v>
      </c>
      <c r="I42" s="233" t="s">
        <v>224</v>
      </c>
      <c r="J42" s="125">
        <f>HLOOKUP(B12,'Update KPI'!B131:N132,2,0)</f>
        <v>1</v>
      </c>
      <c r="K42" s="128">
        <v>1</v>
      </c>
      <c r="L42" s="129">
        <f t="shared" si="22"/>
        <v>0</v>
      </c>
      <c r="M42" s="111">
        <f t="shared" si="23"/>
        <v>1</v>
      </c>
      <c r="N42" s="316">
        <f t="shared" si="24"/>
        <v>0.04</v>
      </c>
      <c r="O42" s="438" t="s">
        <v>303</v>
      </c>
      <c r="P42" s="439" t="s">
        <v>299</v>
      </c>
      <c r="Q42" s="439" t="s">
        <v>299</v>
      </c>
      <c r="R42" s="440" t="s">
        <v>299</v>
      </c>
      <c r="S42" s="95"/>
      <c r="T42" s="96"/>
      <c r="U42" s="95"/>
    </row>
    <row r="43" spans="1:21" s="112" customFormat="1" ht="36" customHeight="1" x14ac:dyDescent="0.25">
      <c r="B43" s="360"/>
      <c r="C43" s="362"/>
      <c r="D43" s="115" t="s">
        <v>185</v>
      </c>
      <c r="E43" s="127" t="s">
        <v>135</v>
      </c>
      <c r="F43" s="110" t="s">
        <v>227</v>
      </c>
      <c r="G43" s="110" t="s">
        <v>178</v>
      </c>
      <c r="H43" s="279">
        <v>0.02</v>
      </c>
      <c r="I43" s="228" t="s">
        <v>219</v>
      </c>
      <c r="J43" s="118">
        <f>HLOOKUP(B12,'Update KPI'!B152:N153,2,0)</f>
        <v>0</v>
      </c>
      <c r="K43" s="207">
        <f>HLOOKUP(B12,'Update KPI'!B152:N154,2,0)</f>
        <v>0</v>
      </c>
      <c r="L43" s="130">
        <f t="shared" si="22"/>
        <v>0</v>
      </c>
      <c r="M43" s="111">
        <f t="shared" si="23"/>
        <v>1</v>
      </c>
      <c r="N43" s="316">
        <f t="shared" si="24"/>
        <v>0.02</v>
      </c>
      <c r="O43" s="441" t="s">
        <v>307</v>
      </c>
      <c r="P43" s="442"/>
      <c r="Q43" s="442"/>
      <c r="R43" s="443"/>
      <c r="S43" s="95"/>
      <c r="T43" s="96"/>
      <c r="U43" s="95"/>
    </row>
    <row r="44" spans="1:21" s="112" customFormat="1" ht="97.5" customHeight="1" x14ac:dyDescent="0.25">
      <c r="B44" s="360"/>
      <c r="C44" s="363" t="s">
        <v>144</v>
      </c>
      <c r="D44" s="119" t="s">
        <v>186</v>
      </c>
      <c r="E44" s="109" t="s">
        <v>135</v>
      </c>
      <c r="F44" s="110" t="s">
        <v>133</v>
      </c>
      <c r="G44" s="110" t="s">
        <v>178</v>
      </c>
      <c r="H44" s="279">
        <v>0.04</v>
      </c>
      <c r="I44" s="233" t="s">
        <v>220</v>
      </c>
      <c r="J44" s="125">
        <f>HLOOKUP(B12,'Update KPI'!B160:N161,2,0)</f>
        <v>0</v>
      </c>
      <c r="K44" s="128">
        <f>HLOOKUP(B12,'Update KPI'!B160:N170,11,0)</f>
        <v>0</v>
      </c>
      <c r="L44" s="129">
        <f t="shared" si="22"/>
        <v>0</v>
      </c>
      <c r="M44" s="111">
        <f t="shared" si="23"/>
        <v>0</v>
      </c>
      <c r="N44" s="316">
        <f t="shared" si="24"/>
        <v>0</v>
      </c>
      <c r="O44" s="441" t="s">
        <v>304</v>
      </c>
      <c r="P44" s="442" t="s">
        <v>300</v>
      </c>
      <c r="Q44" s="442" t="s">
        <v>300</v>
      </c>
      <c r="R44" s="443" t="s">
        <v>300</v>
      </c>
      <c r="S44" s="95"/>
      <c r="T44" s="96"/>
      <c r="U44" s="95"/>
    </row>
    <row r="45" spans="1:21" s="112" customFormat="1" ht="40.5" customHeight="1" x14ac:dyDescent="0.25">
      <c r="B45" s="360"/>
      <c r="C45" s="364"/>
      <c r="D45" s="119" t="s">
        <v>179</v>
      </c>
      <c r="E45" s="109" t="s">
        <v>135</v>
      </c>
      <c r="F45" s="110" t="s">
        <v>227</v>
      </c>
      <c r="G45" s="110" t="s">
        <v>178</v>
      </c>
      <c r="H45" s="279">
        <v>0.02</v>
      </c>
      <c r="I45" s="228" t="s">
        <v>219</v>
      </c>
      <c r="J45" s="118">
        <f>HLOOKUP(B12,'Update KPI'!B175:N176,2,0)</f>
        <v>0</v>
      </c>
      <c r="K45" s="207">
        <f>HLOOKUP(B12,'Update KPI'!B175:N177,3,0)</f>
        <v>0</v>
      </c>
      <c r="L45" s="129">
        <f t="shared" si="22"/>
        <v>0</v>
      </c>
      <c r="M45" s="111">
        <f t="shared" si="23"/>
        <v>1</v>
      </c>
      <c r="N45" s="316">
        <f t="shared" si="24"/>
        <v>0.02</v>
      </c>
      <c r="O45" s="444" t="s">
        <v>305</v>
      </c>
      <c r="P45" s="445"/>
      <c r="Q45" s="445"/>
      <c r="R45" s="446"/>
      <c r="S45" s="95"/>
      <c r="T45" s="96"/>
      <c r="U45" s="95"/>
    </row>
    <row r="46" spans="1:21" s="112" customFormat="1" ht="80.25" customHeight="1" x14ac:dyDescent="0.25">
      <c r="B46" s="360"/>
      <c r="C46" s="119" t="s">
        <v>145</v>
      </c>
      <c r="D46" s="119" t="s">
        <v>310</v>
      </c>
      <c r="E46" s="109" t="s">
        <v>255</v>
      </c>
      <c r="F46" s="110" t="s">
        <v>133</v>
      </c>
      <c r="G46" s="110" t="s">
        <v>178</v>
      </c>
      <c r="H46" s="279">
        <v>0.04</v>
      </c>
      <c r="I46" s="233" t="s">
        <v>237</v>
      </c>
      <c r="J46" s="118">
        <f>HLOOKUP(B12,'Update KPI'!B184:N185,2,0)</f>
        <v>0</v>
      </c>
      <c r="K46" s="207">
        <f>HLOOKUP(B12,'Update KPI'!B184:N186,3,0)</f>
        <v>0</v>
      </c>
      <c r="L46" s="260">
        <f t="shared" si="22"/>
        <v>0</v>
      </c>
      <c r="M46" s="111">
        <f t="shared" si="23"/>
        <v>0</v>
      </c>
      <c r="N46" s="316">
        <f t="shared" si="24"/>
        <v>0</v>
      </c>
      <c r="O46" s="444" t="s">
        <v>306</v>
      </c>
      <c r="P46" s="445" t="s">
        <v>301</v>
      </c>
      <c r="Q46" s="445" t="s">
        <v>301</v>
      </c>
      <c r="R46" s="446" t="s">
        <v>301</v>
      </c>
      <c r="S46" s="95"/>
      <c r="T46" s="96"/>
      <c r="U46" s="95"/>
    </row>
    <row r="47" spans="1:21" s="112" customFormat="1" ht="16.5" customHeight="1" thickBot="1" x14ac:dyDescent="0.3">
      <c r="B47" s="361"/>
      <c r="C47" s="365" t="s">
        <v>146</v>
      </c>
      <c r="D47" s="365"/>
      <c r="E47" s="365"/>
      <c r="F47" s="365"/>
      <c r="G47" s="365"/>
      <c r="H47" s="281">
        <f>SUM(H39:H46)</f>
        <v>0.22</v>
      </c>
      <c r="I47" s="255"/>
      <c r="J47" s="255"/>
      <c r="K47" s="255"/>
      <c r="L47" s="255"/>
      <c r="M47" s="255"/>
      <c r="N47" s="321">
        <f>SUM(N39:N46)</f>
        <v>0.1</v>
      </c>
      <c r="O47" s="424"/>
      <c r="P47" s="425"/>
      <c r="Q47" s="425"/>
      <c r="R47" s="426"/>
      <c r="S47" s="95"/>
      <c r="T47" s="96"/>
      <c r="U47" s="95"/>
    </row>
    <row r="48" spans="1:21" s="132" customFormat="1" ht="16.5" thickBot="1" x14ac:dyDescent="0.3">
      <c r="B48" s="133"/>
      <c r="C48" s="375" t="s">
        <v>147</v>
      </c>
      <c r="D48" s="375"/>
      <c r="E48" s="375"/>
      <c r="F48" s="375"/>
      <c r="G48" s="375"/>
      <c r="H48" s="282">
        <f>SUM(H47,H38,H24,H31)</f>
        <v>1</v>
      </c>
      <c r="I48" s="232"/>
      <c r="J48" s="134"/>
      <c r="K48" s="376" t="s">
        <v>148</v>
      </c>
      <c r="L48" s="377"/>
      <c r="M48" s="378"/>
      <c r="N48" s="135">
        <f>SUM(N16:N23,N32:N36,N39:N46,N25:N28)</f>
        <v>0.6748097940068164</v>
      </c>
      <c r="O48" s="311"/>
      <c r="P48" s="311"/>
      <c r="Q48" s="311"/>
      <c r="R48" s="311"/>
      <c r="S48" s="136"/>
      <c r="T48" s="96"/>
      <c r="U48" s="136"/>
    </row>
    <row r="49" spans="2:22" s="137" customFormat="1" ht="16.5" thickBot="1" x14ac:dyDescent="0.3">
      <c r="B49" s="230"/>
      <c r="C49" s="296"/>
      <c r="D49" s="230"/>
      <c r="E49" s="230"/>
      <c r="F49" s="231"/>
      <c r="G49" s="231"/>
      <c r="H49" s="283"/>
      <c r="I49" s="229"/>
      <c r="J49" s="229"/>
      <c r="K49" s="376" t="s">
        <v>149</v>
      </c>
      <c r="L49" s="377"/>
      <c r="M49" s="377"/>
      <c r="N49" s="138" t="str">
        <f>IF(AND(H48&gt;100%,H48,100%),"Error",IF(N48&gt;=$R$6,"HP",IF(AND(N48&lt;$R$7,N48&gt;=$Q$7),"P",IF(AND(N48&lt;$R$8,N48&gt;=$Q$8),"T",IF(AND(N48&lt;$R$9,N48&gt;=$Q$9),"C",IF(N48&lt;$R$10,"U"))))))</f>
        <v>U</v>
      </c>
      <c r="O49" s="311"/>
      <c r="P49" s="311"/>
      <c r="Q49" s="311"/>
      <c r="R49" s="311"/>
      <c r="S49" s="136"/>
      <c r="T49" s="96"/>
      <c r="U49" s="136"/>
    </row>
    <row r="51" spans="2:22" ht="16.5" thickBot="1" x14ac:dyDescent="0.3"/>
    <row r="52" spans="2:22" ht="32.25" thickBot="1" x14ac:dyDescent="0.3">
      <c r="B52" s="139" t="s">
        <v>117</v>
      </c>
      <c r="C52" s="143" t="s">
        <v>118</v>
      </c>
      <c r="D52" s="140" t="s">
        <v>119</v>
      </c>
      <c r="E52" s="141"/>
      <c r="F52" s="141" t="s">
        <v>121</v>
      </c>
      <c r="G52" s="141" t="s">
        <v>122</v>
      </c>
      <c r="H52" s="284" t="s">
        <v>150</v>
      </c>
      <c r="I52" s="143"/>
      <c r="J52" s="143" t="s">
        <v>151</v>
      </c>
      <c r="K52" s="142" t="s">
        <v>152</v>
      </c>
      <c r="L52" s="142" t="s">
        <v>124</v>
      </c>
      <c r="M52" s="142" t="s">
        <v>153</v>
      </c>
      <c r="N52" s="142" t="s">
        <v>154</v>
      </c>
      <c r="S52" s="94"/>
      <c r="V52" s="95"/>
    </row>
    <row r="53" spans="2:22" ht="16.5" thickBot="1" x14ac:dyDescent="0.3">
      <c r="B53" s="379" t="s">
        <v>155</v>
      </c>
      <c r="C53" s="380"/>
      <c r="D53" s="380"/>
      <c r="E53" s="380"/>
      <c r="F53" s="380"/>
      <c r="G53" s="380"/>
      <c r="H53" s="380"/>
      <c r="I53" s="380"/>
      <c r="J53" s="380"/>
      <c r="K53" s="380"/>
      <c r="L53" s="380"/>
      <c r="M53" s="380"/>
      <c r="N53" s="381"/>
      <c r="S53" s="94"/>
      <c r="T53" s="173"/>
      <c r="V53" s="95"/>
    </row>
    <row r="54" spans="2:22" x14ac:dyDescent="0.25">
      <c r="B54" s="144"/>
      <c r="C54" s="145"/>
      <c r="D54" s="146"/>
      <c r="E54" s="146"/>
      <c r="F54" s="110"/>
      <c r="G54" s="110" t="s">
        <v>134</v>
      </c>
      <c r="H54" s="146"/>
      <c r="I54" s="147"/>
      <c r="J54" s="147"/>
      <c r="K54" s="148"/>
      <c r="L54" s="148"/>
      <c r="M54" s="149" t="b">
        <f>IFERROR(IF(AND(F54="Maximize",G54="Unlock"),IF(((K54-J54)/ABS(J54))+1&lt;0,0,((K54-J54)/ABS(J54))+1),IF(AND(F54="Maximize",G54="Lock"),IF(((K54-J54)/ABS(J54))+1&lt;0,0,IF(((K54-J54)/ABS(J54))+1&gt;$R$6,$R$6,((K54-J54)/ABS(J54))+1)),IF(AND(F54="Minimize",G54="Unlock"),IF(((J54-K54)/ABS(J54))+1&lt;0,0,((J54-K54)/ABS(J54))+1),IF(AND(F54="Minimize",G54="Lock"),IF(((J54-K54)/ABS(J54))+1&lt;0,0,IF(((J54-K54)/ABS(J54))+1&gt;$R$6,$R$6,((J54-K54)/ABS(J54))+1)),IF(F54="Min To Zero",IF(K54&gt;J54,0,IF(K54&lt;J54,0,100%))))))),0)</f>
        <v>0</v>
      </c>
      <c r="N54" s="150">
        <f>M54*H54</f>
        <v>0</v>
      </c>
      <c r="S54" s="94"/>
      <c r="T54" s="174"/>
      <c r="V54" s="95"/>
    </row>
    <row r="55" spans="2:22" x14ac:dyDescent="0.25">
      <c r="B55" s="151"/>
      <c r="C55" s="152"/>
      <c r="D55" s="153"/>
      <c r="E55" s="153"/>
      <c r="F55" s="110"/>
      <c r="G55" s="110" t="s">
        <v>134</v>
      </c>
      <c r="H55" s="153"/>
      <c r="I55" s="154"/>
      <c r="J55" s="154"/>
      <c r="K55" s="155"/>
      <c r="L55" s="155"/>
      <c r="M55" s="156" t="b">
        <f>IFERROR(IF(AND(F55="Maximize",G55="Unlock"),IF(((K55-J55)/ABS(J55))+1&lt;0,0,((K55-J55)/ABS(J55))+1),IF(AND(F55="Maximize",G55="Lock"),IF(((K55-J55)/ABS(J55))+1&lt;0,0,IF(((K55-J55)/ABS(J55))+1&gt;$R$6,$R$6,((K55-J55)/ABS(J55))+1)),IF(AND(F55="Minimize",G55="Unlock"),IF(((J55-K55)/ABS(J55))+1&lt;0,0,((J55-K55)/ABS(J55))+1),IF(AND(F55="Minimize",G55="Lock"),IF(((J55-K55)/ABS(J55))+1&lt;0,0,IF(((J55-K55)/ABS(J55))+1&gt;$R$6,$R$6,((J55-K55)/ABS(J55))+1)),IF(F55="Min To Zero",IF(K55&gt;J55,0,IF(K55&lt;J55,0,100%))))))),0)</f>
        <v>0</v>
      </c>
      <c r="N55" s="157">
        <f>M55*H55</f>
        <v>0</v>
      </c>
      <c r="S55" s="94"/>
      <c r="T55" s="174"/>
      <c r="V55" s="95"/>
    </row>
    <row r="56" spans="2:22" ht="16.5" thickBot="1" x14ac:dyDescent="0.3">
      <c r="B56" s="158"/>
      <c r="C56" s="159"/>
      <c r="D56" s="160"/>
      <c r="E56" s="160"/>
      <c r="F56" s="110"/>
      <c r="G56" s="110" t="s">
        <v>134</v>
      </c>
      <c r="H56" s="160"/>
      <c r="I56" s="161"/>
      <c r="J56" s="161"/>
      <c r="K56" s="162"/>
      <c r="L56" s="162"/>
      <c r="M56" s="163" t="b">
        <f>IFERROR(IF(AND(F56="Maximize",G56="Unlock"),IF(((K56-J56)/ABS(J56))+1&lt;0,0,((K56-J56)/ABS(J56))+1),IF(AND(F56="Maximize",G56="Lock"),IF(((K56-J56)/ABS(J56))+1&lt;0,0,IF(((K56-J56)/ABS(J56))+1&gt;$R$6,$R$6,((K56-J56)/ABS(J56))+1)),IF(AND(F56="Minimize",G56="Unlock"),IF(((J56-K56)/ABS(J56))+1&lt;0,0,((J56-K56)/ABS(J56))+1),IF(AND(F56="Minimize",G56="Lock"),IF(((J56-K56)/ABS(J56))+1&lt;0,0,IF(((J56-K56)/ABS(J56))+1&gt;$R$6,$R$6,((J56-K56)/ABS(J56))+1)),IF(F56="Min To Zero",IF(K56&gt;J56,0,IF(K56&lt;J56,0,100%))))))),0)</f>
        <v>0</v>
      </c>
      <c r="N56" s="164">
        <f>M56*H56</f>
        <v>0</v>
      </c>
      <c r="S56" s="94"/>
      <c r="T56" s="174"/>
      <c r="V56" s="95"/>
    </row>
    <row r="57" spans="2:22" ht="16.5" thickBot="1" x14ac:dyDescent="0.3">
      <c r="B57" s="382" t="s">
        <v>156</v>
      </c>
      <c r="C57" s="383"/>
      <c r="D57" s="165"/>
      <c r="E57" s="166"/>
      <c r="F57" s="166"/>
      <c r="G57" s="166"/>
      <c r="H57" s="166"/>
      <c r="I57" s="166"/>
      <c r="J57" s="167"/>
      <c r="K57" s="382" t="s">
        <v>125</v>
      </c>
      <c r="L57" s="384"/>
      <c r="M57" s="383"/>
      <c r="N57" s="138">
        <f>SUM(N54:N56)+N48</f>
        <v>0.6748097940068164</v>
      </c>
      <c r="S57" s="94"/>
      <c r="T57" s="174"/>
      <c r="V57" s="95"/>
    </row>
    <row r="58" spans="2:22" ht="16.5" thickBot="1" x14ac:dyDescent="0.3">
      <c r="B58" s="382" t="s">
        <v>157</v>
      </c>
      <c r="C58" s="383"/>
      <c r="D58" s="168"/>
      <c r="E58" s="169"/>
      <c r="F58" s="169"/>
      <c r="G58" s="169"/>
      <c r="H58" s="169"/>
      <c r="I58" s="169"/>
      <c r="J58" s="170"/>
      <c r="K58" s="382" t="s">
        <v>149</v>
      </c>
      <c r="L58" s="397"/>
      <c r="M58" s="398"/>
      <c r="N58" s="138" t="str">
        <f>IF(N57&gt;=R6,"HP",IF(AND(N57&lt;R7,N57&gt;=Q7),"P",IF(AND(N57&lt;R8,N57&gt;=Q8),"T",IF(AND(N57&lt;R9,N57&gt;=Q9),"C",IF(N57&lt;R10,"U")))))</f>
        <v>U</v>
      </c>
      <c r="S58" s="94"/>
      <c r="T58" s="174"/>
      <c r="V58" s="95"/>
    </row>
    <row r="59" spans="2:22" x14ac:dyDescent="0.25">
      <c r="T59" s="174"/>
    </row>
    <row r="60" spans="2:22" hidden="1" x14ac:dyDescent="0.25">
      <c r="B60" s="171" t="s">
        <v>158</v>
      </c>
      <c r="C60" s="297"/>
      <c r="D60" s="171"/>
      <c r="E60" s="171"/>
      <c r="F60" s="171"/>
      <c r="G60" s="171"/>
      <c r="H60" s="285"/>
      <c r="I60" s="171"/>
      <c r="J60" s="171"/>
      <c r="K60" s="171"/>
      <c r="L60" s="172"/>
      <c r="M60" s="172"/>
      <c r="N60" s="172"/>
      <c r="O60" s="312"/>
      <c r="P60" s="312"/>
      <c r="Q60" s="312"/>
      <c r="R60" s="312"/>
      <c r="S60" s="172"/>
      <c r="T60" s="174"/>
    </row>
    <row r="61" spans="2:22" hidden="1" x14ac:dyDescent="0.25">
      <c r="B61" s="349" t="s">
        <v>159</v>
      </c>
      <c r="C61" s="400" t="str">
        <f>B60</f>
        <v>KEY BEHAVIOR INDICATOR (BASED CHITOSE CORE VALUE)</v>
      </c>
      <c r="D61" s="400"/>
      <c r="E61" s="400"/>
      <c r="F61" s="400"/>
      <c r="G61" s="400"/>
      <c r="H61" s="400"/>
      <c r="I61" s="400"/>
      <c r="J61" s="400"/>
      <c r="K61" s="400"/>
      <c r="L61" s="400"/>
      <c r="M61" s="401"/>
      <c r="N61" s="351" t="s">
        <v>160</v>
      </c>
      <c r="S61" s="94"/>
      <c r="T61" s="174"/>
      <c r="U61" s="94"/>
    </row>
    <row r="62" spans="2:22" ht="16.5" hidden="1" thickBot="1" x14ac:dyDescent="0.3">
      <c r="B62" s="399"/>
      <c r="C62" s="402"/>
      <c r="D62" s="402"/>
      <c r="E62" s="402"/>
      <c r="F62" s="402"/>
      <c r="G62" s="402"/>
      <c r="H62" s="402"/>
      <c r="I62" s="402"/>
      <c r="J62" s="402"/>
      <c r="K62" s="402"/>
      <c r="L62" s="402"/>
      <c r="M62" s="403"/>
      <c r="N62" s="352"/>
      <c r="S62" s="94"/>
      <c r="T62" s="174"/>
      <c r="U62" s="94"/>
    </row>
    <row r="63" spans="2:22" hidden="1" x14ac:dyDescent="0.25">
      <c r="B63" s="175">
        <v>1</v>
      </c>
      <c r="C63" s="370" t="s">
        <v>161</v>
      </c>
      <c r="D63" s="370"/>
      <c r="E63" s="370"/>
      <c r="F63" s="370"/>
      <c r="G63" s="370"/>
      <c r="H63" s="370"/>
      <c r="I63" s="370"/>
      <c r="J63" s="370"/>
      <c r="K63" s="370"/>
      <c r="L63" s="370"/>
      <c r="M63" s="371"/>
      <c r="N63" s="176">
        <v>0</v>
      </c>
      <c r="S63" s="94"/>
      <c r="T63" s="187"/>
      <c r="U63" s="94"/>
    </row>
    <row r="64" spans="2:22" hidden="1" x14ac:dyDescent="0.25">
      <c r="B64" s="177">
        <v>2</v>
      </c>
      <c r="C64" s="372" t="s">
        <v>162</v>
      </c>
      <c r="D64" s="373"/>
      <c r="E64" s="373"/>
      <c r="F64" s="373"/>
      <c r="G64" s="373"/>
      <c r="H64" s="373"/>
      <c r="I64" s="373"/>
      <c r="J64" s="373"/>
      <c r="K64" s="373"/>
      <c r="L64" s="373"/>
      <c r="M64" s="374"/>
      <c r="N64" s="176">
        <v>0</v>
      </c>
      <c r="S64" s="94"/>
      <c r="T64" s="174"/>
      <c r="U64" s="94"/>
    </row>
    <row r="65" spans="2:21" hidden="1" x14ac:dyDescent="0.25">
      <c r="B65" s="175">
        <v>3</v>
      </c>
      <c r="C65" s="370" t="s">
        <v>163</v>
      </c>
      <c r="D65" s="370"/>
      <c r="E65" s="370"/>
      <c r="F65" s="370"/>
      <c r="G65" s="370"/>
      <c r="H65" s="370"/>
      <c r="I65" s="370"/>
      <c r="J65" s="370"/>
      <c r="K65" s="370"/>
      <c r="L65" s="370"/>
      <c r="M65" s="371"/>
      <c r="N65" s="176">
        <v>0</v>
      </c>
      <c r="S65" s="94"/>
      <c r="T65" s="174"/>
      <c r="U65" s="94"/>
    </row>
    <row r="66" spans="2:21" hidden="1" x14ac:dyDescent="0.25">
      <c r="B66" s="177">
        <v>4</v>
      </c>
      <c r="C66" s="372" t="s">
        <v>164</v>
      </c>
      <c r="D66" s="373"/>
      <c r="E66" s="373"/>
      <c r="F66" s="373"/>
      <c r="G66" s="373"/>
      <c r="H66" s="373"/>
      <c r="I66" s="373"/>
      <c r="J66" s="373"/>
      <c r="K66" s="373"/>
      <c r="L66" s="373"/>
      <c r="M66" s="374"/>
      <c r="N66" s="176">
        <v>0</v>
      </c>
      <c r="S66" s="94"/>
      <c r="T66" s="189"/>
      <c r="U66" s="94"/>
    </row>
    <row r="67" spans="2:21" hidden="1" x14ac:dyDescent="0.25">
      <c r="B67" s="175">
        <v>5</v>
      </c>
      <c r="C67" s="372" t="s">
        <v>165</v>
      </c>
      <c r="D67" s="373"/>
      <c r="E67" s="373"/>
      <c r="F67" s="373"/>
      <c r="G67" s="373"/>
      <c r="H67" s="373"/>
      <c r="I67" s="373"/>
      <c r="J67" s="373"/>
      <c r="K67" s="373"/>
      <c r="L67" s="373"/>
      <c r="M67" s="374"/>
      <c r="N67" s="176">
        <v>0</v>
      </c>
      <c r="S67" s="94"/>
      <c r="T67" s="174"/>
      <c r="U67" s="94"/>
    </row>
    <row r="68" spans="2:21" ht="16.5" hidden="1" thickBot="1" x14ac:dyDescent="0.3">
      <c r="B68" s="404" t="s">
        <v>166</v>
      </c>
      <c r="C68" s="405"/>
      <c r="D68" s="405"/>
      <c r="E68" s="405"/>
      <c r="F68" s="405"/>
      <c r="G68" s="405"/>
      <c r="H68" s="405"/>
      <c r="I68" s="405"/>
      <c r="J68" s="405"/>
      <c r="K68" s="405"/>
      <c r="L68" s="405"/>
      <c r="M68" s="406"/>
      <c r="N68" s="178"/>
      <c r="S68" s="94"/>
      <c r="T68" s="174"/>
      <c r="U68" s="94"/>
    </row>
    <row r="69" spans="2:21" ht="16.5" hidden="1" thickBot="1" x14ac:dyDescent="0.3">
      <c r="B69" s="179"/>
      <c r="C69" s="180"/>
      <c r="D69" s="181"/>
      <c r="E69" s="181"/>
      <c r="F69" s="182"/>
      <c r="G69" s="182"/>
      <c r="H69" s="286"/>
      <c r="I69" s="182"/>
      <c r="J69" s="182"/>
      <c r="K69" s="182"/>
      <c r="L69" s="182"/>
      <c r="M69" s="182" t="s">
        <v>167</v>
      </c>
      <c r="N69" s="183">
        <f>AVERAGE(N63:N68)</f>
        <v>0</v>
      </c>
      <c r="S69" s="94"/>
      <c r="T69" s="94"/>
      <c r="U69" s="94"/>
    </row>
    <row r="70" spans="2:21" x14ac:dyDescent="0.25">
      <c r="B70" s="99"/>
      <c r="C70" s="99"/>
      <c r="D70" s="184"/>
      <c r="E70" s="184"/>
      <c r="F70" s="185"/>
      <c r="G70" s="185"/>
      <c r="H70" s="287"/>
      <c r="I70" s="185"/>
      <c r="J70" s="185"/>
      <c r="K70" s="185"/>
      <c r="L70" s="185"/>
      <c r="M70" s="185"/>
      <c r="N70" s="185"/>
      <c r="O70" s="297"/>
      <c r="P70" s="297"/>
      <c r="Q70" s="313"/>
      <c r="R70" s="313"/>
      <c r="S70" s="186"/>
      <c r="T70" s="94"/>
    </row>
    <row r="71" spans="2:21" x14ac:dyDescent="0.25">
      <c r="B71" s="185"/>
      <c r="C71" s="185"/>
      <c r="D71" s="105"/>
      <c r="E71" s="105"/>
      <c r="F71" s="185"/>
      <c r="G71" s="185"/>
      <c r="H71" s="287"/>
      <c r="I71" s="185"/>
      <c r="J71" s="185"/>
      <c r="K71" s="185"/>
      <c r="L71" s="185"/>
      <c r="M71" s="185"/>
      <c r="N71" s="97"/>
      <c r="O71" s="171"/>
      <c r="S71" s="94"/>
      <c r="T71" s="94"/>
      <c r="U71" s="94"/>
    </row>
    <row r="72" spans="2:21" x14ac:dyDescent="0.25">
      <c r="B72" s="105"/>
      <c r="C72" s="185"/>
      <c r="D72" s="185"/>
      <c r="E72" s="185"/>
      <c r="F72" s="172"/>
      <c r="G72" s="172"/>
      <c r="H72" s="288"/>
      <c r="I72" s="172"/>
      <c r="J72" s="172"/>
      <c r="K72" s="172"/>
      <c r="L72" s="172"/>
      <c r="M72" s="172"/>
      <c r="N72" s="172"/>
      <c r="O72" s="312"/>
      <c r="S72" s="94"/>
      <c r="T72" s="94"/>
      <c r="U72" s="94"/>
    </row>
    <row r="73" spans="2:21" ht="16.5" thickBot="1" x14ac:dyDescent="0.3">
      <c r="B73" s="184"/>
      <c r="C73" s="298"/>
      <c r="D73" s="188"/>
      <c r="E73" s="188"/>
      <c r="F73" s="184"/>
      <c r="G73" s="184"/>
      <c r="H73" s="289"/>
      <c r="I73" s="184"/>
      <c r="J73" s="184"/>
      <c r="K73" s="184"/>
      <c r="L73" s="184"/>
      <c r="M73" s="184"/>
      <c r="N73" s="184"/>
      <c r="O73" s="315"/>
      <c r="P73" s="315"/>
      <c r="Q73" s="315"/>
      <c r="R73" s="315"/>
      <c r="S73" s="184"/>
      <c r="T73" s="94"/>
    </row>
    <row r="74" spans="2:21" x14ac:dyDescent="0.25">
      <c r="B74" s="407" t="s">
        <v>168</v>
      </c>
      <c r="C74" s="408"/>
      <c r="D74" s="95"/>
      <c r="F74" s="94"/>
      <c r="G74" s="94"/>
      <c r="H74" s="290"/>
      <c r="S74" s="94"/>
      <c r="T74" s="94"/>
      <c r="U74" s="94"/>
    </row>
    <row r="75" spans="2:21" x14ac:dyDescent="0.25">
      <c r="B75" s="223" t="str">
        <f>B8</f>
        <v>Manager</v>
      </c>
      <c r="C75" s="299" t="s">
        <v>169</v>
      </c>
      <c r="D75" s="95"/>
      <c r="F75" s="94"/>
      <c r="G75" s="94"/>
      <c r="H75" s="290"/>
      <c r="S75" s="94"/>
      <c r="T75" s="94"/>
      <c r="U75" s="94"/>
    </row>
    <row r="76" spans="2:21" x14ac:dyDescent="0.25">
      <c r="B76" s="391" t="str">
        <f>C8</f>
        <v>Andre Nafi</v>
      </c>
      <c r="C76" s="394" t="str">
        <f>C7</f>
        <v>Kazuhiko Aminaka</v>
      </c>
      <c r="D76" s="95"/>
      <c r="F76" s="94"/>
      <c r="G76" s="94"/>
      <c r="H76" s="290"/>
      <c r="S76" s="94"/>
      <c r="U76" s="94"/>
    </row>
    <row r="77" spans="2:21" x14ac:dyDescent="0.25">
      <c r="B77" s="392"/>
      <c r="C77" s="395"/>
      <c r="D77" s="95"/>
      <c r="F77" s="94"/>
      <c r="G77" s="94"/>
      <c r="H77" s="290"/>
      <c r="S77" s="94"/>
      <c r="U77" s="94"/>
    </row>
    <row r="78" spans="2:21" x14ac:dyDescent="0.25">
      <c r="B78" s="392"/>
      <c r="C78" s="395"/>
      <c r="D78" s="95"/>
      <c r="F78" s="94"/>
      <c r="G78" s="94"/>
      <c r="H78" s="290"/>
      <c r="S78" s="94"/>
      <c r="U78" s="94"/>
    </row>
    <row r="79" spans="2:21" ht="16.5" thickBot="1" x14ac:dyDescent="0.3">
      <c r="B79" s="393"/>
      <c r="C79" s="396"/>
      <c r="D79" s="95"/>
      <c r="F79" s="94"/>
      <c r="G79" s="94"/>
      <c r="H79" s="114"/>
      <c r="S79" s="94"/>
      <c r="U79" s="94"/>
    </row>
    <row r="80" spans="2:21" ht="16.5" thickBot="1" x14ac:dyDescent="0.3">
      <c r="B80" s="190" t="s">
        <v>170</v>
      </c>
      <c r="C80" s="300" t="s">
        <v>170</v>
      </c>
      <c r="D80" s="95"/>
      <c r="F80" s="94"/>
      <c r="G80" s="94"/>
      <c r="H80" s="114"/>
      <c r="S80" s="94"/>
      <c r="U80" s="94"/>
    </row>
  </sheetData>
  <sheetProtection formatCells="0" formatColumns="0" insertRows="0" deleteRows="0"/>
  <mergeCells count="96">
    <mergeCell ref="O22:R22"/>
    <mergeCell ref="O47:R47"/>
    <mergeCell ref="O33:R33"/>
    <mergeCell ref="O42:R42"/>
    <mergeCell ref="O43:R43"/>
    <mergeCell ref="O44:R44"/>
    <mergeCell ref="O45:R45"/>
    <mergeCell ref="O46:R46"/>
    <mergeCell ref="O38:R38"/>
    <mergeCell ref="O39:R39"/>
    <mergeCell ref="O40:R40"/>
    <mergeCell ref="O41:R41"/>
    <mergeCell ref="O34:R34"/>
    <mergeCell ref="O35:R35"/>
    <mergeCell ref="O28:R28"/>
    <mergeCell ref="O29:R29"/>
    <mergeCell ref="O30:R30"/>
    <mergeCell ref="O31:R31"/>
    <mergeCell ref="O32:R32"/>
    <mergeCell ref="O14:R15"/>
    <mergeCell ref="C36:C37"/>
    <mergeCell ref="O16:R16"/>
    <mergeCell ref="O36:R37"/>
    <mergeCell ref="O17:R17"/>
    <mergeCell ref="O18:R18"/>
    <mergeCell ref="O19:R19"/>
    <mergeCell ref="O20:R20"/>
    <mergeCell ref="O21:R21"/>
    <mergeCell ref="O23:R23"/>
    <mergeCell ref="O24:R24"/>
    <mergeCell ref="O25:R25"/>
    <mergeCell ref="O26:R26"/>
    <mergeCell ref="O27:R27"/>
    <mergeCell ref="I14:I15"/>
    <mergeCell ref="E8:G9"/>
    <mergeCell ref="E10:G10"/>
    <mergeCell ref="C6:D6"/>
    <mergeCell ref="C7:D7"/>
    <mergeCell ref="C8:D8"/>
    <mergeCell ref="C9:D9"/>
    <mergeCell ref="C10:D10"/>
    <mergeCell ref="L6:N7"/>
    <mergeCell ref="L8:N10"/>
    <mergeCell ref="H6:K7"/>
    <mergeCell ref="H8:K9"/>
    <mergeCell ref="O10:P10"/>
    <mergeCell ref="O6:P6"/>
    <mergeCell ref="O7:P7"/>
    <mergeCell ref="Q1:R1"/>
    <mergeCell ref="Q2:R2"/>
    <mergeCell ref="A3:N3"/>
    <mergeCell ref="A4:N4"/>
    <mergeCell ref="O5:R5"/>
    <mergeCell ref="O8:P8"/>
    <mergeCell ref="O9:P9"/>
    <mergeCell ref="H10:K10"/>
    <mergeCell ref="E6:G7"/>
    <mergeCell ref="B76:B79"/>
    <mergeCell ref="C76:C79"/>
    <mergeCell ref="B58:C58"/>
    <mergeCell ref="K58:M58"/>
    <mergeCell ref="B61:B62"/>
    <mergeCell ref="C61:M62"/>
    <mergeCell ref="C67:M67"/>
    <mergeCell ref="B68:M68"/>
    <mergeCell ref="B74:C74"/>
    <mergeCell ref="N61:N62"/>
    <mergeCell ref="C63:M63"/>
    <mergeCell ref="C64:M64"/>
    <mergeCell ref="C65:M65"/>
    <mergeCell ref="C66:M66"/>
    <mergeCell ref="C48:G48"/>
    <mergeCell ref="K48:M48"/>
    <mergeCell ref="K49:M49"/>
    <mergeCell ref="B53:N53"/>
    <mergeCell ref="B57:C57"/>
    <mergeCell ref="K57:M57"/>
    <mergeCell ref="B39:B47"/>
    <mergeCell ref="C39:C43"/>
    <mergeCell ref="C44:C45"/>
    <mergeCell ref="C47:G47"/>
    <mergeCell ref="C38:G38"/>
    <mergeCell ref="B32:B38"/>
    <mergeCell ref="C32:C35"/>
    <mergeCell ref="C24:G24"/>
    <mergeCell ref="B25:B31"/>
    <mergeCell ref="C31:G31"/>
    <mergeCell ref="B14:B15"/>
    <mergeCell ref="C14:C15"/>
    <mergeCell ref="D14:D15"/>
    <mergeCell ref="E14:E15"/>
    <mergeCell ref="F14:F15"/>
    <mergeCell ref="G14:G15"/>
    <mergeCell ref="B16:B24"/>
    <mergeCell ref="C16:C19"/>
    <mergeCell ref="C25:C28"/>
  </mergeCells>
  <phoneticPr fontId="3" type="noConversion"/>
  <conditionalFormatting sqref="H8 M16:M23 M25:M30 M32:M37 M39:M46">
    <cfRule type="cellIs" dxfId="96" priority="19" operator="greaterThan">
      <formula>1.25</formula>
    </cfRule>
    <cfRule type="cellIs" dxfId="95" priority="20" operator="equal">
      <formula>1.25</formula>
    </cfRule>
    <cfRule type="cellIs" dxfId="94" priority="21" operator="greaterThan">
      <formula>1.05</formula>
    </cfRule>
    <cfRule type="cellIs" dxfId="93" priority="22" operator="equal">
      <formula>1.05</formula>
    </cfRule>
    <cfRule type="cellIs" dxfId="92" priority="23" operator="greaterThan">
      <formula>0.95</formula>
    </cfRule>
    <cfRule type="cellIs" dxfId="91" priority="24" operator="equal">
      <formula>0.95</formula>
    </cfRule>
    <cfRule type="cellIs" dxfId="90" priority="25" operator="greaterThan">
      <formula>0.8</formula>
    </cfRule>
    <cfRule type="cellIs" dxfId="89" priority="26" operator="equal">
      <formula>0.8</formula>
    </cfRule>
    <cfRule type="cellIs" dxfId="88" priority="27" operator="lessThan">
      <formula>0.8</formula>
    </cfRule>
  </conditionalFormatting>
  <conditionalFormatting sqref="H10 E11:E13">
    <cfRule type="containsText" dxfId="87" priority="28" operator="containsText" text="U">
      <formula>NOT(ISERROR(SEARCH("U",E10)))</formula>
    </cfRule>
    <cfRule type="containsText" dxfId="86" priority="29" operator="containsText" text="C">
      <formula>NOT(ISERROR(SEARCH("C",E10)))</formula>
    </cfRule>
    <cfRule type="containsText" dxfId="85" priority="30" operator="containsText" text="T">
      <formula>NOT(ISERROR(SEARCH("T",E10)))</formula>
    </cfRule>
    <cfRule type="containsText" dxfId="84" priority="31" operator="containsText" text="P">
      <formula>NOT(ISERROR(SEARCH("P",E10)))</formula>
    </cfRule>
    <cfRule type="containsText" dxfId="83" priority="32" operator="containsText" text="HP">
      <formula>NOT(ISERROR(SEARCH("HP",E10)))</formula>
    </cfRule>
  </conditionalFormatting>
  <conditionalFormatting sqref="M54:M56">
    <cfRule type="cellIs" dxfId="82" priority="65" operator="greaterThan">
      <formula>1.25</formula>
    </cfRule>
    <cfRule type="cellIs" dxfId="81" priority="66" operator="equal">
      <formula>1.25</formula>
    </cfRule>
    <cfRule type="cellIs" dxfId="80" priority="67" operator="greaterThan">
      <formula>1.05</formula>
    </cfRule>
    <cfRule type="cellIs" dxfId="79" priority="68" operator="equal">
      <formula>1.05</formula>
    </cfRule>
    <cfRule type="cellIs" dxfId="78" priority="69" operator="greaterThan">
      <formula>0.95</formula>
    </cfRule>
    <cfRule type="cellIs" dxfId="77" priority="70" operator="equal">
      <formula>0.95</formula>
    </cfRule>
    <cfRule type="cellIs" dxfId="76" priority="71" operator="greaterThan">
      <formula>0.8</formula>
    </cfRule>
    <cfRule type="cellIs" dxfId="75" priority="72" operator="equal">
      <formula>0.8</formula>
    </cfRule>
    <cfRule type="cellIs" dxfId="74" priority="73" operator="lessThan">
      <formula>0.8</formula>
    </cfRule>
  </conditionalFormatting>
  <conditionalFormatting sqref="N52 N54:N56">
    <cfRule type="cellIs" dxfId="73" priority="88" stopIfTrue="1" operator="equal">
      <formula>"U"</formula>
    </cfRule>
    <cfRule type="cellIs" dxfId="72" priority="89" stopIfTrue="1" operator="equal">
      <formula>"HP"</formula>
    </cfRule>
    <cfRule type="cellIs" dxfId="71" priority="90" stopIfTrue="1" operator="equal">
      <formula>"P"</formula>
    </cfRule>
    <cfRule type="cellIs" dxfId="70" priority="91" stopIfTrue="1" operator="equal">
      <formula>"T"</formula>
    </cfRule>
    <cfRule type="cellIs" dxfId="69" priority="92" stopIfTrue="1" operator="equal">
      <formula>"C"</formula>
    </cfRule>
  </conditionalFormatting>
  <dataValidations count="5">
    <dataValidation type="list" allowBlank="1" showInputMessage="1" showErrorMessage="1" sqref="G54:G56 G25:G30 G16:G23 G39:G46 G32:G37" xr:uid="{00000000-0002-0000-0100-000000000000}">
      <formula1>$V$10:$V$11</formula1>
    </dataValidation>
    <dataValidation type="list" allowBlank="1" showInputMessage="1" showErrorMessage="1" sqref="F54:F56 F39:F46 F16:F23 F25:F30 F32:F37" xr:uid="{00000000-0002-0000-0100-000001000000}">
      <formula1>$U$10:$U$14</formula1>
    </dataValidation>
    <dataValidation type="list" allowBlank="1" showInputMessage="1" showErrorMessage="1" sqref="H6" xr:uid="{00000000-0002-0000-0100-000002000000}">
      <formula1>$T$6:$T$7</formula1>
    </dataValidation>
    <dataValidation type="list" allowBlank="1" showInputMessage="1" showErrorMessage="1" sqref="B13" xr:uid="{00000000-0002-0000-0100-000003000000}">
      <formula1>$T$8:$T$17</formula1>
    </dataValidation>
    <dataValidation type="list" allowBlank="1" showInputMessage="1" showErrorMessage="1" sqref="B12" xr:uid="{00000000-0002-0000-0100-000004000000}">
      <formula1>$T$8:$T$20</formula1>
    </dataValidation>
  </dataValidations>
  <pageMargins left="0.12" right="0.15" top="0.21" bottom="0.18" header="0.12" footer="0.12"/>
  <pageSetup paperSize="9" scale="22" fitToHeight="0" orientation="portrait" r:id="rId1"/>
  <rowBreaks count="1" manualBreakCount="1">
    <brk id="58"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87"/>
  <sheetViews>
    <sheetView topLeftCell="A28" zoomScale="110" zoomScaleNormal="110" workbookViewId="0">
      <selection activeCell="D57" sqref="D57"/>
    </sheetView>
  </sheetViews>
  <sheetFormatPr defaultRowHeight="15" x14ac:dyDescent="0.25"/>
  <cols>
    <col min="1" max="1" width="32.42578125" customWidth="1"/>
    <col min="2" max="13" width="13.140625" customWidth="1"/>
    <col min="14" max="14" width="16.7109375" bestFit="1" customWidth="1"/>
    <col min="16" max="28" width="27.42578125" style="224" customWidth="1"/>
  </cols>
  <sheetData>
    <row r="1" spans="1:28" x14ac:dyDescent="0.25">
      <c r="A1" s="4" t="s">
        <v>329</v>
      </c>
      <c r="B1" s="261">
        <v>24.038</v>
      </c>
    </row>
    <row r="2" spans="1:28" x14ac:dyDescent="0.25">
      <c r="A2" s="3" t="s">
        <v>251</v>
      </c>
      <c r="B2" s="3" t="s">
        <v>28</v>
      </c>
      <c r="C2" s="3" t="s">
        <v>29</v>
      </c>
      <c r="D2" s="3" t="s">
        <v>30</v>
      </c>
      <c r="E2" s="3" t="s">
        <v>31</v>
      </c>
      <c r="F2" s="3" t="s">
        <v>32</v>
      </c>
      <c r="G2" s="3" t="s">
        <v>33</v>
      </c>
      <c r="H2" s="3" t="s">
        <v>34</v>
      </c>
      <c r="I2" s="3" t="s">
        <v>35</v>
      </c>
      <c r="J2" s="3" t="s">
        <v>36</v>
      </c>
      <c r="K2" s="3" t="s">
        <v>37</v>
      </c>
      <c r="L2" s="3" t="s">
        <v>38</v>
      </c>
      <c r="M2" s="3" t="s">
        <v>39</v>
      </c>
      <c r="N2" s="3" t="s">
        <v>82</v>
      </c>
      <c r="P2" s="204" t="s">
        <v>28</v>
      </c>
      <c r="Q2" s="204" t="s">
        <v>29</v>
      </c>
      <c r="R2" s="204" t="s">
        <v>30</v>
      </c>
      <c r="S2" s="204" t="s">
        <v>31</v>
      </c>
      <c r="T2" s="204" t="s">
        <v>32</v>
      </c>
      <c r="U2" s="204" t="s">
        <v>33</v>
      </c>
      <c r="V2" s="204" t="s">
        <v>34</v>
      </c>
      <c r="W2" s="204" t="s">
        <v>35</v>
      </c>
      <c r="X2" s="204" t="s">
        <v>36</v>
      </c>
      <c r="Y2" s="204" t="s">
        <v>37</v>
      </c>
      <c r="Z2" s="204" t="s">
        <v>38</v>
      </c>
      <c r="AA2" s="204" t="s">
        <v>39</v>
      </c>
      <c r="AB2" s="204" t="s">
        <v>82</v>
      </c>
    </row>
    <row r="3" spans="1:28" x14ac:dyDescent="0.25">
      <c r="A3" s="3" t="s">
        <v>40</v>
      </c>
      <c r="B3" s="339">
        <v>2.0268107762915251</v>
      </c>
      <c r="C3" s="339">
        <v>2.0271024000000004</v>
      </c>
      <c r="D3" s="339">
        <v>2.0271024000000004</v>
      </c>
      <c r="E3" s="339">
        <v>1.9951824000000002</v>
      </c>
      <c r="F3" s="339">
        <v>1.9951824000000002</v>
      </c>
      <c r="G3" s="339">
        <v>1.9951824000000002</v>
      </c>
      <c r="H3" s="339">
        <v>1.9951824000000002</v>
      </c>
      <c r="I3" s="339">
        <v>1.9951824000000002</v>
      </c>
      <c r="J3" s="339">
        <v>1.9951824000000002</v>
      </c>
      <c r="K3" s="339">
        <v>1.9951824000000002</v>
      </c>
      <c r="L3" s="339">
        <v>1.9951824000000002</v>
      </c>
      <c r="M3" s="339">
        <v>1.9951824000000002</v>
      </c>
      <c r="N3" s="341">
        <f>SUM(B3:M3)</f>
        <v>24.037657176291532</v>
      </c>
      <c r="P3" s="447"/>
      <c r="Q3" s="447"/>
      <c r="R3" s="447"/>
      <c r="S3" s="447"/>
      <c r="T3" s="447"/>
      <c r="U3" s="447"/>
      <c r="V3" s="447"/>
      <c r="W3" s="447"/>
      <c r="X3" s="447"/>
      <c r="Y3" s="447"/>
      <c r="Z3" s="447"/>
      <c r="AA3" s="447"/>
      <c r="AB3" s="447"/>
    </row>
    <row r="4" spans="1:28" x14ac:dyDescent="0.25">
      <c r="A4" s="3" t="s">
        <v>41</v>
      </c>
      <c r="B4" s="340">
        <v>2.335</v>
      </c>
      <c r="C4" s="340">
        <v>1.6779999999999999</v>
      </c>
      <c r="D4" s="340"/>
      <c r="E4" s="340"/>
      <c r="F4" s="340"/>
      <c r="G4" s="340"/>
      <c r="H4" s="340"/>
      <c r="I4" s="340"/>
      <c r="J4" s="340"/>
      <c r="K4" s="340"/>
      <c r="L4" s="340"/>
      <c r="M4" s="340"/>
      <c r="N4" s="340">
        <f>SUM(B4:M4)</f>
        <v>4.0129999999999999</v>
      </c>
      <c r="P4" s="447"/>
      <c r="Q4" s="447"/>
      <c r="R4" s="447"/>
      <c r="S4" s="447"/>
      <c r="T4" s="447"/>
      <c r="U4" s="447"/>
      <c r="V4" s="447"/>
      <c r="W4" s="447"/>
      <c r="X4" s="447"/>
      <c r="Y4" s="447"/>
      <c r="Z4" s="447"/>
      <c r="AA4" s="447"/>
      <c r="AB4" s="447"/>
    </row>
    <row r="5" spans="1:28" x14ac:dyDescent="0.25">
      <c r="A5" s="3" t="s">
        <v>83</v>
      </c>
      <c r="B5" s="342">
        <f>B4</f>
        <v>2.335</v>
      </c>
      <c r="C5" s="342">
        <f>SUM($B$4:C$4)</f>
        <v>4.0129999999999999</v>
      </c>
      <c r="D5" s="342"/>
      <c r="E5" s="342"/>
      <c r="F5" s="342"/>
      <c r="G5" s="342"/>
      <c r="H5" s="342"/>
      <c r="I5" s="342"/>
      <c r="J5" s="342"/>
      <c r="K5" s="342"/>
      <c r="L5" s="342"/>
      <c r="M5" s="342"/>
      <c r="N5" s="342"/>
      <c r="P5" s="447"/>
      <c r="Q5" s="447"/>
      <c r="R5" s="447"/>
      <c r="S5" s="447"/>
      <c r="T5" s="447"/>
      <c r="U5" s="447"/>
      <c r="V5" s="447"/>
      <c r="W5" s="447"/>
      <c r="X5" s="447"/>
      <c r="Y5" s="447"/>
      <c r="Z5" s="447"/>
      <c r="AA5" s="447"/>
      <c r="AB5" s="447"/>
    </row>
    <row r="6" spans="1:28" x14ac:dyDescent="0.25">
      <c r="A6" s="3" t="s">
        <v>196</v>
      </c>
      <c r="B6" s="2">
        <f>B4/B3</f>
        <v>1.1520562389511129</v>
      </c>
      <c r="C6" s="2">
        <f t="shared" ref="C6:M6" si="0">C4/C3</f>
        <v>0.82778255306687987</v>
      </c>
      <c r="D6" s="2">
        <f t="shared" si="0"/>
        <v>0</v>
      </c>
      <c r="E6" s="2">
        <f t="shared" si="0"/>
        <v>0</v>
      </c>
      <c r="F6" s="2">
        <f t="shared" si="0"/>
        <v>0</v>
      </c>
      <c r="G6" s="2">
        <f t="shared" si="0"/>
        <v>0</v>
      </c>
      <c r="H6" s="2">
        <f t="shared" si="0"/>
        <v>0</v>
      </c>
      <c r="I6" s="2">
        <f t="shared" si="0"/>
        <v>0</v>
      </c>
      <c r="J6" s="2">
        <f t="shared" si="0"/>
        <v>0</v>
      </c>
      <c r="K6" s="2">
        <f t="shared" si="0"/>
        <v>0</v>
      </c>
      <c r="L6" s="2">
        <f t="shared" si="0"/>
        <v>0</v>
      </c>
      <c r="M6" s="2">
        <f t="shared" si="0"/>
        <v>0</v>
      </c>
      <c r="N6" s="2">
        <f>N4/N3</f>
        <v>0.16694638627087346</v>
      </c>
      <c r="P6" s="447"/>
      <c r="Q6" s="447"/>
      <c r="R6" s="447"/>
      <c r="S6" s="447"/>
      <c r="T6" s="447"/>
      <c r="U6" s="447"/>
      <c r="V6" s="447"/>
      <c r="W6" s="447"/>
      <c r="X6" s="447"/>
      <c r="Y6" s="447"/>
      <c r="Z6" s="447"/>
      <c r="AA6" s="447"/>
      <c r="AB6" s="447"/>
    </row>
    <row r="7" spans="1:28" x14ac:dyDescent="0.25">
      <c r="A7" s="3" t="s">
        <v>197</v>
      </c>
      <c r="B7" s="2">
        <f>B6</f>
        <v>1.1520562389511129</v>
      </c>
      <c r="C7" s="2">
        <f>AVERAGE($B$6:C$6)</f>
        <v>0.98991939600899637</v>
      </c>
      <c r="D7" s="2">
        <f>AVERAGE($B$6:D$6)</f>
        <v>0.65994626400599754</v>
      </c>
      <c r="E7" s="2">
        <f>AVERAGE($B$6:E$6)</f>
        <v>0.49495969800449818</v>
      </c>
      <c r="F7" s="2">
        <f>AVERAGE($B$6:F$6)</f>
        <v>0.39596775840359855</v>
      </c>
      <c r="G7" s="2">
        <f>AVERAGE($B$6:G$6)</f>
        <v>0.32997313200299877</v>
      </c>
      <c r="H7" s="2">
        <f>AVERAGE($B$6:H$6)</f>
        <v>0.28283411314542756</v>
      </c>
      <c r="I7" s="2">
        <f>AVERAGE($B$6:I$6)</f>
        <v>0.24747984900224909</v>
      </c>
      <c r="J7" s="2">
        <f>AVERAGE($B$6:J$6)</f>
        <v>0.2199820880019992</v>
      </c>
      <c r="K7" s="2">
        <f>AVERAGE($B$6:K$6)</f>
        <v>0.19798387920179927</v>
      </c>
      <c r="L7" s="2">
        <f>AVERAGE($B$6:L$6)</f>
        <v>0.17998534472890843</v>
      </c>
      <c r="M7" s="2">
        <f>AVERAGE($B$6:M$6)</f>
        <v>0.16498656600149939</v>
      </c>
      <c r="N7" s="2"/>
      <c r="P7" s="447"/>
      <c r="Q7" s="447"/>
      <c r="R7" s="447"/>
      <c r="S7" s="447"/>
      <c r="T7" s="447"/>
      <c r="U7" s="447"/>
      <c r="V7" s="447"/>
      <c r="W7" s="447"/>
      <c r="X7" s="447"/>
      <c r="Y7" s="447"/>
      <c r="Z7" s="447"/>
      <c r="AA7" s="447"/>
      <c r="AB7" s="447"/>
    </row>
    <row r="8" spans="1:28" x14ac:dyDescent="0.25">
      <c r="A8" s="210"/>
      <c r="B8" s="245"/>
      <c r="C8" s="245"/>
      <c r="D8" s="245"/>
      <c r="E8" s="245"/>
      <c r="F8" s="245"/>
      <c r="G8" s="245"/>
      <c r="H8" s="245"/>
      <c r="I8" s="245"/>
      <c r="J8" s="245"/>
      <c r="K8" s="245"/>
      <c r="L8" s="245"/>
      <c r="M8" s="245"/>
      <c r="N8" s="246"/>
    </row>
    <row r="9" spans="1:28" x14ac:dyDescent="0.25">
      <c r="A9" s="210"/>
      <c r="B9" s="245"/>
      <c r="C9" s="245"/>
      <c r="D9" s="245"/>
      <c r="E9" s="245"/>
      <c r="F9" s="245"/>
      <c r="G9" s="245"/>
      <c r="H9" s="245"/>
      <c r="I9" s="245"/>
      <c r="J9" s="245"/>
      <c r="K9" s="245"/>
      <c r="L9" s="245"/>
      <c r="M9" s="245"/>
      <c r="N9" s="246"/>
    </row>
    <row r="10" spans="1:28" x14ac:dyDescent="0.25">
      <c r="A10" s="4" t="s">
        <v>313</v>
      </c>
      <c r="B10" s="336">
        <v>14646</v>
      </c>
    </row>
    <row r="11" spans="1:28" x14ac:dyDescent="0.25">
      <c r="A11" s="3" t="s">
        <v>252</v>
      </c>
      <c r="B11" s="254" t="s">
        <v>28</v>
      </c>
      <c r="C11" s="254" t="s">
        <v>29</v>
      </c>
      <c r="D11" s="3" t="s">
        <v>30</v>
      </c>
      <c r="E11" s="3" t="s">
        <v>31</v>
      </c>
      <c r="F11" s="3" t="s">
        <v>32</v>
      </c>
      <c r="G11" s="3" t="s">
        <v>33</v>
      </c>
      <c r="H11" s="3" t="s">
        <v>34</v>
      </c>
      <c r="I11" s="3" t="s">
        <v>35</v>
      </c>
      <c r="J11" s="3" t="s">
        <v>36</v>
      </c>
      <c r="K11" s="3" t="s">
        <v>37</v>
      </c>
      <c r="L11" s="3" t="s">
        <v>38</v>
      </c>
      <c r="M11" s="3" t="s">
        <v>39</v>
      </c>
      <c r="N11" s="3" t="s">
        <v>82</v>
      </c>
      <c r="P11" s="204" t="s">
        <v>28</v>
      </c>
      <c r="Q11" s="204" t="s">
        <v>29</v>
      </c>
      <c r="R11" s="204" t="s">
        <v>30</v>
      </c>
      <c r="S11" s="204" t="s">
        <v>31</v>
      </c>
      <c r="T11" s="204" t="s">
        <v>32</v>
      </c>
      <c r="U11" s="204" t="s">
        <v>33</v>
      </c>
      <c r="V11" s="204" t="s">
        <v>34</v>
      </c>
      <c r="W11" s="204" t="s">
        <v>35</v>
      </c>
      <c r="X11" s="204" t="s">
        <v>36</v>
      </c>
      <c r="Y11" s="204" t="s">
        <v>37</v>
      </c>
      <c r="Z11" s="204" t="s">
        <v>38</v>
      </c>
      <c r="AA11" s="204" t="s">
        <v>39</v>
      </c>
      <c r="AB11" s="204" t="s">
        <v>82</v>
      </c>
    </row>
    <row r="12" spans="1:28" x14ac:dyDescent="0.25">
      <c r="A12" s="3" t="s">
        <v>40</v>
      </c>
      <c r="B12" s="337">
        <v>608</v>
      </c>
      <c r="C12" s="337">
        <v>608</v>
      </c>
      <c r="D12" s="339">
        <v>3.0579999999999998</v>
      </c>
      <c r="E12" s="337">
        <v>608</v>
      </c>
      <c r="F12" s="337">
        <v>608</v>
      </c>
      <c r="G12" s="337">
        <v>608</v>
      </c>
      <c r="H12" s="337">
        <v>3058</v>
      </c>
      <c r="I12" s="337">
        <v>608</v>
      </c>
      <c r="J12" s="337">
        <v>608</v>
      </c>
      <c r="K12" s="337">
        <v>608</v>
      </c>
      <c r="L12" s="337">
        <v>3058</v>
      </c>
      <c r="M12" s="337">
        <v>608</v>
      </c>
      <c r="N12" s="251">
        <f>SUM(B12:M12)</f>
        <v>11591.058000000001</v>
      </c>
      <c r="P12" s="447"/>
      <c r="Q12" s="447"/>
      <c r="R12" s="447"/>
      <c r="S12" s="447"/>
      <c r="T12" s="447"/>
      <c r="U12" s="447"/>
      <c r="V12" s="447"/>
      <c r="W12" s="447"/>
      <c r="X12" s="447"/>
      <c r="Y12" s="447"/>
      <c r="Z12" s="447"/>
      <c r="AA12" s="447"/>
      <c r="AB12" s="447"/>
    </row>
    <row r="13" spans="1:28" x14ac:dyDescent="0.25">
      <c r="A13" s="3" t="s">
        <v>41</v>
      </c>
      <c r="B13" s="252">
        <v>963</v>
      </c>
      <c r="C13" s="322">
        <v>1019.7</v>
      </c>
      <c r="D13" s="252"/>
      <c r="E13" s="252"/>
      <c r="F13" s="252"/>
      <c r="G13" s="252"/>
      <c r="H13" s="252"/>
      <c r="I13" s="252"/>
      <c r="J13" s="252"/>
      <c r="K13" s="252"/>
      <c r="L13" s="252"/>
      <c r="M13" s="252"/>
      <c r="N13" s="252">
        <f>SUM(B13:M13)</f>
        <v>1982.7</v>
      </c>
      <c r="P13" s="447"/>
      <c r="Q13" s="447"/>
      <c r="R13" s="447"/>
      <c r="S13" s="447"/>
      <c r="T13" s="447"/>
      <c r="U13" s="447"/>
      <c r="V13" s="447"/>
      <c r="W13" s="447"/>
      <c r="X13" s="447"/>
      <c r="Y13" s="447"/>
      <c r="Z13" s="447"/>
      <c r="AA13" s="447"/>
      <c r="AB13" s="447"/>
    </row>
    <row r="14" spans="1:28" x14ac:dyDescent="0.25">
      <c r="A14" s="3" t="s">
        <v>83</v>
      </c>
      <c r="B14" s="252">
        <f>B13</f>
        <v>963</v>
      </c>
      <c r="C14" s="252">
        <f>SUM($B$13:C$13)</f>
        <v>1982.7</v>
      </c>
      <c r="D14" s="252"/>
      <c r="E14" s="252"/>
      <c r="F14" s="252"/>
      <c r="G14" s="252"/>
      <c r="H14" s="252"/>
      <c r="I14" s="252"/>
      <c r="J14" s="252"/>
      <c r="K14" s="252"/>
      <c r="L14" s="252"/>
      <c r="M14" s="252"/>
      <c r="N14" s="252"/>
      <c r="P14" s="447"/>
      <c r="Q14" s="447"/>
      <c r="R14" s="447"/>
      <c r="S14" s="447"/>
      <c r="T14" s="447"/>
      <c r="U14" s="447"/>
      <c r="V14" s="447"/>
      <c r="W14" s="447"/>
      <c r="X14" s="447"/>
      <c r="Y14" s="447"/>
      <c r="Z14" s="447"/>
      <c r="AA14" s="447"/>
      <c r="AB14" s="447"/>
    </row>
    <row r="15" spans="1:28" x14ac:dyDescent="0.25">
      <c r="A15" s="3" t="s">
        <v>196</v>
      </c>
      <c r="B15" s="2">
        <f>B13/B12</f>
        <v>1.5838815789473684</v>
      </c>
      <c r="C15" s="2">
        <f t="shared" ref="C15:M15" si="1">C13/C12</f>
        <v>1.6771381578947369</v>
      </c>
      <c r="D15" s="2">
        <f t="shared" si="1"/>
        <v>0</v>
      </c>
      <c r="E15" s="2">
        <f t="shared" si="1"/>
        <v>0</v>
      </c>
      <c r="F15" s="2">
        <f t="shared" si="1"/>
        <v>0</v>
      </c>
      <c r="G15" s="2">
        <f t="shared" si="1"/>
        <v>0</v>
      </c>
      <c r="H15" s="2">
        <f t="shared" si="1"/>
        <v>0</v>
      </c>
      <c r="I15" s="2">
        <f t="shared" si="1"/>
        <v>0</v>
      </c>
      <c r="J15" s="2">
        <f t="shared" si="1"/>
        <v>0</v>
      </c>
      <c r="K15" s="2">
        <f t="shared" si="1"/>
        <v>0</v>
      </c>
      <c r="L15" s="2">
        <f t="shared" si="1"/>
        <v>0</v>
      </c>
      <c r="M15" s="2">
        <f t="shared" si="1"/>
        <v>0</v>
      </c>
      <c r="N15" s="2">
        <f>N13/N12</f>
        <v>0.17105427304392748</v>
      </c>
      <c r="P15" s="447"/>
      <c r="Q15" s="447"/>
      <c r="R15" s="447"/>
      <c r="S15" s="447"/>
      <c r="T15" s="447"/>
      <c r="U15" s="447"/>
      <c r="V15" s="447"/>
      <c r="W15" s="447"/>
      <c r="X15" s="447"/>
      <c r="Y15" s="447"/>
      <c r="Z15" s="447"/>
      <c r="AA15" s="447"/>
      <c r="AB15" s="447"/>
    </row>
    <row r="16" spans="1:28" x14ac:dyDescent="0.25">
      <c r="A16" s="3" t="s">
        <v>197</v>
      </c>
      <c r="B16" s="2">
        <f>B15</f>
        <v>1.5838815789473684</v>
      </c>
      <c r="C16" s="2">
        <f>AVERAGE($B$15:C$15)</f>
        <v>1.6305098684210526</v>
      </c>
      <c r="D16" s="2">
        <f>AVERAGE($B$15:D$15)</f>
        <v>1.0870065789473684</v>
      </c>
      <c r="E16" s="2">
        <f>AVERAGE($B$15:E$15)</f>
        <v>0.81525493421052631</v>
      </c>
      <c r="F16" s="2">
        <f>AVERAGE($B$15:F$15)</f>
        <v>0.65220394736842102</v>
      </c>
      <c r="G16" s="2">
        <f>AVERAGE($B$15:G$15)</f>
        <v>0.5435032894736842</v>
      </c>
      <c r="H16" s="2">
        <f>AVERAGE($B$15:H$15)</f>
        <v>0.46585996240601502</v>
      </c>
      <c r="I16" s="2">
        <f>AVERAGE($B$15:I$15)</f>
        <v>0.40762746710526315</v>
      </c>
      <c r="J16" s="2">
        <f>AVERAGE($B$15:J$15)</f>
        <v>0.36233552631578947</v>
      </c>
      <c r="K16" s="2">
        <f>AVERAGE($B$15:K$15)</f>
        <v>0.32610197368421051</v>
      </c>
      <c r="L16" s="2">
        <f>AVERAGE($B$15:L$15)</f>
        <v>0.29645633971291868</v>
      </c>
      <c r="M16" s="2">
        <f>AVERAGE($B$15:M$15)</f>
        <v>0.2717516447368421</v>
      </c>
      <c r="N16" s="2"/>
      <c r="P16" s="447"/>
      <c r="Q16" s="447"/>
      <c r="R16" s="447"/>
      <c r="S16" s="447"/>
      <c r="T16" s="447"/>
      <c r="U16" s="447"/>
      <c r="V16" s="447"/>
      <c r="W16" s="447"/>
      <c r="X16" s="447"/>
      <c r="Y16" s="447"/>
      <c r="Z16" s="447"/>
      <c r="AA16" s="447"/>
      <c r="AB16" s="447"/>
    </row>
    <row r="17" spans="1:28" x14ac:dyDescent="0.25">
      <c r="A17" s="210"/>
      <c r="B17" s="245"/>
      <c r="C17" s="245"/>
      <c r="D17" s="245"/>
      <c r="E17" s="245"/>
      <c r="F17" s="245"/>
      <c r="G17" s="245"/>
      <c r="H17" s="245"/>
      <c r="I17" s="245"/>
      <c r="J17" s="245"/>
      <c r="K17" s="245"/>
      <c r="L17" s="245"/>
      <c r="M17" s="245"/>
      <c r="N17" s="246"/>
    </row>
    <row r="18" spans="1:28" x14ac:dyDescent="0.25">
      <c r="A18" s="210"/>
      <c r="B18" s="245"/>
      <c r="C18" s="245"/>
      <c r="D18" s="245"/>
      <c r="E18" s="245"/>
      <c r="F18" s="245"/>
      <c r="G18" s="245"/>
      <c r="H18" s="245"/>
      <c r="I18" s="245"/>
      <c r="J18" s="245"/>
      <c r="K18" s="245"/>
      <c r="L18" s="245"/>
      <c r="M18" s="245"/>
      <c r="N18" s="246"/>
    </row>
    <row r="19" spans="1:28" x14ac:dyDescent="0.25">
      <c r="A19" s="4" t="s">
        <v>313</v>
      </c>
      <c r="B19" s="265" t="s">
        <v>314</v>
      </c>
    </row>
    <row r="20" spans="1:28" x14ac:dyDescent="0.25">
      <c r="A20" s="3" t="s">
        <v>253</v>
      </c>
      <c r="B20" s="254" t="s">
        <v>28</v>
      </c>
      <c r="C20" s="3" t="s">
        <v>29</v>
      </c>
      <c r="D20" s="3" t="s">
        <v>30</v>
      </c>
      <c r="E20" s="3" t="s">
        <v>31</v>
      </c>
      <c r="F20" s="3" t="s">
        <v>32</v>
      </c>
      <c r="G20" s="3" t="s">
        <v>33</v>
      </c>
      <c r="H20" s="3" t="s">
        <v>34</v>
      </c>
      <c r="I20" s="3" t="s">
        <v>35</v>
      </c>
      <c r="J20" s="3" t="s">
        <v>36</v>
      </c>
      <c r="K20" s="3" t="s">
        <v>37</v>
      </c>
      <c r="L20" s="3" t="s">
        <v>38</v>
      </c>
      <c r="M20" s="3" t="s">
        <v>39</v>
      </c>
      <c r="N20" s="3" t="s">
        <v>82</v>
      </c>
      <c r="P20" s="204" t="s">
        <v>28</v>
      </c>
      <c r="Q20" s="204" t="s">
        <v>29</v>
      </c>
      <c r="R20" s="204" t="s">
        <v>30</v>
      </c>
      <c r="S20" s="204" t="s">
        <v>31</v>
      </c>
      <c r="T20" s="204" t="s">
        <v>32</v>
      </c>
      <c r="U20" s="204" t="s">
        <v>33</v>
      </c>
      <c r="V20" s="204" t="s">
        <v>34</v>
      </c>
      <c r="W20" s="204" t="s">
        <v>35</v>
      </c>
      <c r="X20" s="204" t="s">
        <v>36</v>
      </c>
      <c r="Y20" s="204" t="s">
        <v>37</v>
      </c>
      <c r="Z20" s="204" t="s">
        <v>38</v>
      </c>
      <c r="AA20" s="204" t="s">
        <v>39</v>
      </c>
      <c r="AB20" s="204" t="s">
        <v>82</v>
      </c>
    </row>
    <row r="21" spans="1:28" x14ac:dyDescent="0.25">
      <c r="A21" s="3" t="s">
        <v>40</v>
      </c>
      <c r="B21" s="337">
        <v>110.90477200000001</v>
      </c>
      <c r="C21" s="337">
        <v>97.901188000000005</v>
      </c>
      <c r="D21" s="337">
        <v>74.484501999999992</v>
      </c>
      <c r="E21" s="337">
        <v>120.94026799999999</v>
      </c>
      <c r="F21" s="337">
        <v>77.484501999999992</v>
      </c>
      <c r="G21" s="337">
        <v>135.07607999999999</v>
      </c>
      <c r="H21" s="337">
        <v>87.851393999999999</v>
      </c>
      <c r="I21" s="337">
        <v>129.77031399999998</v>
      </c>
      <c r="J21" s="337">
        <v>119.790674</v>
      </c>
      <c r="K21" s="337">
        <v>120.47459499999999</v>
      </c>
      <c r="L21" s="337">
        <v>122.790674</v>
      </c>
      <c r="M21" s="337">
        <v>122.790674</v>
      </c>
      <c r="N21" s="262">
        <f>SUM(B21:M21)</f>
        <v>1320.2596370000001</v>
      </c>
      <c r="P21" s="447"/>
      <c r="Q21" s="447"/>
      <c r="R21" s="447"/>
      <c r="S21" s="447"/>
      <c r="T21" s="447"/>
      <c r="U21" s="447"/>
      <c r="V21" s="447"/>
      <c r="W21" s="447"/>
      <c r="X21" s="447"/>
      <c r="Y21" s="447"/>
      <c r="Z21" s="447"/>
      <c r="AA21" s="447"/>
      <c r="AB21" s="447"/>
    </row>
    <row r="22" spans="1:28" x14ac:dyDescent="0.25">
      <c r="A22" s="3" t="s">
        <v>41</v>
      </c>
      <c r="B22" s="322">
        <v>87.2</v>
      </c>
      <c r="C22" s="248">
        <v>71.739999999999995</v>
      </c>
      <c r="D22" s="266"/>
      <c r="E22" s="266"/>
      <c r="F22" s="266"/>
      <c r="G22" s="266"/>
      <c r="H22" s="266"/>
      <c r="I22" s="266"/>
      <c r="J22" s="266"/>
      <c r="K22" s="266"/>
      <c r="L22" s="266"/>
      <c r="M22" s="266"/>
      <c r="N22" s="266">
        <f>SUM(B22:M22)</f>
        <v>158.94</v>
      </c>
      <c r="P22" s="447"/>
      <c r="Q22" s="447"/>
      <c r="R22" s="447"/>
      <c r="S22" s="447"/>
      <c r="T22" s="447"/>
      <c r="U22" s="447"/>
      <c r="V22" s="447"/>
      <c r="W22" s="447"/>
      <c r="X22" s="447"/>
      <c r="Y22" s="447"/>
      <c r="Z22" s="447"/>
      <c r="AA22" s="447"/>
      <c r="AB22" s="447"/>
    </row>
    <row r="23" spans="1:28" x14ac:dyDescent="0.25">
      <c r="A23" s="3" t="s">
        <v>83</v>
      </c>
      <c r="B23" s="322">
        <f>B22</f>
        <v>87.2</v>
      </c>
      <c r="C23" s="322">
        <f>SUM($B$22:C$22)</f>
        <v>158.94</v>
      </c>
      <c r="D23" s="322"/>
      <c r="E23" s="322"/>
      <c r="F23" s="322"/>
      <c r="G23" s="322"/>
      <c r="H23" s="322"/>
      <c r="I23" s="322"/>
      <c r="J23" s="322"/>
      <c r="K23" s="322"/>
      <c r="L23" s="322"/>
      <c r="M23" s="322"/>
      <c r="N23" s="322"/>
      <c r="P23" s="447"/>
      <c r="Q23" s="447"/>
      <c r="R23" s="447"/>
      <c r="S23" s="447"/>
      <c r="T23" s="447"/>
      <c r="U23" s="447"/>
      <c r="V23" s="447"/>
      <c r="W23" s="447"/>
      <c r="X23" s="447"/>
      <c r="Y23" s="447"/>
      <c r="Z23" s="447"/>
      <c r="AA23" s="447"/>
      <c r="AB23" s="447"/>
    </row>
    <row r="24" spans="1:28" x14ac:dyDescent="0.25">
      <c r="A24" s="3" t="s">
        <v>196</v>
      </c>
      <c r="B24" s="2">
        <f>B22/B21</f>
        <v>0.78626012593939598</v>
      </c>
      <c r="C24" s="2">
        <f t="shared" ref="C24:M24" si="2">C22/C21</f>
        <v>0.73277966759708768</v>
      </c>
      <c r="D24" s="2">
        <f t="shared" si="2"/>
        <v>0</v>
      </c>
      <c r="E24" s="2">
        <f t="shared" si="2"/>
        <v>0</v>
      </c>
      <c r="F24" s="2">
        <f t="shared" si="2"/>
        <v>0</v>
      </c>
      <c r="G24" s="2">
        <f t="shared" si="2"/>
        <v>0</v>
      </c>
      <c r="H24" s="2">
        <f t="shared" si="2"/>
        <v>0</v>
      </c>
      <c r="I24" s="2">
        <f t="shared" si="2"/>
        <v>0</v>
      </c>
      <c r="J24" s="2">
        <f t="shared" si="2"/>
        <v>0</v>
      </c>
      <c r="K24" s="2">
        <f t="shared" si="2"/>
        <v>0</v>
      </c>
      <c r="L24" s="2">
        <f t="shared" si="2"/>
        <v>0</v>
      </c>
      <c r="M24" s="2">
        <f t="shared" si="2"/>
        <v>0</v>
      </c>
      <c r="N24" s="2">
        <f>N22/N21</f>
        <v>0.12038541173700971</v>
      </c>
      <c r="P24" s="447"/>
      <c r="Q24" s="447"/>
      <c r="R24" s="447"/>
      <c r="S24" s="447"/>
      <c r="T24" s="447"/>
      <c r="U24" s="447"/>
      <c r="V24" s="447"/>
      <c r="W24" s="447"/>
      <c r="X24" s="447"/>
      <c r="Y24" s="447"/>
      <c r="Z24" s="447"/>
      <c r="AA24" s="447"/>
      <c r="AB24" s="447"/>
    </row>
    <row r="25" spans="1:28" x14ac:dyDescent="0.25">
      <c r="A25" s="3" t="s">
        <v>197</v>
      </c>
      <c r="B25" s="2">
        <f>B24</f>
        <v>0.78626012593939598</v>
      </c>
      <c r="C25" s="2">
        <f>AVERAGE($B$24:C$24)</f>
        <v>0.75951989676824183</v>
      </c>
      <c r="D25" s="2">
        <f>AVERAGE($B$24:D$24)</f>
        <v>0.50634659784549452</v>
      </c>
      <c r="E25" s="2">
        <f>AVERAGE($B$24:E$24)</f>
        <v>0.37975994838412092</v>
      </c>
      <c r="F25" s="2">
        <f>AVERAGE($B$24:F$24)</f>
        <v>0.30380795870729671</v>
      </c>
      <c r="G25" s="2">
        <f>AVERAGE($B$24:G$24)</f>
        <v>0.25317329892274726</v>
      </c>
      <c r="H25" s="2">
        <f>AVERAGE($B$24:H$24)</f>
        <v>0.21700568479092625</v>
      </c>
      <c r="I25" s="2">
        <f>AVERAGE($B$24:I$24)</f>
        <v>0.18987997419206046</v>
      </c>
      <c r="J25" s="2">
        <f>AVERAGE($B$24:J$24)</f>
        <v>0.16878219928183152</v>
      </c>
      <c r="K25" s="2">
        <f>AVERAGE($B$24:K$24)</f>
        <v>0.15190397935364836</v>
      </c>
      <c r="L25" s="2">
        <f>AVERAGE($B$24:L$24)</f>
        <v>0.13809452668513489</v>
      </c>
      <c r="M25" s="2">
        <f>AVERAGE($B$24:M$24)</f>
        <v>0.12658664946137363</v>
      </c>
      <c r="N25" s="2"/>
      <c r="P25" s="447"/>
      <c r="Q25" s="447"/>
      <c r="R25" s="447"/>
      <c r="S25" s="447"/>
      <c r="T25" s="447"/>
      <c r="U25" s="447"/>
      <c r="V25" s="447"/>
      <c r="W25" s="447"/>
      <c r="X25" s="447"/>
      <c r="Y25" s="447"/>
      <c r="Z25" s="447"/>
      <c r="AA25" s="447"/>
      <c r="AB25" s="447"/>
    </row>
    <row r="26" spans="1:28" x14ac:dyDescent="0.25">
      <c r="A26" s="210"/>
      <c r="B26" s="245"/>
      <c r="C26" s="245"/>
      <c r="D26" s="245"/>
      <c r="E26" s="245"/>
      <c r="F26" s="245"/>
      <c r="G26" s="245"/>
      <c r="H26" s="245"/>
      <c r="I26" s="245"/>
      <c r="J26" s="245"/>
      <c r="K26" s="245"/>
      <c r="L26" s="245"/>
      <c r="M26" s="245"/>
      <c r="N26" s="246"/>
    </row>
    <row r="27" spans="1:28" x14ac:dyDescent="0.25">
      <c r="A27" s="210"/>
      <c r="B27" s="245"/>
      <c r="C27" s="245"/>
      <c r="D27" s="245"/>
      <c r="E27" s="245"/>
      <c r="F27" s="245"/>
      <c r="G27" s="245"/>
      <c r="H27" s="245"/>
      <c r="I27" s="245"/>
      <c r="J27" s="245"/>
      <c r="K27" s="245"/>
      <c r="L27" s="245"/>
      <c r="M27" s="245"/>
      <c r="N27" s="246"/>
    </row>
    <row r="28" spans="1:28" x14ac:dyDescent="0.25">
      <c r="A28" s="4" t="s">
        <v>313</v>
      </c>
      <c r="B28" s="265" t="s">
        <v>315</v>
      </c>
    </row>
    <row r="29" spans="1:28" x14ac:dyDescent="0.25">
      <c r="A29" s="3" t="s">
        <v>254</v>
      </c>
      <c r="B29" s="254" t="s">
        <v>28</v>
      </c>
      <c r="C29" s="3" t="s">
        <v>29</v>
      </c>
      <c r="D29" s="3" t="s">
        <v>30</v>
      </c>
      <c r="E29" s="3" t="s">
        <v>31</v>
      </c>
      <c r="F29" s="3" t="s">
        <v>32</v>
      </c>
      <c r="G29" s="3" t="s">
        <v>33</v>
      </c>
      <c r="H29" s="3" t="s">
        <v>34</v>
      </c>
      <c r="I29" s="3" t="s">
        <v>35</v>
      </c>
      <c r="J29" s="3" t="s">
        <v>36</v>
      </c>
      <c r="K29" s="3" t="s">
        <v>37</v>
      </c>
      <c r="L29" s="3" t="s">
        <v>38</v>
      </c>
      <c r="M29" s="3" t="s">
        <v>39</v>
      </c>
      <c r="N29" s="3" t="s">
        <v>82</v>
      </c>
      <c r="P29" s="204" t="s">
        <v>28</v>
      </c>
      <c r="Q29" s="204" t="s">
        <v>29</v>
      </c>
      <c r="R29" s="204" t="s">
        <v>30</v>
      </c>
      <c r="S29" s="204" t="s">
        <v>31</v>
      </c>
      <c r="T29" s="204" t="s">
        <v>32</v>
      </c>
      <c r="U29" s="204" t="s">
        <v>33</v>
      </c>
      <c r="V29" s="204" t="s">
        <v>34</v>
      </c>
      <c r="W29" s="204" t="s">
        <v>35</v>
      </c>
      <c r="X29" s="204" t="s">
        <v>36</v>
      </c>
      <c r="Y29" s="204" t="s">
        <v>37</v>
      </c>
      <c r="Z29" s="204" t="s">
        <v>38</v>
      </c>
      <c r="AA29" s="204" t="s">
        <v>39</v>
      </c>
      <c r="AB29" s="204" t="s">
        <v>82</v>
      </c>
    </row>
    <row r="30" spans="1:28" x14ac:dyDescent="0.25">
      <c r="A30" s="3" t="s">
        <v>40</v>
      </c>
      <c r="B30" s="337">
        <v>63.452392708475998</v>
      </c>
      <c r="C30" s="337">
        <v>64.530186999999998</v>
      </c>
      <c r="D30" s="337">
        <v>45.427101999999998</v>
      </c>
      <c r="E30" s="337">
        <v>45.427101999999998</v>
      </c>
      <c r="F30" s="337">
        <v>45.427101999999998</v>
      </c>
      <c r="G30" s="337">
        <v>65.043685999999994</v>
      </c>
      <c r="H30" s="337">
        <v>65.043685999999994</v>
      </c>
      <c r="I30" s="337">
        <v>65.043685999999994</v>
      </c>
      <c r="J30" s="337">
        <v>65.55718499999999</v>
      </c>
      <c r="K30" s="337">
        <v>65.043685999999994</v>
      </c>
      <c r="L30" s="337">
        <v>65.043685999999994</v>
      </c>
      <c r="M30" s="337">
        <v>65.043685999999994</v>
      </c>
      <c r="N30" s="251">
        <f>SUM(B30:M30)</f>
        <v>720.08318670847586</v>
      </c>
      <c r="P30" s="447"/>
      <c r="Q30" s="447"/>
      <c r="R30" s="447"/>
      <c r="S30" s="447"/>
      <c r="T30" s="447"/>
      <c r="U30" s="447"/>
      <c r="V30" s="447"/>
      <c r="W30" s="447"/>
      <c r="X30" s="447"/>
      <c r="Y30" s="447"/>
      <c r="Z30" s="447"/>
      <c r="AA30" s="447"/>
      <c r="AB30" s="447"/>
    </row>
    <row r="31" spans="1:28" x14ac:dyDescent="0.25">
      <c r="A31" s="3" t="s">
        <v>41</v>
      </c>
      <c r="B31" s="322">
        <v>20</v>
      </c>
      <c r="C31" s="322">
        <v>32.770000000000003</v>
      </c>
      <c r="D31" s="252"/>
      <c r="E31" s="252"/>
      <c r="F31" s="252"/>
      <c r="G31" s="252"/>
      <c r="H31" s="252"/>
      <c r="I31" s="252"/>
      <c r="J31" s="252"/>
      <c r="K31" s="252"/>
      <c r="L31" s="252"/>
      <c r="M31" s="252"/>
      <c r="N31" s="252">
        <f>SUM(B31:M31)</f>
        <v>52.77</v>
      </c>
      <c r="P31" s="447"/>
      <c r="Q31" s="447"/>
      <c r="R31" s="447"/>
      <c r="S31" s="447"/>
      <c r="T31" s="447"/>
      <c r="U31" s="447"/>
      <c r="V31" s="447"/>
      <c r="W31" s="447"/>
      <c r="X31" s="447"/>
      <c r="Y31" s="447"/>
      <c r="Z31" s="447"/>
      <c r="AA31" s="447"/>
      <c r="AB31" s="447"/>
    </row>
    <row r="32" spans="1:28" x14ac:dyDescent="0.25">
      <c r="A32" s="3" t="s">
        <v>83</v>
      </c>
      <c r="B32" s="252">
        <f>B31</f>
        <v>20</v>
      </c>
      <c r="C32" s="252">
        <f>SUM($B$31:C$31)</f>
        <v>52.77</v>
      </c>
      <c r="D32" s="252">
        <f>SUM($B$31:D$31)</f>
        <v>52.77</v>
      </c>
      <c r="E32" s="252">
        <f>SUM($B$31:E$31)</f>
        <v>52.77</v>
      </c>
      <c r="F32" s="252">
        <f>SUM($B$31:F$31)</f>
        <v>52.77</v>
      </c>
      <c r="G32" s="252">
        <f>SUM($B$31:G$31)</f>
        <v>52.77</v>
      </c>
      <c r="H32" s="252">
        <f>SUM($B$31:H$31)</f>
        <v>52.77</v>
      </c>
      <c r="I32" s="252">
        <f>SUM($B$31:I$31)</f>
        <v>52.77</v>
      </c>
      <c r="J32" s="252">
        <f>SUM($B$31:J$31)</f>
        <v>52.77</v>
      </c>
      <c r="K32" s="252">
        <f>SUM($B$31:K$31)</f>
        <v>52.77</v>
      </c>
      <c r="L32" s="252">
        <f>SUM($B$31:L$31)</f>
        <v>52.77</v>
      </c>
      <c r="M32" s="252">
        <f>SUM($B$31:M$31)</f>
        <v>52.77</v>
      </c>
      <c r="N32" s="252"/>
      <c r="P32" s="447"/>
      <c r="Q32" s="447"/>
      <c r="R32" s="447"/>
      <c r="S32" s="447"/>
      <c r="T32" s="447"/>
      <c r="U32" s="447"/>
      <c r="V32" s="447"/>
      <c r="W32" s="447"/>
      <c r="X32" s="447"/>
      <c r="Y32" s="447"/>
      <c r="Z32" s="447"/>
      <c r="AA32" s="447"/>
      <c r="AB32" s="447"/>
    </row>
    <row r="33" spans="1:28" x14ac:dyDescent="0.25">
      <c r="A33" s="3" t="s">
        <v>196</v>
      </c>
      <c r="B33" s="2">
        <f>B31/B30</f>
        <v>0.3151969397259371</v>
      </c>
      <c r="C33" s="2">
        <f t="shared" ref="C33:M33" si="3">C31/C30</f>
        <v>0.50782434583677871</v>
      </c>
      <c r="D33" s="2">
        <f t="shared" si="3"/>
        <v>0</v>
      </c>
      <c r="E33" s="2">
        <f t="shared" si="3"/>
        <v>0</v>
      </c>
      <c r="F33" s="2">
        <f t="shared" si="3"/>
        <v>0</v>
      </c>
      <c r="G33" s="2">
        <f t="shared" si="3"/>
        <v>0</v>
      </c>
      <c r="H33" s="2">
        <f t="shared" si="3"/>
        <v>0</v>
      </c>
      <c r="I33" s="2">
        <f t="shared" si="3"/>
        <v>0</v>
      </c>
      <c r="J33" s="2">
        <f t="shared" si="3"/>
        <v>0</v>
      </c>
      <c r="K33" s="2">
        <f t="shared" si="3"/>
        <v>0</v>
      </c>
      <c r="L33" s="2">
        <f t="shared" si="3"/>
        <v>0</v>
      </c>
      <c r="M33" s="2">
        <f t="shared" si="3"/>
        <v>0</v>
      </c>
      <c r="N33" s="2">
        <f>N31/N30</f>
        <v>7.3283199738648844E-2</v>
      </c>
      <c r="P33" s="447"/>
      <c r="Q33" s="447"/>
      <c r="R33" s="447"/>
      <c r="S33" s="447"/>
      <c r="T33" s="447"/>
      <c r="U33" s="447"/>
      <c r="V33" s="447"/>
      <c r="W33" s="447"/>
      <c r="X33" s="447"/>
      <c r="Y33" s="447"/>
      <c r="Z33" s="447"/>
      <c r="AA33" s="447"/>
      <c r="AB33" s="447"/>
    </row>
    <row r="34" spans="1:28" x14ac:dyDescent="0.25">
      <c r="A34" s="3" t="s">
        <v>197</v>
      </c>
      <c r="B34" s="2">
        <f>B33</f>
        <v>0.3151969397259371</v>
      </c>
      <c r="C34" s="2">
        <f>AVERAGE($B$33:C$33)</f>
        <v>0.4115106427813579</v>
      </c>
      <c r="D34" s="2">
        <f>AVERAGE($B$33:D$33)</f>
        <v>0.27434042852090529</v>
      </c>
      <c r="E34" s="2">
        <f>AVERAGE($B$33:E$33)</f>
        <v>0.20575532139067895</v>
      </c>
      <c r="F34" s="2">
        <f>AVERAGE($B$33:F$33)</f>
        <v>0.16460425711254317</v>
      </c>
      <c r="G34" s="2">
        <f>AVERAGE($B$33:G$33)</f>
        <v>0.13717021426045264</v>
      </c>
      <c r="H34" s="2">
        <f>AVERAGE($B$33:H$33)</f>
        <v>0.11757446936610226</v>
      </c>
      <c r="I34" s="2">
        <f>AVERAGE($B$33:I$33)</f>
        <v>0.10287766069533948</v>
      </c>
      <c r="J34" s="2">
        <f>AVERAGE($B$33:J$33)</f>
        <v>9.1446809506968429E-2</v>
      </c>
      <c r="K34" s="2">
        <f>AVERAGE($B$33:K$33)</f>
        <v>8.2302128556271587E-2</v>
      </c>
      <c r="L34" s="2">
        <f>AVERAGE($B$33:L$33)</f>
        <v>7.4820116869337802E-2</v>
      </c>
      <c r="M34" s="2">
        <f>AVERAGE($B$33:M$33)</f>
        <v>6.8585107130226322E-2</v>
      </c>
      <c r="N34" s="2"/>
      <c r="P34" s="447"/>
      <c r="Q34" s="447"/>
      <c r="R34" s="447"/>
      <c r="S34" s="447"/>
      <c r="T34" s="447"/>
      <c r="U34" s="447"/>
      <c r="V34" s="447"/>
      <c r="W34" s="447"/>
      <c r="X34" s="447"/>
      <c r="Y34" s="447"/>
      <c r="Z34" s="447"/>
      <c r="AA34" s="447"/>
      <c r="AB34" s="447"/>
    </row>
    <row r="35" spans="1:28" x14ac:dyDescent="0.25">
      <c r="A35" s="210"/>
      <c r="B35" s="245"/>
      <c r="C35" s="245"/>
      <c r="D35" s="245"/>
      <c r="E35" s="245"/>
      <c r="F35" s="245"/>
      <c r="G35" s="245"/>
      <c r="H35" s="245"/>
      <c r="I35" s="245"/>
      <c r="J35" s="245"/>
      <c r="K35" s="245"/>
      <c r="L35" s="245"/>
      <c r="M35" s="245"/>
      <c r="N35" s="246"/>
    </row>
    <row r="36" spans="1:28" x14ac:dyDescent="0.25">
      <c r="A36" s="210"/>
      <c r="B36" s="245"/>
      <c r="C36" s="245"/>
      <c r="D36" s="245"/>
      <c r="E36" s="245"/>
      <c r="F36" s="245"/>
      <c r="G36" s="245"/>
      <c r="H36" s="245"/>
      <c r="I36" s="245"/>
      <c r="J36" s="245"/>
      <c r="K36" s="245"/>
      <c r="L36" s="245"/>
      <c r="M36" s="245"/>
      <c r="N36" s="246"/>
    </row>
    <row r="37" spans="1:28" x14ac:dyDescent="0.25">
      <c r="A37" s="4" t="s">
        <v>318</v>
      </c>
      <c r="B37" s="265"/>
    </row>
    <row r="38" spans="1:28" x14ac:dyDescent="0.25">
      <c r="A38" s="3" t="s">
        <v>316</v>
      </c>
      <c r="B38" s="254" t="s">
        <v>28</v>
      </c>
      <c r="C38" s="3" t="s">
        <v>29</v>
      </c>
      <c r="D38" s="3" t="s">
        <v>30</v>
      </c>
      <c r="E38" s="3" t="s">
        <v>31</v>
      </c>
      <c r="F38" s="3" t="s">
        <v>32</v>
      </c>
      <c r="G38" s="3" t="s">
        <v>33</v>
      </c>
      <c r="H38" s="3" t="s">
        <v>34</v>
      </c>
      <c r="I38" s="3" t="s">
        <v>35</v>
      </c>
      <c r="J38" s="3" t="s">
        <v>36</v>
      </c>
      <c r="K38" s="3" t="s">
        <v>37</v>
      </c>
      <c r="L38" s="3" t="s">
        <v>38</v>
      </c>
      <c r="M38" s="3" t="s">
        <v>39</v>
      </c>
      <c r="N38" s="3" t="s">
        <v>82</v>
      </c>
      <c r="P38" s="204" t="s">
        <v>28</v>
      </c>
      <c r="Q38" s="204" t="s">
        <v>29</v>
      </c>
      <c r="R38" s="204" t="s">
        <v>30</v>
      </c>
      <c r="S38" s="204" t="s">
        <v>31</v>
      </c>
      <c r="T38" s="204" t="s">
        <v>32</v>
      </c>
      <c r="U38" s="204" t="s">
        <v>33</v>
      </c>
      <c r="V38" s="204" t="s">
        <v>34</v>
      </c>
      <c r="W38" s="204" t="s">
        <v>35</v>
      </c>
      <c r="X38" s="204" t="s">
        <v>36</v>
      </c>
      <c r="Y38" s="204" t="s">
        <v>37</v>
      </c>
      <c r="Z38" s="204" t="s">
        <v>38</v>
      </c>
      <c r="AA38" s="204" t="s">
        <v>39</v>
      </c>
      <c r="AB38" s="204" t="s">
        <v>82</v>
      </c>
    </row>
    <row r="39" spans="1:28" x14ac:dyDescent="0.25">
      <c r="A39" s="3" t="s">
        <v>40</v>
      </c>
      <c r="B39" s="2">
        <v>0.18</v>
      </c>
      <c r="C39" s="2">
        <v>0.18</v>
      </c>
      <c r="D39" s="2">
        <v>0.18</v>
      </c>
      <c r="E39" s="2">
        <v>0.18</v>
      </c>
      <c r="F39" s="2">
        <v>0.18</v>
      </c>
      <c r="G39" s="2">
        <v>0.18</v>
      </c>
      <c r="H39" s="2">
        <v>0.18</v>
      </c>
      <c r="I39" s="2">
        <v>0.18</v>
      </c>
      <c r="J39" s="2">
        <v>0.18</v>
      </c>
      <c r="K39" s="2">
        <v>0.18</v>
      </c>
      <c r="L39" s="2">
        <v>0.18</v>
      </c>
      <c r="M39" s="2">
        <v>0.18</v>
      </c>
      <c r="N39" s="2">
        <v>0.18</v>
      </c>
      <c r="P39" s="447"/>
      <c r="Q39" s="447"/>
      <c r="R39" s="447"/>
      <c r="S39" s="447"/>
      <c r="T39" s="447"/>
      <c r="U39" s="447"/>
      <c r="V39" s="447"/>
      <c r="W39" s="447"/>
      <c r="X39" s="447"/>
      <c r="Y39" s="447"/>
      <c r="Z39" s="447"/>
      <c r="AA39" s="447"/>
      <c r="AB39" s="447"/>
    </row>
    <row r="40" spans="1:28" x14ac:dyDescent="0.25">
      <c r="A40" s="3" t="s">
        <v>41</v>
      </c>
      <c r="B40" s="238">
        <v>0.18</v>
      </c>
      <c r="C40" s="238">
        <v>0.18</v>
      </c>
      <c r="D40" s="238">
        <v>0.18</v>
      </c>
      <c r="E40" s="238"/>
      <c r="F40" s="238"/>
      <c r="G40" s="238"/>
      <c r="H40" s="238"/>
      <c r="I40" s="238"/>
      <c r="J40" s="238"/>
      <c r="K40" s="238"/>
      <c r="L40" s="238"/>
      <c r="M40" s="238"/>
      <c r="N40" s="238">
        <f>SUM(B40:M40)</f>
        <v>0.54</v>
      </c>
      <c r="P40" s="447"/>
      <c r="Q40" s="447"/>
      <c r="R40" s="447"/>
      <c r="S40" s="447"/>
      <c r="T40" s="447"/>
      <c r="U40" s="447"/>
      <c r="V40" s="447"/>
      <c r="W40" s="447"/>
      <c r="X40" s="447"/>
      <c r="Y40" s="447"/>
      <c r="Z40" s="447"/>
      <c r="AA40" s="447"/>
      <c r="AB40" s="447"/>
    </row>
    <row r="41" spans="1:28" x14ac:dyDescent="0.25">
      <c r="A41" s="3" t="s">
        <v>196</v>
      </c>
      <c r="B41" s="2">
        <f t="shared" ref="B41:N41" si="4">B40/B39</f>
        <v>1</v>
      </c>
      <c r="C41" s="2">
        <f t="shared" si="4"/>
        <v>1</v>
      </c>
      <c r="D41" s="2">
        <f t="shared" si="4"/>
        <v>1</v>
      </c>
      <c r="E41" s="2">
        <f t="shared" si="4"/>
        <v>0</v>
      </c>
      <c r="F41" s="2">
        <f t="shared" si="4"/>
        <v>0</v>
      </c>
      <c r="G41" s="2">
        <f t="shared" si="4"/>
        <v>0</v>
      </c>
      <c r="H41" s="2">
        <f t="shared" si="4"/>
        <v>0</v>
      </c>
      <c r="I41" s="2">
        <f t="shared" si="4"/>
        <v>0</v>
      </c>
      <c r="J41" s="2">
        <f t="shared" si="4"/>
        <v>0</v>
      </c>
      <c r="K41" s="2">
        <f t="shared" si="4"/>
        <v>0</v>
      </c>
      <c r="L41" s="2">
        <f t="shared" si="4"/>
        <v>0</v>
      </c>
      <c r="M41" s="2">
        <f t="shared" si="4"/>
        <v>0</v>
      </c>
      <c r="N41" s="2">
        <f t="shared" si="4"/>
        <v>3.0000000000000004</v>
      </c>
      <c r="P41" s="447"/>
      <c r="Q41" s="447"/>
      <c r="R41" s="447"/>
      <c r="S41" s="447"/>
      <c r="T41" s="447"/>
      <c r="U41" s="447"/>
      <c r="V41" s="447"/>
      <c r="W41" s="447"/>
      <c r="X41" s="447"/>
      <c r="Y41" s="447"/>
      <c r="Z41" s="447"/>
      <c r="AA41" s="447"/>
      <c r="AB41" s="447"/>
    </row>
    <row r="42" spans="1:28" x14ac:dyDescent="0.25">
      <c r="A42" s="3" t="s">
        <v>197</v>
      </c>
      <c r="B42" s="2">
        <f>B41</f>
        <v>1</v>
      </c>
      <c r="C42" s="2">
        <f>AVERAGE($B$41:C$41)</f>
        <v>1</v>
      </c>
      <c r="D42" s="2">
        <f>AVERAGE($B$41:D$41)</f>
        <v>1</v>
      </c>
      <c r="E42" s="2">
        <f>AVERAGE($B$41:E$41)</f>
        <v>0.75</v>
      </c>
      <c r="F42" s="2">
        <f>AVERAGE($B$41:F$41)</f>
        <v>0.6</v>
      </c>
      <c r="G42" s="2">
        <f>AVERAGE($B$41:G$41)</f>
        <v>0.5</v>
      </c>
      <c r="H42" s="2">
        <f>AVERAGE($B$41:H$41)</f>
        <v>0.42857142857142855</v>
      </c>
      <c r="I42" s="2">
        <f>AVERAGE($B$41:I$41)</f>
        <v>0.375</v>
      </c>
      <c r="J42" s="2">
        <f>AVERAGE($B$41:J$41)</f>
        <v>0.33333333333333331</v>
      </c>
      <c r="K42" s="2">
        <f>AVERAGE($B$41:K$41)</f>
        <v>0.3</v>
      </c>
      <c r="L42" s="2">
        <f>AVERAGE($B$41:L$41)</f>
        <v>0.27272727272727271</v>
      </c>
      <c r="M42" s="2">
        <f>AVERAGE($B$41:M$41)</f>
        <v>0.25</v>
      </c>
      <c r="N42" s="2"/>
      <c r="P42" s="447"/>
      <c r="Q42" s="447"/>
      <c r="R42" s="447"/>
      <c r="S42" s="447"/>
      <c r="T42" s="447"/>
      <c r="U42" s="447"/>
      <c r="V42" s="447"/>
      <c r="W42" s="447"/>
      <c r="X42" s="447"/>
      <c r="Y42" s="447"/>
      <c r="Z42" s="447"/>
      <c r="AA42" s="447"/>
      <c r="AB42" s="447"/>
    </row>
    <row r="43" spans="1:28" x14ac:dyDescent="0.25">
      <c r="A43" s="210"/>
      <c r="B43" s="245"/>
      <c r="C43" s="245"/>
      <c r="D43" s="245"/>
      <c r="E43" s="245"/>
      <c r="F43" s="245"/>
      <c r="G43" s="245"/>
      <c r="H43" s="245"/>
      <c r="I43" s="245"/>
      <c r="J43" s="245"/>
      <c r="K43" s="245"/>
      <c r="L43" s="245"/>
      <c r="M43" s="245"/>
      <c r="N43" s="246"/>
    </row>
    <row r="44" spans="1:28" x14ac:dyDescent="0.25">
      <c r="A44" s="210"/>
      <c r="B44" s="245"/>
      <c r="C44" s="245"/>
      <c r="D44" s="245"/>
      <c r="E44" s="245"/>
      <c r="F44" s="245"/>
      <c r="G44" s="245"/>
      <c r="H44" s="245"/>
      <c r="I44" s="245"/>
      <c r="J44" s="245"/>
      <c r="K44" s="245"/>
      <c r="L44" s="245"/>
      <c r="M44" s="245"/>
      <c r="N44" s="246"/>
    </row>
    <row r="45" spans="1:28" x14ac:dyDescent="0.25">
      <c r="A45" s="3" t="s">
        <v>261</v>
      </c>
    </row>
    <row r="46" spans="1:28" x14ac:dyDescent="0.25">
      <c r="A46" s="3" t="s">
        <v>256</v>
      </c>
      <c r="B46" s="254" t="s">
        <v>28</v>
      </c>
      <c r="C46" s="3" t="s">
        <v>29</v>
      </c>
      <c r="D46" s="3" t="s">
        <v>30</v>
      </c>
      <c r="E46" s="3" t="s">
        <v>31</v>
      </c>
      <c r="F46" s="3" t="s">
        <v>32</v>
      </c>
      <c r="G46" s="3" t="s">
        <v>33</v>
      </c>
      <c r="H46" s="3" t="s">
        <v>34</v>
      </c>
      <c r="I46" s="3" t="s">
        <v>35</v>
      </c>
      <c r="J46" s="3" t="s">
        <v>36</v>
      </c>
      <c r="K46" s="3" t="s">
        <v>37</v>
      </c>
      <c r="L46" s="3" t="s">
        <v>38</v>
      </c>
      <c r="M46" s="3" t="s">
        <v>39</v>
      </c>
      <c r="N46" s="3" t="s">
        <v>82</v>
      </c>
      <c r="P46" s="204" t="s">
        <v>28</v>
      </c>
      <c r="Q46" s="204" t="s">
        <v>29</v>
      </c>
      <c r="R46" s="204" t="s">
        <v>30</v>
      </c>
      <c r="S46" s="204" t="s">
        <v>31</v>
      </c>
      <c r="T46" s="204" t="s">
        <v>32</v>
      </c>
      <c r="U46" s="204" t="s">
        <v>33</v>
      </c>
      <c r="V46" s="204" t="s">
        <v>34</v>
      </c>
      <c r="W46" s="204" t="s">
        <v>35</v>
      </c>
      <c r="X46" s="204" t="s">
        <v>36</v>
      </c>
      <c r="Y46" s="204" t="s">
        <v>37</v>
      </c>
      <c r="Z46" s="204" t="s">
        <v>38</v>
      </c>
      <c r="AA46" s="204" t="s">
        <v>39</v>
      </c>
      <c r="AB46" s="204" t="s">
        <v>82</v>
      </c>
    </row>
    <row r="47" spans="1:28" x14ac:dyDescent="0.25">
      <c r="A47" s="3" t="s">
        <v>40</v>
      </c>
      <c r="B47" s="2">
        <v>0.95</v>
      </c>
      <c r="C47" s="2">
        <v>0.95</v>
      </c>
      <c r="D47" s="2">
        <v>0.95</v>
      </c>
      <c r="E47" s="2">
        <v>0.95</v>
      </c>
      <c r="F47" s="2">
        <v>0.95</v>
      </c>
      <c r="G47" s="2">
        <v>0.95</v>
      </c>
      <c r="H47" s="2">
        <v>0.95</v>
      </c>
      <c r="I47" s="2">
        <v>0.95</v>
      </c>
      <c r="J47" s="2">
        <v>0.95</v>
      </c>
      <c r="K47" s="2">
        <v>0.95</v>
      </c>
      <c r="L47" s="2">
        <v>0.95</v>
      </c>
      <c r="M47" s="2">
        <v>0.95</v>
      </c>
      <c r="N47" s="2">
        <v>0.95</v>
      </c>
      <c r="P47" s="447"/>
      <c r="Q47" s="447"/>
      <c r="R47" s="447"/>
      <c r="S47" s="447"/>
      <c r="T47" s="447"/>
      <c r="U47" s="447"/>
      <c r="V47" s="447"/>
      <c r="W47" s="447"/>
      <c r="X47" s="447"/>
      <c r="Y47" s="447"/>
      <c r="Z47" s="447"/>
      <c r="AA47" s="447"/>
      <c r="AB47" s="447"/>
    </row>
    <row r="48" spans="1:28" x14ac:dyDescent="0.25">
      <c r="A48" s="3" t="s">
        <v>239</v>
      </c>
      <c r="B48" s="268">
        <v>0.53800000000000003</v>
      </c>
      <c r="C48" s="238">
        <v>0.59</v>
      </c>
      <c r="D48" s="238">
        <v>0.66500000000000004</v>
      </c>
      <c r="E48" s="238"/>
      <c r="F48" s="238"/>
      <c r="G48" s="238"/>
      <c r="H48" s="238"/>
      <c r="I48" s="238"/>
      <c r="J48" s="238"/>
      <c r="K48" s="238"/>
      <c r="L48" s="238"/>
      <c r="M48" s="238"/>
      <c r="N48" s="238">
        <f>AVERAGE(B48:M48)</f>
        <v>0.59766666666666668</v>
      </c>
      <c r="P48" s="447"/>
      <c r="Q48" s="447"/>
      <c r="R48" s="447"/>
      <c r="S48" s="447"/>
      <c r="T48" s="447"/>
      <c r="U48" s="447"/>
      <c r="V48" s="447"/>
      <c r="W48" s="447"/>
      <c r="X48" s="447"/>
      <c r="Y48" s="447"/>
      <c r="Z48" s="447"/>
      <c r="AA48" s="447"/>
      <c r="AB48" s="447"/>
    </row>
    <row r="49" spans="1:28" x14ac:dyDescent="0.25">
      <c r="A49" s="3" t="s">
        <v>196</v>
      </c>
      <c r="B49" s="2">
        <f>B47/B48</f>
        <v>1.765799256505576</v>
      </c>
      <c r="C49" s="2">
        <f t="shared" ref="C49:N49" si="5">C47/C48</f>
        <v>1.6101694915254237</v>
      </c>
      <c r="D49" s="2">
        <f t="shared" si="5"/>
        <v>1.4285714285714284</v>
      </c>
      <c r="E49" s="2" t="e">
        <f t="shared" si="5"/>
        <v>#DIV/0!</v>
      </c>
      <c r="F49" s="2" t="e">
        <f t="shared" si="5"/>
        <v>#DIV/0!</v>
      </c>
      <c r="G49" s="2" t="e">
        <f t="shared" si="5"/>
        <v>#DIV/0!</v>
      </c>
      <c r="H49" s="2" t="e">
        <f t="shared" si="5"/>
        <v>#DIV/0!</v>
      </c>
      <c r="I49" s="2" t="e">
        <f t="shared" si="5"/>
        <v>#DIV/0!</v>
      </c>
      <c r="J49" s="2" t="e">
        <f t="shared" si="5"/>
        <v>#DIV/0!</v>
      </c>
      <c r="K49" s="2" t="e">
        <f t="shared" si="5"/>
        <v>#DIV/0!</v>
      </c>
      <c r="L49" s="2" t="e">
        <f t="shared" si="5"/>
        <v>#DIV/0!</v>
      </c>
      <c r="M49" s="2" t="e">
        <f t="shared" si="5"/>
        <v>#DIV/0!</v>
      </c>
      <c r="N49" s="2">
        <f t="shared" si="5"/>
        <v>1.5895147796988287</v>
      </c>
      <c r="P49" s="447"/>
      <c r="Q49" s="447"/>
      <c r="R49" s="447"/>
      <c r="S49" s="447"/>
      <c r="T49" s="447"/>
      <c r="U49" s="447"/>
      <c r="V49" s="447"/>
      <c r="W49" s="447"/>
      <c r="X49" s="447"/>
      <c r="Y49" s="447"/>
      <c r="Z49" s="447"/>
      <c r="AA49" s="447"/>
      <c r="AB49" s="447"/>
    </row>
    <row r="50" spans="1:28" x14ac:dyDescent="0.25">
      <c r="A50" s="3" t="s">
        <v>197</v>
      </c>
      <c r="B50" s="2">
        <f>B49</f>
        <v>1.765799256505576</v>
      </c>
      <c r="C50" s="2">
        <f>AVERAGE($B$49:C$49)</f>
        <v>1.6879843740154998</v>
      </c>
      <c r="D50" s="2">
        <f>AVERAGE($B$49:D$49)</f>
        <v>1.6015133922008093</v>
      </c>
      <c r="E50" s="2" t="e">
        <f>AVERAGE($B$49:E$49)</f>
        <v>#DIV/0!</v>
      </c>
      <c r="F50" s="2" t="e">
        <f>AVERAGE($B$49:F$49)</f>
        <v>#DIV/0!</v>
      </c>
      <c r="G50" s="2" t="e">
        <f>AVERAGE($B$49:G$49)</f>
        <v>#DIV/0!</v>
      </c>
      <c r="H50" s="2" t="e">
        <f>AVERAGE($B$49:H$49)</f>
        <v>#DIV/0!</v>
      </c>
      <c r="I50" s="2" t="e">
        <f>AVERAGE($B$49:I$49)</f>
        <v>#DIV/0!</v>
      </c>
      <c r="J50" s="2" t="e">
        <f>AVERAGE($B$49:J$49)</f>
        <v>#DIV/0!</v>
      </c>
      <c r="K50" s="2" t="e">
        <f>AVERAGE($B$49:K$49)</f>
        <v>#DIV/0!</v>
      </c>
      <c r="L50" s="2" t="e">
        <f>AVERAGE($B$49:L$49)</f>
        <v>#DIV/0!</v>
      </c>
      <c r="M50" s="2" t="e">
        <f>AVERAGE($B$49:M$49)</f>
        <v>#DIV/0!</v>
      </c>
      <c r="N50" s="2"/>
      <c r="P50" s="447"/>
      <c r="Q50" s="447"/>
      <c r="R50" s="447"/>
      <c r="S50" s="447"/>
      <c r="T50" s="447"/>
      <c r="U50" s="447"/>
      <c r="V50" s="447"/>
      <c r="W50" s="447"/>
      <c r="X50" s="447"/>
      <c r="Y50" s="447"/>
      <c r="Z50" s="447"/>
      <c r="AA50" s="447"/>
      <c r="AB50" s="447"/>
    </row>
    <row r="51" spans="1:28" x14ac:dyDescent="0.25">
      <c r="A51" s="210"/>
      <c r="B51" s="245"/>
      <c r="C51" s="245"/>
      <c r="D51" s="245"/>
      <c r="E51" s="245"/>
      <c r="F51" s="245"/>
      <c r="G51" s="245"/>
      <c r="H51" s="245"/>
      <c r="I51" s="245"/>
      <c r="J51" s="245"/>
      <c r="K51" s="245"/>
      <c r="L51" s="245"/>
      <c r="M51" s="245"/>
      <c r="N51" s="246"/>
    </row>
    <row r="52" spans="1:28" x14ac:dyDescent="0.25">
      <c r="A52" s="210"/>
      <c r="B52" s="245"/>
      <c r="C52" s="245"/>
      <c r="D52" s="245"/>
      <c r="E52" s="245"/>
      <c r="F52" s="245"/>
      <c r="G52" s="245"/>
      <c r="H52" s="245"/>
      <c r="I52" s="245"/>
      <c r="J52" s="245"/>
      <c r="K52" s="245"/>
      <c r="L52" s="245"/>
      <c r="M52" s="245"/>
      <c r="N52" s="246"/>
    </row>
    <row r="53" spans="1:28" x14ac:dyDescent="0.25">
      <c r="A53" s="3" t="s">
        <v>258</v>
      </c>
    </row>
    <row r="54" spans="1:28" x14ac:dyDescent="0.25">
      <c r="A54" s="3" t="s">
        <v>260</v>
      </c>
      <c r="B54" s="254" t="s">
        <v>28</v>
      </c>
      <c r="C54" s="3" t="s">
        <v>29</v>
      </c>
      <c r="D54" s="3" t="s">
        <v>30</v>
      </c>
      <c r="E54" s="3" t="s">
        <v>31</v>
      </c>
      <c r="F54" s="3" t="s">
        <v>32</v>
      </c>
      <c r="G54" s="3" t="s">
        <v>33</v>
      </c>
      <c r="H54" s="3" t="s">
        <v>34</v>
      </c>
      <c r="I54" s="3" t="s">
        <v>35</v>
      </c>
      <c r="J54" s="3" t="s">
        <v>36</v>
      </c>
      <c r="K54" s="3" t="s">
        <v>37</v>
      </c>
      <c r="L54" s="3" t="s">
        <v>38</v>
      </c>
      <c r="M54" s="3" t="s">
        <v>39</v>
      </c>
      <c r="N54" s="3" t="s">
        <v>82</v>
      </c>
      <c r="P54" s="204" t="s">
        <v>28</v>
      </c>
      <c r="Q54" s="204" t="s">
        <v>29</v>
      </c>
      <c r="R54" s="204" t="s">
        <v>30</v>
      </c>
      <c r="S54" s="204" t="s">
        <v>31</v>
      </c>
      <c r="T54" s="204" t="s">
        <v>32</v>
      </c>
      <c r="U54" s="204" t="s">
        <v>33</v>
      </c>
      <c r="V54" s="204" t="s">
        <v>34</v>
      </c>
      <c r="W54" s="204" t="s">
        <v>35</v>
      </c>
      <c r="X54" s="204" t="s">
        <v>36</v>
      </c>
      <c r="Y54" s="204" t="s">
        <v>37</v>
      </c>
      <c r="Z54" s="204" t="s">
        <v>38</v>
      </c>
      <c r="AA54" s="204" t="s">
        <v>39</v>
      </c>
      <c r="AB54" s="204" t="s">
        <v>82</v>
      </c>
    </row>
    <row r="55" spans="1:28" x14ac:dyDescent="0.25">
      <c r="A55" s="3" t="s">
        <v>40</v>
      </c>
      <c r="B55" s="267">
        <v>7.4999999999999997E-2</v>
      </c>
      <c r="C55" s="267">
        <v>7.4999999999999997E-2</v>
      </c>
      <c r="D55" s="267">
        <v>7.4999999999999997E-2</v>
      </c>
      <c r="E55" s="267">
        <v>7.4999999999999997E-2</v>
      </c>
      <c r="F55" s="267">
        <v>7.4999999999999997E-2</v>
      </c>
      <c r="G55" s="267">
        <v>7.4999999999999997E-2</v>
      </c>
      <c r="H55" s="267">
        <v>7.4999999999999997E-2</v>
      </c>
      <c r="I55" s="267">
        <v>7.4999999999999997E-2</v>
      </c>
      <c r="J55" s="267">
        <v>7.4999999999999997E-2</v>
      </c>
      <c r="K55" s="267">
        <v>7.4999999999999997E-2</v>
      </c>
      <c r="L55" s="267">
        <v>7.4999999999999997E-2</v>
      </c>
      <c r="M55" s="267">
        <v>7.4999999999999997E-2</v>
      </c>
      <c r="N55" s="267">
        <v>7.4999999999999997E-2</v>
      </c>
      <c r="P55" s="447"/>
      <c r="Q55" s="447"/>
      <c r="R55" s="447"/>
      <c r="S55" s="447"/>
      <c r="T55" s="447"/>
      <c r="U55" s="447"/>
      <c r="V55" s="447"/>
      <c r="W55" s="447"/>
      <c r="X55" s="447"/>
      <c r="Y55" s="447"/>
      <c r="Z55" s="447"/>
      <c r="AA55" s="447"/>
      <c r="AB55" s="447"/>
    </row>
    <row r="56" spans="1:28" x14ac:dyDescent="0.25">
      <c r="A56" s="3" t="s">
        <v>239</v>
      </c>
      <c r="B56" s="238">
        <v>0.04</v>
      </c>
      <c r="C56" s="268">
        <v>4.4999999999999998E-2</v>
      </c>
      <c r="D56" s="326">
        <v>0.05</v>
      </c>
      <c r="E56" s="326"/>
      <c r="F56" s="326"/>
      <c r="G56" s="326"/>
      <c r="H56" s="326"/>
      <c r="I56" s="326"/>
      <c r="J56" s="326"/>
      <c r="K56" s="326"/>
      <c r="L56" s="326"/>
      <c r="M56" s="326"/>
      <c r="N56" s="326">
        <f>AVERAGE(B56:M56)</f>
        <v>4.5000000000000005E-2</v>
      </c>
      <c r="P56" s="447"/>
      <c r="Q56" s="447"/>
      <c r="R56" s="447"/>
      <c r="S56" s="447"/>
      <c r="T56" s="447"/>
      <c r="U56" s="447"/>
      <c r="V56" s="447"/>
      <c r="W56" s="447"/>
      <c r="X56" s="447"/>
      <c r="Y56" s="447"/>
      <c r="Z56" s="447"/>
      <c r="AA56" s="447"/>
      <c r="AB56" s="447"/>
    </row>
    <row r="57" spans="1:28" x14ac:dyDescent="0.25">
      <c r="A57" s="3" t="s">
        <v>196</v>
      </c>
      <c r="B57" s="2">
        <f>B55/B56</f>
        <v>1.875</v>
      </c>
      <c r="C57" s="2">
        <f t="shared" ref="C57:N57" si="6">C55/C56</f>
        <v>1.6666666666666667</v>
      </c>
      <c r="D57" s="2">
        <f t="shared" si="6"/>
        <v>1.4999999999999998</v>
      </c>
      <c r="E57" s="2" t="e">
        <f t="shared" si="6"/>
        <v>#DIV/0!</v>
      </c>
      <c r="F57" s="2" t="e">
        <f t="shared" si="6"/>
        <v>#DIV/0!</v>
      </c>
      <c r="G57" s="2" t="e">
        <f t="shared" si="6"/>
        <v>#DIV/0!</v>
      </c>
      <c r="H57" s="2" t="e">
        <f t="shared" si="6"/>
        <v>#DIV/0!</v>
      </c>
      <c r="I57" s="2" t="e">
        <f t="shared" si="6"/>
        <v>#DIV/0!</v>
      </c>
      <c r="J57" s="2" t="e">
        <f t="shared" si="6"/>
        <v>#DIV/0!</v>
      </c>
      <c r="K57" s="2" t="e">
        <f t="shared" si="6"/>
        <v>#DIV/0!</v>
      </c>
      <c r="L57" s="2" t="e">
        <f t="shared" si="6"/>
        <v>#DIV/0!</v>
      </c>
      <c r="M57" s="2" t="e">
        <f t="shared" si="6"/>
        <v>#DIV/0!</v>
      </c>
      <c r="N57" s="2">
        <f t="shared" si="6"/>
        <v>1.6666666666666665</v>
      </c>
      <c r="P57" s="447"/>
      <c r="Q57" s="447"/>
      <c r="R57" s="447"/>
      <c r="S57" s="447"/>
      <c r="T57" s="447"/>
      <c r="U57" s="447"/>
      <c r="V57" s="447"/>
      <c r="W57" s="447"/>
      <c r="X57" s="447"/>
      <c r="Y57" s="447"/>
      <c r="Z57" s="447"/>
      <c r="AA57" s="447"/>
      <c r="AB57" s="447"/>
    </row>
    <row r="58" spans="1:28" x14ac:dyDescent="0.25">
      <c r="A58" s="3" t="s">
        <v>197</v>
      </c>
      <c r="B58" s="2">
        <f>B57</f>
        <v>1.875</v>
      </c>
      <c r="C58" s="2">
        <f>AVERAGE($B$57:C$57)</f>
        <v>1.7708333333333335</v>
      </c>
      <c r="D58" s="2">
        <f>AVERAGE($B$57:D$57)</f>
        <v>1.6805555555555556</v>
      </c>
      <c r="E58" s="2" t="e">
        <f>AVERAGE($B$57:E$57)</f>
        <v>#DIV/0!</v>
      </c>
      <c r="F58" s="2" t="e">
        <f>AVERAGE($B$57:F$57)</f>
        <v>#DIV/0!</v>
      </c>
      <c r="G58" s="2" t="e">
        <f>AVERAGE($B$57:G$57)</f>
        <v>#DIV/0!</v>
      </c>
      <c r="H58" s="2" t="e">
        <f>AVERAGE($B$57:H$57)</f>
        <v>#DIV/0!</v>
      </c>
      <c r="I58" s="2" t="e">
        <f>AVERAGE($B$57:I$57)</f>
        <v>#DIV/0!</v>
      </c>
      <c r="J58" s="2" t="e">
        <f>AVERAGE($B$57:J$57)</f>
        <v>#DIV/0!</v>
      </c>
      <c r="K58" s="2" t="e">
        <f>AVERAGE($B$57:K$57)</f>
        <v>#DIV/0!</v>
      </c>
      <c r="L58" s="2" t="e">
        <f>AVERAGE($B$57:L$57)</f>
        <v>#DIV/0!</v>
      </c>
      <c r="M58" s="2" t="e">
        <f>AVERAGE($B$57:M$57)</f>
        <v>#DIV/0!</v>
      </c>
      <c r="N58" s="2"/>
      <c r="P58" s="447"/>
      <c r="Q58" s="447"/>
      <c r="R58" s="447"/>
      <c r="S58" s="447"/>
      <c r="T58" s="447"/>
      <c r="U58" s="447"/>
      <c r="V58" s="447"/>
      <c r="W58" s="447"/>
      <c r="X58" s="447"/>
      <c r="Y58" s="447"/>
      <c r="Z58" s="447"/>
      <c r="AA58" s="447"/>
      <c r="AB58" s="447"/>
    </row>
    <row r="59" spans="1:28" x14ac:dyDescent="0.25">
      <c r="A59" s="210"/>
      <c r="B59" s="245"/>
      <c r="C59" s="245"/>
      <c r="D59" s="245"/>
      <c r="E59" s="245"/>
      <c r="F59" s="245"/>
      <c r="G59" s="245"/>
      <c r="H59" s="245"/>
      <c r="I59" s="245"/>
      <c r="J59" s="245"/>
      <c r="K59" s="245"/>
      <c r="L59" s="245"/>
      <c r="M59" s="245"/>
      <c r="N59" s="246"/>
    </row>
    <row r="60" spans="1:28" x14ac:dyDescent="0.25">
      <c r="A60" s="210"/>
      <c r="B60" s="245"/>
      <c r="C60" s="245"/>
      <c r="D60" s="245"/>
      <c r="E60" s="245"/>
      <c r="F60" s="245"/>
      <c r="G60" s="245"/>
      <c r="H60" s="245"/>
      <c r="I60" s="245"/>
      <c r="J60" s="245"/>
      <c r="K60" s="245"/>
      <c r="L60" s="245"/>
      <c r="M60" s="245"/>
      <c r="N60" s="246"/>
    </row>
    <row r="61" spans="1:28" x14ac:dyDescent="0.25">
      <c r="A61" s="4" t="s">
        <v>257</v>
      </c>
    </row>
    <row r="62" spans="1:28" x14ac:dyDescent="0.25">
      <c r="A62" s="3" t="s">
        <v>257</v>
      </c>
      <c r="B62" s="3" t="s">
        <v>28</v>
      </c>
      <c r="C62" s="3" t="s">
        <v>29</v>
      </c>
      <c r="D62" s="3" t="s">
        <v>30</v>
      </c>
      <c r="E62" s="3" t="s">
        <v>31</v>
      </c>
      <c r="F62" s="3" t="s">
        <v>32</v>
      </c>
      <c r="G62" s="3" t="s">
        <v>33</v>
      </c>
      <c r="H62" s="3" t="s">
        <v>34</v>
      </c>
      <c r="I62" s="3" t="s">
        <v>35</v>
      </c>
      <c r="J62" s="3" t="s">
        <v>36</v>
      </c>
      <c r="K62" s="3" t="s">
        <v>37</v>
      </c>
      <c r="L62" s="3" t="s">
        <v>38</v>
      </c>
      <c r="M62" s="3" t="s">
        <v>39</v>
      </c>
      <c r="N62" s="3" t="s">
        <v>82</v>
      </c>
      <c r="P62" s="204" t="s">
        <v>28</v>
      </c>
      <c r="Q62" s="204" t="s">
        <v>29</v>
      </c>
      <c r="R62" s="204" t="s">
        <v>30</v>
      </c>
      <c r="S62" s="204" t="s">
        <v>31</v>
      </c>
      <c r="T62" s="204" t="s">
        <v>32</v>
      </c>
      <c r="U62" s="204" t="s">
        <v>33</v>
      </c>
      <c r="V62" s="204" t="s">
        <v>34</v>
      </c>
      <c r="W62" s="204" t="s">
        <v>35</v>
      </c>
      <c r="X62" s="204" t="s">
        <v>36</v>
      </c>
      <c r="Y62" s="204" t="s">
        <v>37</v>
      </c>
      <c r="Z62" s="204" t="s">
        <v>38</v>
      </c>
      <c r="AA62" s="204" t="s">
        <v>39</v>
      </c>
      <c r="AB62" s="204" t="s">
        <v>82</v>
      </c>
    </row>
    <row r="63" spans="1:28" x14ac:dyDescent="0.25">
      <c r="A63" s="3" t="s">
        <v>40</v>
      </c>
      <c r="B63" s="251">
        <v>45</v>
      </c>
      <c r="C63" s="251">
        <v>45</v>
      </c>
      <c r="D63" s="251">
        <v>45</v>
      </c>
      <c r="E63" s="251">
        <v>45</v>
      </c>
      <c r="F63" s="251">
        <v>45</v>
      </c>
      <c r="G63" s="251">
        <v>45</v>
      </c>
      <c r="H63" s="251">
        <v>45</v>
      </c>
      <c r="I63" s="251">
        <v>45</v>
      </c>
      <c r="J63" s="251">
        <v>45</v>
      </c>
      <c r="K63" s="251">
        <v>45</v>
      </c>
      <c r="L63" s="251">
        <v>45</v>
      </c>
      <c r="M63" s="251">
        <v>45</v>
      </c>
      <c r="N63" s="251">
        <v>45</v>
      </c>
      <c r="P63" s="447"/>
      <c r="Q63" s="447"/>
      <c r="R63" s="447"/>
      <c r="S63" s="447"/>
      <c r="T63" s="447"/>
      <c r="U63" s="447"/>
      <c r="V63" s="447"/>
      <c r="W63" s="447"/>
      <c r="X63" s="447"/>
      <c r="Y63" s="447"/>
      <c r="Z63" s="447"/>
      <c r="AA63" s="447"/>
      <c r="AB63" s="447"/>
    </row>
    <row r="64" spans="1:28" x14ac:dyDescent="0.25">
      <c r="A64" s="3" t="s">
        <v>239</v>
      </c>
      <c r="B64" s="252">
        <v>45</v>
      </c>
      <c r="C64" s="252">
        <v>45</v>
      </c>
      <c r="D64" s="252"/>
      <c r="E64" s="252"/>
      <c r="F64" s="252"/>
      <c r="G64" s="252"/>
      <c r="H64" s="252"/>
      <c r="I64" s="252"/>
      <c r="J64" s="252"/>
      <c r="K64" s="252"/>
      <c r="L64" s="252"/>
      <c r="M64" s="252"/>
      <c r="N64" s="252">
        <f>AVERAGE(B64:M64)</f>
        <v>45</v>
      </c>
      <c r="P64" s="447"/>
      <c r="Q64" s="447"/>
      <c r="R64" s="447"/>
      <c r="S64" s="447"/>
      <c r="T64" s="447"/>
      <c r="U64" s="447"/>
      <c r="V64" s="447"/>
      <c r="W64" s="447"/>
      <c r="X64" s="447"/>
      <c r="Y64" s="447"/>
      <c r="Z64" s="447"/>
      <c r="AA64" s="447"/>
      <c r="AB64" s="447"/>
    </row>
    <row r="65" spans="1:28" x14ac:dyDescent="0.25">
      <c r="A65" s="3" t="s">
        <v>196</v>
      </c>
      <c r="B65" s="2">
        <f>B63/B64</f>
        <v>1</v>
      </c>
      <c r="C65" s="2">
        <f t="shared" ref="C65:M65" si="7">C63/C64</f>
        <v>1</v>
      </c>
      <c r="D65" s="2" t="e">
        <f t="shared" si="7"/>
        <v>#DIV/0!</v>
      </c>
      <c r="E65" s="2" t="e">
        <f t="shared" si="7"/>
        <v>#DIV/0!</v>
      </c>
      <c r="F65" s="2" t="e">
        <f t="shared" si="7"/>
        <v>#DIV/0!</v>
      </c>
      <c r="G65" s="2" t="e">
        <f t="shared" si="7"/>
        <v>#DIV/0!</v>
      </c>
      <c r="H65" s="2" t="e">
        <f t="shared" si="7"/>
        <v>#DIV/0!</v>
      </c>
      <c r="I65" s="2" t="e">
        <f t="shared" si="7"/>
        <v>#DIV/0!</v>
      </c>
      <c r="J65" s="2" t="e">
        <f t="shared" si="7"/>
        <v>#DIV/0!</v>
      </c>
      <c r="K65" s="2" t="e">
        <f t="shared" si="7"/>
        <v>#DIV/0!</v>
      </c>
      <c r="L65" s="2" t="e">
        <f t="shared" si="7"/>
        <v>#DIV/0!</v>
      </c>
      <c r="M65" s="2" t="e">
        <f t="shared" si="7"/>
        <v>#DIV/0!</v>
      </c>
      <c r="N65" s="2">
        <f t="shared" ref="N65" si="8">N64/N63</f>
        <v>1</v>
      </c>
      <c r="P65" s="447"/>
      <c r="Q65" s="447"/>
      <c r="R65" s="447"/>
      <c r="S65" s="447"/>
      <c r="T65" s="447"/>
      <c r="U65" s="447"/>
      <c r="V65" s="447"/>
      <c r="W65" s="447"/>
      <c r="X65" s="447"/>
      <c r="Y65" s="447"/>
      <c r="Z65" s="447"/>
      <c r="AA65" s="447"/>
      <c r="AB65" s="447"/>
    </row>
    <row r="66" spans="1:28" x14ac:dyDescent="0.25">
      <c r="A66" s="3" t="s">
        <v>197</v>
      </c>
      <c r="B66" s="2">
        <f>B65</f>
        <v>1</v>
      </c>
      <c r="C66" s="2">
        <f>AVERAGE($B$65:C$65)</f>
        <v>1</v>
      </c>
      <c r="D66" s="2" t="e">
        <f>AVERAGE($B$65:D$65)</f>
        <v>#DIV/0!</v>
      </c>
      <c r="E66" s="2" t="e">
        <f>AVERAGE($B$65:E$65)</f>
        <v>#DIV/0!</v>
      </c>
      <c r="F66" s="2" t="e">
        <f>AVERAGE($B$65:F$65)</f>
        <v>#DIV/0!</v>
      </c>
      <c r="G66" s="2" t="e">
        <f>AVERAGE($B$65:G$65)</f>
        <v>#DIV/0!</v>
      </c>
      <c r="H66" s="2" t="e">
        <f>AVERAGE($B$65:H$65)</f>
        <v>#DIV/0!</v>
      </c>
      <c r="I66" s="2" t="e">
        <f>AVERAGE($B$65:I$65)</f>
        <v>#DIV/0!</v>
      </c>
      <c r="J66" s="2" t="e">
        <f>AVERAGE($B$65:J$65)</f>
        <v>#DIV/0!</v>
      </c>
      <c r="K66" s="2" t="e">
        <f>AVERAGE($B$65:K$65)</f>
        <v>#DIV/0!</v>
      </c>
      <c r="L66" s="2" t="e">
        <f>AVERAGE($B$65:L$65)</f>
        <v>#DIV/0!</v>
      </c>
      <c r="M66" s="2" t="e">
        <f>AVERAGE($B$65:M$65)</f>
        <v>#DIV/0!</v>
      </c>
      <c r="N66" s="2"/>
      <c r="P66" s="447"/>
      <c r="Q66" s="447"/>
      <c r="R66" s="447"/>
      <c r="S66" s="447"/>
      <c r="T66" s="447"/>
      <c r="U66" s="447"/>
      <c r="V66" s="447"/>
      <c r="W66" s="447"/>
      <c r="X66" s="447"/>
      <c r="Y66" s="447"/>
      <c r="Z66" s="447"/>
      <c r="AA66" s="447"/>
      <c r="AB66" s="447"/>
    </row>
    <row r="69" spans="1:28" x14ac:dyDescent="0.25">
      <c r="A69" s="4" t="s">
        <v>264</v>
      </c>
    </row>
    <row r="70" spans="1:28" x14ac:dyDescent="0.25">
      <c r="A70" s="3" t="s">
        <v>265</v>
      </c>
      <c r="B70" s="3" t="s">
        <v>28</v>
      </c>
      <c r="C70" s="3" t="s">
        <v>29</v>
      </c>
      <c r="D70" s="3" t="s">
        <v>30</v>
      </c>
      <c r="E70" s="3" t="s">
        <v>31</v>
      </c>
      <c r="F70" s="3" t="s">
        <v>32</v>
      </c>
      <c r="G70" s="3" t="s">
        <v>33</v>
      </c>
      <c r="H70" s="3" t="s">
        <v>34</v>
      </c>
      <c r="I70" s="3" t="s">
        <v>35</v>
      </c>
      <c r="J70" s="3" t="s">
        <v>36</v>
      </c>
      <c r="K70" s="3" t="s">
        <v>37</v>
      </c>
      <c r="L70" s="3" t="s">
        <v>38</v>
      </c>
      <c r="M70" s="3" t="s">
        <v>39</v>
      </c>
      <c r="N70" s="3" t="s">
        <v>82</v>
      </c>
      <c r="P70" s="204" t="s">
        <v>28</v>
      </c>
      <c r="Q70" s="204" t="s">
        <v>29</v>
      </c>
      <c r="R70" s="204" t="s">
        <v>30</v>
      </c>
      <c r="S70" s="204" t="s">
        <v>31</v>
      </c>
      <c r="T70" s="204" t="s">
        <v>32</v>
      </c>
      <c r="U70" s="204" t="s">
        <v>33</v>
      </c>
      <c r="V70" s="204" t="s">
        <v>34</v>
      </c>
      <c r="W70" s="204" t="s">
        <v>35</v>
      </c>
      <c r="X70" s="204" t="s">
        <v>36</v>
      </c>
      <c r="Y70" s="204" t="s">
        <v>37</v>
      </c>
      <c r="Z70" s="204" t="s">
        <v>38</v>
      </c>
      <c r="AA70" s="204" t="s">
        <v>39</v>
      </c>
      <c r="AB70" s="204" t="s">
        <v>82</v>
      </c>
    </row>
    <row r="71" spans="1:28" x14ac:dyDescent="0.25">
      <c r="A71" s="3" t="s">
        <v>40</v>
      </c>
      <c r="B71" s="247">
        <v>0</v>
      </c>
      <c r="C71" s="247">
        <v>0</v>
      </c>
      <c r="D71" s="247">
        <v>0</v>
      </c>
      <c r="E71" s="247">
        <v>0</v>
      </c>
      <c r="F71" s="247">
        <v>0</v>
      </c>
      <c r="G71" s="247">
        <v>0</v>
      </c>
      <c r="H71" s="247">
        <v>0</v>
      </c>
      <c r="I71" s="247">
        <v>0</v>
      </c>
      <c r="J71" s="247">
        <v>0</v>
      </c>
      <c r="K71" s="247">
        <v>0</v>
      </c>
      <c r="L71" s="247">
        <v>0</v>
      </c>
      <c r="M71" s="247">
        <v>0</v>
      </c>
      <c r="N71" s="247">
        <v>0</v>
      </c>
      <c r="P71" s="447"/>
      <c r="Q71" s="447"/>
      <c r="R71" s="447"/>
      <c r="S71" s="447"/>
      <c r="T71" s="447"/>
      <c r="U71" s="447"/>
      <c r="V71" s="447"/>
      <c r="W71" s="447"/>
      <c r="X71" s="447"/>
      <c r="Y71" s="447"/>
      <c r="Z71" s="447"/>
      <c r="AA71" s="447"/>
      <c r="AB71" s="447"/>
    </row>
    <row r="72" spans="1:28" x14ac:dyDescent="0.25">
      <c r="A72" s="3" t="s">
        <v>239</v>
      </c>
      <c r="B72" s="248">
        <v>0</v>
      </c>
      <c r="C72" s="248">
        <v>0</v>
      </c>
      <c r="D72" s="248"/>
      <c r="E72" s="248"/>
      <c r="F72" s="248"/>
      <c r="G72" s="248"/>
      <c r="H72" s="248"/>
      <c r="I72" s="248"/>
      <c r="J72" s="248"/>
      <c r="K72" s="248"/>
      <c r="L72" s="248"/>
      <c r="M72" s="248"/>
      <c r="N72" s="248">
        <f>SUM(B72:M72)</f>
        <v>0</v>
      </c>
      <c r="P72" s="447"/>
      <c r="Q72" s="447"/>
      <c r="R72" s="447"/>
      <c r="S72" s="447"/>
      <c r="T72" s="447"/>
      <c r="U72" s="447"/>
      <c r="V72" s="447"/>
      <c r="W72" s="447"/>
      <c r="X72" s="447"/>
      <c r="Y72" s="447"/>
      <c r="Z72" s="447"/>
      <c r="AA72" s="447"/>
      <c r="AB72" s="447"/>
    </row>
    <row r="73" spans="1:28" x14ac:dyDescent="0.25">
      <c r="A73" s="3" t="s">
        <v>196</v>
      </c>
      <c r="B73" s="2">
        <f>IF(B72=0,1,B71/B72)</f>
        <v>1</v>
      </c>
      <c r="C73" s="2">
        <f t="shared" ref="C73:N73" si="9">IF(C72=0,1,C71/C72)</f>
        <v>1</v>
      </c>
      <c r="D73" s="2">
        <f t="shared" si="9"/>
        <v>1</v>
      </c>
      <c r="E73" s="2">
        <f t="shared" si="9"/>
        <v>1</v>
      </c>
      <c r="F73" s="2">
        <f t="shared" si="9"/>
        <v>1</v>
      </c>
      <c r="G73" s="2">
        <f t="shared" si="9"/>
        <v>1</v>
      </c>
      <c r="H73" s="2">
        <f t="shared" si="9"/>
        <v>1</v>
      </c>
      <c r="I73" s="2">
        <f t="shared" si="9"/>
        <v>1</v>
      </c>
      <c r="J73" s="2">
        <f t="shared" si="9"/>
        <v>1</v>
      </c>
      <c r="K73" s="2">
        <f t="shared" si="9"/>
        <v>1</v>
      </c>
      <c r="L73" s="2">
        <f t="shared" si="9"/>
        <v>1</v>
      </c>
      <c r="M73" s="2">
        <f t="shared" si="9"/>
        <v>1</v>
      </c>
      <c r="N73" s="2">
        <f t="shared" si="9"/>
        <v>1</v>
      </c>
      <c r="P73" s="447"/>
      <c r="Q73" s="447"/>
      <c r="R73" s="447"/>
      <c r="S73" s="447"/>
      <c r="T73" s="447"/>
      <c r="U73" s="447"/>
      <c r="V73" s="447"/>
      <c r="W73" s="447"/>
      <c r="X73" s="447"/>
      <c r="Y73" s="447"/>
      <c r="Z73" s="447"/>
      <c r="AA73" s="447"/>
      <c r="AB73" s="447"/>
    </row>
    <row r="74" spans="1:28" x14ac:dyDescent="0.25">
      <c r="A74" s="3" t="s">
        <v>197</v>
      </c>
      <c r="B74" s="2">
        <f>B73</f>
        <v>1</v>
      </c>
      <c r="C74" s="2">
        <f>AVERAGE($B$73:C$73)</f>
        <v>1</v>
      </c>
      <c r="D74" s="2">
        <f>AVERAGE($B$73:D$73)</f>
        <v>1</v>
      </c>
      <c r="E74" s="2">
        <f>AVERAGE($B$73:E$73)</f>
        <v>1</v>
      </c>
      <c r="F74" s="2">
        <f>AVERAGE($B$73:F$73)</f>
        <v>1</v>
      </c>
      <c r="G74" s="2">
        <f>AVERAGE($B$73:G$73)</f>
        <v>1</v>
      </c>
      <c r="H74" s="2">
        <f>AVERAGE($B$73:H$73)</f>
        <v>1</v>
      </c>
      <c r="I74" s="2">
        <f>AVERAGE($B$73:I$73)</f>
        <v>1</v>
      </c>
      <c r="J74" s="2">
        <f>AVERAGE($B$73:J$73)</f>
        <v>1</v>
      </c>
      <c r="K74" s="2">
        <f>AVERAGE($B$73:K$73)</f>
        <v>1</v>
      </c>
      <c r="L74" s="2">
        <f>AVERAGE($B$73:L$73)</f>
        <v>1</v>
      </c>
      <c r="M74" s="2">
        <f>AVERAGE($B$73:M$73)</f>
        <v>1</v>
      </c>
      <c r="N74" s="2"/>
      <c r="P74" s="447"/>
      <c r="Q74" s="447"/>
      <c r="R74" s="447"/>
      <c r="S74" s="447"/>
      <c r="T74" s="447"/>
      <c r="U74" s="447"/>
      <c r="V74" s="447"/>
      <c r="W74" s="447"/>
      <c r="X74" s="447"/>
      <c r="Y74" s="447"/>
      <c r="Z74" s="447"/>
      <c r="AA74" s="447"/>
      <c r="AB74" s="447"/>
    </row>
    <row r="77" spans="1:28" x14ac:dyDescent="0.25">
      <c r="A77" s="4" t="s">
        <v>43</v>
      </c>
    </row>
    <row r="78" spans="1:28" x14ac:dyDescent="0.25">
      <c r="A78" s="222" t="s">
        <v>234</v>
      </c>
      <c r="B78" s="3" t="s">
        <v>28</v>
      </c>
      <c r="C78" s="3" t="s">
        <v>29</v>
      </c>
      <c r="D78" s="3" t="s">
        <v>30</v>
      </c>
      <c r="E78" s="3" t="s">
        <v>31</v>
      </c>
      <c r="F78" s="3" t="s">
        <v>32</v>
      </c>
      <c r="G78" s="3" t="s">
        <v>33</v>
      </c>
      <c r="H78" s="3" t="s">
        <v>34</v>
      </c>
      <c r="I78" s="3" t="s">
        <v>35</v>
      </c>
      <c r="J78" s="3" t="s">
        <v>36</v>
      </c>
      <c r="K78" s="3" t="s">
        <v>37</v>
      </c>
      <c r="L78" s="3" t="s">
        <v>38</v>
      </c>
      <c r="M78" s="3" t="s">
        <v>39</v>
      </c>
      <c r="N78" s="3" t="s">
        <v>82</v>
      </c>
      <c r="P78" s="204" t="s">
        <v>28</v>
      </c>
      <c r="Q78" s="204" t="s">
        <v>29</v>
      </c>
      <c r="R78" s="204" t="s">
        <v>30</v>
      </c>
      <c r="S78" s="204" t="s">
        <v>31</v>
      </c>
      <c r="T78" s="204" t="s">
        <v>32</v>
      </c>
      <c r="U78" s="204" t="s">
        <v>33</v>
      </c>
      <c r="V78" s="204" t="s">
        <v>34</v>
      </c>
      <c r="W78" s="204" t="s">
        <v>35</v>
      </c>
      <c r="X78" s="204" t="s">
        <v>36</v>
      </c>
      <c r="Y78" s="204" t="s">
        <v>37</v>
      </c>
      <c r="Z78" s="204" t="s">
        <v>38</v>
      </c>
      <c r="AA78" s="204" t="s">
        <v>39</v>
      </c>
      <c r="AB78" s="204" t="s">
        <v>82</v>
      </c>
    </row>
    <row r="79" spans="1:28" x14ac:dyDescent="0.25">
      <c r="A79" s="3" t="s">
        <v>40</v>
      </c>
      <c r="B79" s="247">
        <v>0</v>
      </c>
      <c r="C79" s="247">
        <v>0</v>
      </c>
      <c r="D79" s="247">
        <v>0</v>
      </c>
      <c r="E79" s="247">
        <v>0</v>
      </c>
      <c r="F79" s="247">
        <v>0</v>
      </c>
      <c r="G79" s="247">
        <v>0</v>
      </c>
      <c r="H79" s="247">
        <v>0</v>
      </c>
      <c r="I79" s="247">
        <v>0</v>
      </c>
      <c r="J79" s="247">
        <v>0</v>
      </c>
      <c r="K79" s="247">
        <v>0</v>
      </c>
      <c r="L79" s="247">
        <v>0</v>
      </c>
      <c r="M79" s="247">
        <v>0</v>
      </c>
      <c r="N79" s="247">
        <v>0</v>
      </c>
      <c r="P79" s="447"/>
      <c r="Q79" s="447"/>
      <c r="R79" s="447"/>
      <c r="S79" s="447"/>
      <c r="T79" s="447"/>
      <c r="U79" s="447"/>
      <c r="V79" s="447"/>
      <c r="W79" s="447"/>
      <c r="X79" s="447"/>
      <c r="Y79" s="447"/>
      <c r="Z79" s="447"/>
      <c r="AA79" s="447"/>
      <c r="AB79" s="447"/>
    </row>
    <row r="80" spans="1:28" x14ac:dyDescent="0.25">
      <c r="A80" s="3" t="s">
        <v>41</v>
      </c>
      <c r="B80" s="248">
        <v>0</v>
      </c>
      <c r="C80" s="248">
        <v>0</v>
      </c>
      <c r="D80" s="248"/>
      <c r="E80" s="248"/>
      <c r="F80" s="248"/>
      <c r="G80" s="248"/>
      <c r="H80" s="248"/>
      <c r="I80" s="248"/>
      <c r="J80" s="248"/>
      <c r="K80" s="248"/>
      <c r="L80" s="248"/>
      <c r="M80" s="248"/>
      <c r="N80" s="248">
        <f>SUM(B80:M80)</f>
        <v>0</v>
      </c>
      <c r="P80" s="447"/>
      <c r="Q80" s="447"/>
      <c r="R80" s="447"/>
      <c r="S80" s="447"/>
      <c r="T80" s="447"/>
      <c r="U80" s="447"/>
      <c r="V80" s="447"/>
      <c r="W80" s="447"/>
      <c r="X80" s="447"/>
      <c r="Y80" s="447"/>
      <c r="Z80" s="447"/>
      <c r="AA80" s="447"/>
      <c r="AB80" s="447"/>
    </row>
    <row r="81" spans="1:28" x14ac:dyDescent="0.25">
      <c r="A81" s="3" t="s">
        <v>196</v>
      </c>
      <c r="B81" s="2">
        <f>IF(B80=0,1,B79/B80)</f>
        <v>1</v>
      </c>
      <c r="C81" s="2">
        <f t="shared" ref="C81" si="10">IF(C80=0,1,C79/C80)</f>
        <v>1</v>
      </c>
      <c r="D81" s="2">
        <f t="shared" ref="D81" si="11">IF(D80=0,1,D79/D80)</f>
        <v>1</v>
      </c>
      <c r="E81" s="2">
        <f t="shared" ref="E81" si="12">IF(E80=0,1,E79/E80)</f>
        <v>1</v>
      </c>
      <c r="F81" s="2">
        <f t="shared" ref="F81" si="13">IF(F80=0,1,F79/F80)</f>
        <v>1</v>
      </c>
      <c r="G81" s="2">
        <f t="shared" ref="G81" si="14">IF(G80=0,1,G79/G80)</f>
        <v>1</v>
      </c>
      <c r="H81" s="2">
        <f t="shared" ref="H81" si="15">IF(H80=0,1,H79/H80)</f>
        <v>1</v>
      </c>
      <c r="I81" s="2">
        <f t="shared" ref="I81" si="16">IF(I80=0,1,I79/I80)</f>
        <v>1</v>
      </c>
      <c r="J81" s="2">
        <f t="shared" ref="J81" si="17">IF(J80=0,1,J79/J80)</f>
        <v>1</v>
      </c>
      <c r="K81" s="2">
        <f t="shared" ref="K81" si="18">IF(K80=0,1,K79/K80)</f>
        <v>1</v>
      </c>
      <c r="L81" s="2">
        <f t="shared" ref="L81" si="19">IF(L80=0,1,L79/L80)</f>
        <v>1</v>
      </c>
      <c r="M81" s="2">
        <f t="shared" ref="M81" si="20">IF(M80=0,1,M79/M80)</f>
        <v>1</v>
      </c>
      <c r="N81" s="2">
        <f t="shared" ref="N81" si="21">IF(N80=0,1,N79/N80)</f>
        <v>1</v>
      </c>
      <c r="P81" s="447"/>
      <c r="Q81" s="447"/>
      <c r="R81" s="447"/>
      <c r="S81" s="447"/>
      <c r="T81" s="447"/>
      <c r="U81" s="447"/>
      <c r="V81" s="447"/>
      <c r="W81" s="447"/>
      <c r="X81" s="447"/>
      <c r="Y81" s="447"/>
      <c r="Z81" s="447"/>
      <c r="AA81" s="447"/>
      <c r="AB81" s="447"/>
    </row>
    <row r="82" spans="1:28" x14ac:dyDescent="0.25">
      <c r="A82" s="3" t="s">
        <v>197</v>
      </c>
      <c r="B82" s="2">
        <f>B81</f>
        <v>1</v>
      </c>
      <c r="C82" s="2">
        <f>AVERAGE($B$81:C$81)</f>
        <v>1</v>
      </c>
      <c r="D82" s="2">
        <f>AVERAGE($B$81:D$81)</f>
        <v>1</v>
      </c>
      <c r="E82" s="2">
        <f>AVERAGE($B$81:E$81)</f>
        <v>1</v>
      </c>
      <c r="F82" s="2">
        <f>AVERAGE($B$81:F$81)</f>
        <v>1</v>
      </c>
      <c r="G82" s="2">
        <f>AVERAGE($B$81:G$81)</f>
        <v>1</v>
      </c>
      <c r="H82" s="2">
        <f>AVERAGE($B$81:H$81)</f>
        <v>1</v>
      </c>
      <c r="I82" s="2">
        <f>AVERAGE($B$81:I$81)</f>
        <v>1</v>
      </c>
      <c r="J82" s="2">
        <f>AVERAGE($B$81:J$81)</f>
        <v>1</v>
      </c>
      <c r="K82" s="2">
        <f>AVERAGE($B$81:K$81)</f>
        <v>1</v>
      </c>
      <c r="L82" s="2">
        <f>AVERAGE($B$81:L$81)</f>
        <v>1</v>
      </c>
      <c r="M82" s="2">
        <f>AVERAGE($B$81:M$81)</f>
        <v>1</v>
      </c>
      <c r="N82" s="2"/>
      <c r="P82" s="447"/>
      <c r="Q82" s="447"/>
      <c r="R82" s="447"/>
      <c r="S82" s="447"/>
      <c r="T82" s="447"/>
      <c r="U82" s="447"/>
      <c r="V82" s="447"/>
      <c r="W82" s="447"/>
      <c r="X82" s="447"/>
      <c r="Y82" s="447"/>
      <c r="Z82" s="447"/>
      <c r="AA82" s="447"/>
      <c r="AB82" s="447"/>
    </row>
    <row r="85" spans="1:28" x14ac:dyDescent="0.25">
      <c r="A85" s="4" t="s">
        <v>43</v>
      </c>
    </row>
    <row r="86" spans="1:28" x14ac:dyDescent="0.25">
      <c r="A86" s="3" t="s">
        <v>202</v>
      </c>
      <c r="B86" s="3" t="s">
        <v>28</v>
      </c>
      <c r="C86" s="3" t="s">
        <v>29</v>
      </c>
      <c r="D86" s="3" t="s">
        <v>30</v>
      </c>
      <c r="E86" s="3" t="s">
        <v>31</v>
      </c>
      <c r="F86" s="3" t="s">
        <v>32</v>
      </c>
      <c r="G86" s="3" t="s">
        <v>33</v>
      </c>
      <c r="H86" s="3" t="s">
        <v>34</v>
      </c>
      <c r="I86" s="3" t="s">
        <v>35</v>
      </c>
      <c r="J86" s="3" t="s">
        <v>36</v>
      </c>
      <c r="K86" s="3" t="s">
        <v>37</v>
      </c>
      <c r="L86" s="3" t="s">
        <v>38</v>
      </c>
      <c r="M86" s="3" t="s">
        <v>39</v>
      </c>
      <c r="N86" s="3" t="s">
        <v>82</v>
      </c>
      <c r="P86" s="204" t="s">
        <v>28</v>
      </c>
      <c r="Q86" s="204" t="s">
        <v>29</v>
      </c>
      <c r="R86" s="204" t="s">
        <v>30</v>
      </c>
      <c r="S86" s="204" t="s">
        <v>31</v>
      </c>
      <c r="T86" s="204" t="s">
        <v>32</v>
      </c>
      <c r="U86" s="204" t="s">
        <v>33</v>
      </c>
      <c r="V86" s="204" t="s">
        <v>34</v>
      </c>
      <c r="W86" s="204" t="s">
        <v>35</v>
      </c>
      <c r="X86" s="204" t="s">
        <v>36</v>
      </c>
      <c r="Y86" s="204" t="s">
        <v>37</v>
      </c>
      <c r="Z86" s="204" t="s">
        <v>38</v>
      </c>
      <c r="AA86" s="204" t="s">
        <v>39</v>
      </c>
      <c r="AB86" s="204" t="s">
        <v>82</v>
      </c>
    </row>
    <row r="87" spans="1:28" x14ac:dyDescent="0.25">
      <c r="A87" s="3" t="s">
        <v>40</v>
      </c>
      <c r="B87" s="1">
        <v>0</v>
      </c>
      <c r="C87" s="1">
        <v>0</v>
      </c>
      <c r="D87" s="1">
        <v>0</v>
      </c>
      <c r="E87" s="1">
        <v>0</v>
      </c>
      <c r="F87" s="1">
        <v>0</v>
      </c>
      <c r="G87" s="1">
        <v>0</v>
      </c>
      <c r="H87" s="1">
        <v>0</v>
      </c>
      <c r="I87" s="1">
        <v>0</v>
      </c>
      <c r="J87" s="1">
        <v>0</v>
      </c>
      <c r="K87" s="1">
        <v>0</v>
      </c>
      <c r="L87" s="1">
        <v>0</v>
      </c>
      <c r="M87" s="1">
        <v>0</v>
      </c>
      <c r="N87" s="208">
        <f>SUM(B87:M87)</f>
        <v>0</v>
      </c>
      <c r="P87" s="447"/>
      <c r="Q87" s="447"/>
      <c r="R87" s="447"/>
      <c r="S87" s="447"/>
      <c r="T87" s="447"/>
      <c r="U87" s="447"/>
      <c r="V87" s="447"/>
      <c r="W87" s="447"/>
      <c r="X87" s="447"/>
      <c r="Y87" s="447"/>
      <c r="Z87" s="447"/>
      <c r="AA87" s="447"/>
      <c r="AB87" s="447"/>
    </row>
    <row r="88" spans="1:28" x14ac:dyDescent="0.25">
      <c r="A88" s="3" t="s">
        <v>41</v>
      </c>
      <c r="B88" s="239">
        <v>0</v>
      </c>
      <c r="C88" s="239"/>
      <c r="D88" s="239"/>
      <c r="E88" s="239"/>
      <c r="F88" s="239"/>
      <c r="G88" s="239"/>
      <c r="H88" s="239"/>
      <c r="I88" s="239"/>
      <c r="J88" s="239"/>
      <c r="K88" s="239"/>
      <c r="L88" s="239"/>
      <c r="M88" s="239"/>
      <c r="N88" s="237">
        <f>SUM(B88:M88)</f>
        <v>0</v>
      </c>
      <c r="P88" s="447"/>
      <c r="Q88" s="447"/>
      <c r="R88" s="447"/>
      <c r="S88" s="447"/>
      <c r="T88" s="447"/>
      <c r="U88" s="447"/>
      <c r="V88" s="447"/>
      <c r="W88" s="447"/>
      <c r="X88" s="447"/>
      <c r="Y88" s="447"/>
      <c r="Z88" s="447"/>
      <c r="AA88" s="447"/>
      <c r="AB88" s="447"/>
    </row>
    <row r="89" spans="1:28" s="213" customFormat="1" x14ac:dyDescent="0.25">
      <c r="A89" s="3" t="s">
        <v>83</v>
      </c>
      <c r="B89" s="1">
        <f>B88</f>
        <v>0</v>
      </c>
      <c r="C89" s="1">
        <f>SUM($B$88:C$88)</f>
        <v>0</v>
      </c>
      <c r="D89" s="1">
        <f>SUM($B$88:D$88)</f>
        <v>0</v>
      </c>
      <c r="E89" s="1">
        <f>SUM($B$88:E$88)</f>
        <v>0</v>
      </c>
      <c r="F89" s="1">
        <f>SUM($B$88:F$88)</f>
        <v>0</v>
      </c>
      <c r="G89" s="1">
        <f>SUM($B$88:G$88)</f>
        <v>0</v>
      </c>
      <c r="H89" s="1">
        <f>SUM($B$88:H$88)</f>
        <v>0</v>
      </c>
      <c r="I89" s="1">
        <f>SUM($B$88:I$88)</f>
        <v>0</v>
      </c>
      <c r="J89" s="1">
        <f>SUM($B$88:J$88)</f>
        <v>0</v>
      </c>
      <c r="K89" s="1">
        <f>SUM($B$88:K$88)</f>
        <v>0</v>
      </c>
      <c r="L89" s="1">
        <f>SUM($B$88:L$88)</f>
        <v>0</v>
      </c>
      <c r="M89" s="1">
        <f>SUM($B$88:M$88)</f>
        <v>0</v>
      </c>
      <c r="N89" s="5"/>
      <c r="P89" s="447"/>
      <c r="Q89" s="447"/>
      <c r="R89" s="447"/>
      <c r="S89" s="447"/>
      <c r="T89" s="447"/>
      <c r="U89" s="447"/>
      <c r="V89" s="447"/>
      <c r="W89" s="447"/>
      <c r="X89" s="447"/>
      <c r="Y89" s="447"/>
      <c r="Z89" s="447"/>
      <c r="AA89" s="447"/>
      <c r="AB89" s="447"/>
    </row>
    <row r="90" spans="1:28" x14ac:dyDescent="0.25">
      <c r="A90" s="3" t="s">
        <v>196</v>
      </c>
      <c r="B90" s="6">
        <f>IF(B88=0,1,B87/B88)</f>
        <v>1</v>
      </c>
      <c r="C90" s="6">
        <f t="shared" ref="C90:M90" si="22">IF(C88=0,1,C87/C88)</f>
        <v>1</v>
      </c>
      <c r="D90" s="6">
        <f t="shared" si="22"/>
        <v>1</v>
      </c>
      <c r="E90" s="6">
        <f t="shared" si="22"/>
        <v>1</v>
      </c>
      <c r="F90" s="6">
        <f t="shared" si="22"/>
        <v>1</v>
      </c>
      <c r="G90" s="6">
        <f t="shared" si="22"/>
        <v>1</v>
      </c>
      <c r="H90" s="6">
        <f t="shared" si="22"/>
        <v>1</v>
      </c>
      <c r="I90" s="6">
        <f t="shared" si="22"/>
        <v>1</v>
      </c>
      <c r="J90" s="6">
        <f t="shared" si="22"/>
        <v>1</v>
      </c>
      <c r="K90" s="6">
        <f t="shared" si="22"/>
        <v>1</v>
      </c>
      <c r="L90" s="6">
        <f t="shared" si="22"/>
        <v>1</v>
      </c>
      <c r="M90" s="6">
        <f t="shared" si="22"/>
        <v>1</v>
      </c>
      <c r="N90" s="6" t="str">
        <f t="shared" ref="N90" si="23">IF(N88=0,"100%",N88/N87)</f>
        <v>100%</v>
      </c>
      <c r="P90" s="447"/>
      <c r="Q90" s="447"/>
      <c r="R90" s="447"/>
      <c r="S90" s="447"/>
      <c r="T90" s="447"/>
      <c r="U90" s="447"/>
      <c r="V90" s="447"/>
      <c r="W90" s="447"/>
      <c r="X90" s="447"/>
      <c r="Y90" s="447"/>
      <c r="Z90" s="447"/>
      <c r="AA90" s="447"/>
      <c r="AB90" s="447"/>
    </row>
    <row r="91" spans="1:28" x14ac:dyDescent="0.25">
      <c r="A91" s="3" t="s">
        <v>198</v>
      </c>
      <c r="B91" s="6">
        <f>B90</f>
        <v>1</v>
      </c>
      <c r="C91" s="2">
        <f>SUM($B$90:C$90)/COUNT($B$90:C$90)</f>
        <v>1</v>
      </c>
      <c r="D91" s="2">
        <f>SUM($B$90:D$90)/COUNT($B$90:D$90)</f>
        <v>1</v>
      </c>
      <c r="E91" s="2">
        <f>SUM($B$90:E$90)/COUNT($B$90:E$90)</f>
        <v>1</v>
      </c>
      <c r="F91" s="2">
        <f>SUM($B$90:F$90)/COUNT($B$90:F$90)</f>
        <v>1</v>
      </c>
      <c r="G91" s="2">
        <f>SUM($B$90:G$90)/COUNT($B$90:G$90)</f>
        <v>1</v>
      </c>
      <c r="H91" s="2">
        <f>SUM($B$90:H$90)/COUNT($B$90:H$90)</f>
        <v>1</v>
      </c>
      <c r="I91" s="2">
        <f>SUM($B$90:I$90)/COUNT($B$90:I$90)</f>
        <v>1</v>
      </c>
      <c r="J91" s="2">
        <f>SUM($B$90:J$90)/COUNT($B$90:J$90)</f>
        <v>1</v>
      </c>
      <c r="K91" s="2">
        <f>SUM($B$90:K$90)/COUNT($B$90:K$90)</f>
        <v>1</v>
      </c>
      <c r="L91" s="2">
        <f>SUM($B$90:L$90)/COUNT($B$90:L$90)</f>
        <v>1</v>
      </c>
      <c r="M91" s="2">
        <f>SUM($B$90:M$90)/COUNT($B$90:M$90)</f>
        <v>1</v>
      </c>
      <c r="N91" s="2"/>
      <c r="P91" s="447"/>
      <c r="Q91" s="447"/>
      <c r="R91" s="447"/>
      <c r="S91" s="447"/>
      <c r="T91" s="447"/>
      <c r="U91" s="447"/>
      <c r="V91" s="447"/>
      <c r="W91" s="447"/>
      <c r="X91" s="447"/>
      <c r="Y91" s="447"/>
      <c r="Z91" s="447"/>
      <c r="AA91" s="447"/>
      <c r="AB91" s="447"/>
    </row>
    <row r="92" spans="1:28" x14ac:dyDescent="0.25">
      <c r="A92" s="210"/>
      <c r="B92" s="211"/>
      <c r="C92" s="212"/>
      <c r="D92" s="212"/>
      <c r="E92" s="212"/>
      <c r="F92" s="212"/>
      <c r="G92" s="212"/>
      <c r="H92" s="212"/>
      <c r="I92" s="212"/>
      <c r="J92" s="212"/>
      <c r="K92" s="212"/>
      <c r="L92" s="212"/>
      <c r="M92" s="212"/>
      <c r="N92" s="212"/>
    </row>
    <row r="93" spans="1:28" x14ac:dyDescent="0.25">
      <c r="A93" s="210"/>
      <c r="B93" s="211"/>
      <c r="C93" s="212"/>
      <c r="D93" s="212"/>
      <c r="E93" s="212"/>
      <c r="F93" s="212"/>
      <c r="G93" s="212"/>
      <c r="H93" s="212"/>
      <c r="I93" s="212"/>
      <c r="J93" s="212"/>
      <c r="K93" s="212"/>
      <c r="L93" s="212"/>
      <c r="M93" s="212"/>
      <c r="N93" s="212"/>
    </row>
    <row r="94" spans="1:28" x14ac:dyDescent="0.25">
      <c r="A94" s="203" t="s">
        <v>199</v>
      </c>
      <c r="B94" s="204" t="s">
        <v>28</v>
      </c>
      <c r="C94" s="204" t="s">
        <v>29</v>
      </c>
      <c r="D94" s="204" t="s">
        <v>30</v>
      </c>
      <c r="E94" s="204" t="s">
        <v>31</v>
      </c>
      <c r="F94" s="204" t="s">
        <v>32</v>
      </c>
      <c r="G94" s="204" t="s">
        <v>33</v>
      </c>
      <c r="H94" s="204" t="s">
        <v>34</v>
      </c>
      <c r="I94" s="204" t="s">
        <v>35</v>
      </c>
      <c r="J94" s="204" t="s">
        <v>36</v>
      </c>
      <c r="K94" s="204" t="s">
        <v>37</v>
      </c>
      <c r="L94" s="204" t="s">
        <v>38</v>
      </c>
      <c r="M94" s="204" t="s">
        <v>39</v>
      </c>
      <c r="N94" s="204" t="s">
        <v>82</v>
      </c>
      <c r="P94" s="204" t="s">
        <v>28</v>
      </c>
      <c r="Q94" s="204" t="s">
        <v>29</v>
      </c>
      <c r="R94" s="204" t="s">
        <v>30</v>
      </c>
      <c r="S94" s="204" t="s">
        <v>31</v>
      </c>
      <c r="T94" s="204" t="s">
        <v>32</v>
      </c>
      <c r="U94" s="204" t="s">
        <v>33</v>
      </c>
      <c r="V94" s="204" t="s">
        <v>34</v>
      </c>
      <c r="W94" s="204" t="s">
        <v>35</v>
      </c>
      <c r="X94" s="204" t="s">
        <v>36</v>
      </c>
      <c r="Y94" s="204" t="s">
        <v>37</v>
      </c>
      <c r="Z94" s="204" t="s">
        <v>38</v>
      </c>
      <c r="AA94" s="204" t="s">
        <v>39</v>
      </c>
      <c r="AB94" s="204" t="s">
        <v>82</v>
      </c>
    </row>
    <row r="95" spans="1:28" x14ac:dyDescent="0.25">
      <c r="A95" s="3" t="s">
        <v>40</v>
      </c>
      <c r="B95" s="214">
        <v>0.98</v>
      </c>
      <c r="C95" s="214">
        <v>0.98</v>
      </c>
      <c r="D95" s="214">
        <v>0.98</v>
      </c>
      <c r="E95" s="214">
        <v>0.98</v>
      </c>
      <c r="F95" s="214">
        <v>0.98</v>
      </c>
      <c r="G95" s="214">
        <v>0.98</v>
      </c>
      <c r="H95" s="214">
        <v>0.98</v>
      </c>
      <c r="I95" s="214">
        <v>0.98</v>
      </c>
      <c r="J95" s="214">
        <v>0.98</v>
      </c>
      <c r="K95" s="214">
        <v>0.98</v>
      </c>
      <c r="L95" s="214">
        <v>0.98</v>
      </c>
      <c r="M95" s="214">
        <v>0.98</v>
      </c>
      <c r="N95" s="214">
        <f>AVERAGE(B95:M95)</f>
        <v>0.98000000000000032</v>
      </c>
      <c r="P95" s="447"/>
      <c r="Q95" s="447"/>
      <c r="R95" s="447"/>
      <c r="S95" s="447"/>
      <c r="T95" s="447"/>
      <c r="U95" s="447"/>
      <c r="V95" s="447"/>
      <c r="W95" s="447"/>
      <c r="X95" s="447"/>
      <c r="Y95" s="447"/>
      <c r="Z95" s="447"/>
      <c r="AA95" s="447"/>
      <c r="AB95" s="447"/>
    </row>
    <row r="96" spans="1:28" x14ac:dyDescent="0.25">
      <c r="A96" s="3" t="s">
        <v>229</v>
      </c>
      <c r="B96" s="338">
        <v>0.96079999999999999</v>
      </c>
      <c r="C96" s="338">
        <v>0.97230000000000005</v>
      </c>
      <c r="D96" s="238"/>
      <c r="E96" s="238"/>
      <c r="F96" s="238"/>
      <c r="G96" s="238"/>
      <c r="H96" s="238"/>
      <c r="I96" s="238"/>
      <c r="J96" s="238"/>
      <c r="K96" s="238"/>
      <c r="L96" s="238"/>
      <c r="M96" s="238"/>
      <c r="N96" s="238">
        <f>AVERAGE(B96:M96)</f>
        <v>0.96655000000000002</v>
      </c>
      <c r="P96" s="447"/>
      <c r="Q96" s="447"/>
      <c r="R96" s="447"/>
      <c r="S96" s="447"/>
      <c r="T96" s="447"/>
      <c r="U96" s="447"/>
      <c r="V96" s="447"/>
      <c r="W96" s="447"/>
      <c r="X96" s="447"/>
      <c r="Y96" s="447"/>
      <c r="Z96" s="447"/>
      <c r="AA96" s="447"/>
      <c r="AB96" s="447"/>
    </row>
    <row r="97" spans="1:28" x14ac:dyDescent="0.25">
      <c r="A97" s="3" t="s">
        <v>196</v>
      </c>
      <c r="B97" s="2">
        <f>B96/B95</f>
        <v>0.98040816326530611</v>
      </c>
      <c r="C97" s="2">
        <f t="shared" ref="C97:M97" si="24">C96/C95</f>
        <v>0.99214285714285722</v>
      </c>
      <c r="D97" s="2">
        <f t="shared" si="24"/>
        <v>0</v>
      </c>
      <c r="E97" s="2">
        <f t="shared" si="24"/>
        <v>0</v>
      </c>
      <c r="F97" s="2">
        <f t="shared" si="24"/>
        <v>0</v>
      </c>
      <c r="G97" s="2">
        <f t="shared" si="24"/>
        <v>0</v>
      </c>
      <c r="H97" s="2">
        <f t="shared" si="24"/>
        <v>0</v>
      </c>
      <c r="I97" s="2">
        <f t="shared" si="24"/>
        <v>0</v>
      </c>
      <c r="J97" s="2">
        <f t="shared" si="24"/>
        <v>0</v>
      </c>
      <c r="K97" s="2">
        <f t="shared" si="24"/>
        <v>0</v>
      </c>
      <c r="L97" s="2">
        <f t="shared" si="24"/>
        <v>0</v>
      </c>
      <c r="M97" s="2">
        <f t="shared" si="24"/>
        <v>0</v>
      </c>
      <c r="N97" s="6">
        <f>IFERROR(N96/N95,0)</f>
        <v>0.98627551020408133</v>
      </c>
      <c r="P97" s="447"/>
      <c r="Q97" s="447"/>
      <c r="R97" s="447"/>
      <c r="S97" s="447"/>
      <c r="T97" s="447"/>
      <c r="U97" s="447"/>
      <c r="V97" s="447"/>
      <c r="W97" s="447"/>
      <c r="X97" s="447"/>
      <c r="Y97" s="447"/>
      <c r="Z97" s="447"/>
      <c r="AA97" s="447"/>
      <c r="AB97" s="447"/>
    </row>
    <row r="98" spans="1:28" x14ac:dyDescent="0.25">
      <c r="A98" s="3" t="s">
        <v>198</v>
      </c>
      <c r="B98" s="2">
        <f>B97</f>
        <v>0.98040816326530611</v>
      </c>
      <c r="C98" s="2">
        <f>IFERROR(SUM($B$96:C$96)/COUNT($B$96:C$96),0)</f>
        <v>0.96655000000000002</v>
      </c>
      <c r="D98" s="2">
        <f>IFERROR(SUM($B$96:D$96)/COUNT($B$96:D$96),0)</f>
        <v>0.96655000000000002</v>
      </c>
      <c r="E98" s="2">
        <f>IFERROR(SUM($B$96:E$96)/COUNT($B$96:E$96),0)</f>
        <v>0.96655000000000002</v>
      </c>
      <c r="F98" s="2">
        <f>IFERROR(SUM($B$96:F$96)/COUNT($B$96:F$96),0)</f>
        <v>0.96655000000000002</v>
      </c>
      <c r="G98" s="2">
        <f>IFERROR(SUM($B$96:G$96)/COUNT($B$96:G$96),0)</f>
        <v>0.96655000000000002</v>
      </c>
      <c r="H98" s="2">
        <f>IFERROR(SUM($B$96:H$96)/COUNT($B$96:H$96),0)</f>
        <v>0.96655000000000002</v>
      </c>
      <c r="I98" s="2">
        <f>IFERROR(SUM($B$96:I$96)/COUNT($B$96:I$96),0)</f>
        <v>0.96655000000000002</v>
      </c>
      <c r="J98" s="2">
        <f>IFERROR(SUM($B$96:J$96)/COUNT($B$96:J$96),0)</f>
        <v>0.96655000000000002</v>
      </c>
      <c r="K98" s="2">
        <f>IFERROR(SUM($B$96:K$96)/COUNT($B$96:K$96),0)</f>
        <v>0.96655000000000002</v>
      </c>
      <c r="L98" s="2">
        <f>IFERROR(SUM($B$96:L$96)/COUNT($B$96:L$96),0)</f>
        <v>0.96655000000000002</v>
      </c>
      <c r="M98" s="2">
        <f>IFERROR(SUM($B$96:M$96)/COUNT($B$96:M$96),0)</f>
        <v>0.96655000000000002</v>
      </c>
      <c r="N98" s="2"/>
      <c r="P98" s="447"/>
      <c r="Q98" s="447"/>
      <c r="R98" s="447"/>
      <c r="S98" s="447"/>
      <c r="T98" s="447"/>
      <c r="U98" s="447"/>
      <c r="V98" s="447"/>
      <c r="W98" s="447"/>
      <c r="X98" s="447"/>
      <c r="Y98" s="447"/>
      <c r="Z98" s="447"/>
      <c r="AA98" s="447"/>
      <c r="AB98" s="447"/>
    </row>
    <row r="99" spans="1:28" x14ac:dyDescent="0.25">
      <c r="A99" s="210"/>
      <c r="B99" s="212"/>
      <c r="C99" s="212"/>
      <c r="D99" s="212"/>
      <c r="E99" s="212"/>
      <c r="F99" s="212"/>
      <c r="G99" s="212"/>
      <c r="H99" s="212"/>
      <c r="I99" s="212"/>
      <c r="J99" s="212"/>
      <c r="K99" s="212"/>
      <c r="L99" s="212"/>
      <c r="M99" s="212"/>
      <c r="N99" s="212"/>
    </row>
    <row r="100" spans="1:28" x14ac:dyDescent="0.25">
      <c r="A100" s="210"/>
      <c r="B100" s="212"/>
      <c r="C100" s="212"/>
      <c r="D100" s="212"/>
      <c r="E100" s="212"/>
      <c r="F100" s="212"/>
      <c r="G100" s="212"/>
      <c r="H100" s="212"/>
      <c r="I100" s="212"/>
      <c r="J100" s="212"/>
      <c r="K100" s="212"/>
      <c r="L100" s="212"/>
      <c r="M100" s="212"/>
      <c r="N100" s="212"/>
    </row>
    <row r="101" spans="1:28" x14ac:dyDescent="0.25">
      <c r="A101" s="4" t="s">
        <v>243</v>
      </c>
    </row>
    <row r="102" spans="1:28" ht="30" x14ac:dyDescent="0.25">
      <c r="A102" s="203" t="s">
        <v>240</v>
      </c>
      <c r="B102" s="204" t="s">
        <v>28</v>
      </c>
      <c r="C102" s="204" t="s">
        <v>29</v>
      </c>
      <c r="D102" s="204" t="s">
        <v>30</v>
      </c>
      <c r="E102" s="204" t="s">
        <v>31</v>
      </c>
      <c r="F102" s="204" t="s">
        <v>32</v>
      </c>
      <c r="G102" s="204" t="s">
        <v>33</v>
      </c>
      <c r="H102" s="204" t="s">
        <v>34</v>
      </c>
      <c r="I102" s="204" t="s">
        <v>35</v>
      </c>
      <c r="J102" s="204" t="s">
        <v>36</v>
      </c>
      <c r="K102" s="204" t="s">
        <v>37</v>
      </c>
      <c r="L102" s="204" t="s">
        <v>38</v>
      </c>
      <c r="M102" s="204" t="s">
        <v>39</v>
      </c>
      <c r="N102" s="204" t="s">
        <v>82</v>
      </c>
      <c r="P102" s="204" t="s">
        <v>28</v>
      </c>
      <c r="Q102" s="204" t="s">
        <v>29</v>
      </c>
      <c r="R102" s="204" t="s">
        <v>30</v>
      </c>
      <c r="S102" s="204" t="s">
        <v>31</v>
      </c>
      <c r="T102" s="204" t="s">
        <v>32</v>
      </c>
      <c r="U102" s="204" t="s">
        <v>33</v>
      </c>
      <c r="V102" s="204" t="s">
        <v>34</v>
      </c>
      <c r="W102" s="204" t="s">
        <v>35</v>
      </c>
      <c r="X102" s="204" t="s">
        <v>36</v>
      </c>
      <c r="Y102" s="204" t="s">
        <v>37</v>
      </c>
      <c r="Z102" s="204" t="s">
        <v>38</v>
      </c>
      <c r="AA102" s="204" t="s">
        <v>39</v>
      </c>
      <c r="AB102" s="204" t="s">
        <v>82</v>
      </c>
    </row>
    <row r="103" spans="1:28" x14ac:dyDescent="0.25">
      <c r="A103" s="3" t="s">
        <v>40</v>
      </c>
      <c r="B103" s="208">
        <v>0</v>
      </c>
      <c r="C103" s="208">
        <v>0</v>
      </c>
      <c r="D103" s="208">
        <v>0</v>
      </c>
      <c r="E103" s="208">
        <v>0</v>
      </c>
      <c r="F103" s="208">
        <v>0</v>
      </c>
      <c r="G103" s="208">
        <v>0</v>
      </c>
      <c r="H103" s="208">
        <v>0</v>
      </c>
      <c r="I103" s="208">
        <v>0</v>
      </c>
      <c r="J103" s="208">
        <v>0</v>
      </c>
      <c r="K103" s="208">
        <v>0</v>
      </c>
      <c r="L103" s="208">
        <v>0</v>
      </c>
      <c r="M103" s="208">
        <v>0</v>
      </c>
      <c r="N103" s="208">
        <f>AVERAGE(B103:M103)</f>
        <v>0</v>
      </c>
      <c r="P103" s="447"/>
      <c r="Q103" s="447"/>
      <c r="R103" s="447"/>
      <c r="S103" s="447"/>
      <c r="T103" s="447"/>
      <c r="U103" s="447"/>
      <c r="V103" s="447"/>
      <c r="W103" s="447"/>
      <c r="X103" s="447"/>
      <c r="Y103" s="447"/>
      <c r="Z103" s="447"/>
      <c r="AA103" s="447"/>
      <c r="AB103" s="447"/>
    </row>
    <row r="104" spans="1:28" x14ac:dyDescent="0.25">
      <c r="A104" s="3" t="s">
        <v>41</v>
      </c>
      <c r="B104" s="237">
        <v>0</v>
      </c>
      <c r="C104" s="237"/>
      <c r="D104" s="237"/>
      <c r="E104" s="237"/>
      <c r="F104" s="237"/>
      <c r="G104" s="237"/>
      <c r="H104" s="237"/>
      <c r="I104" s="237"/>
      <c r="J104" s="237"/>
      <c r="K104" s="237"/>
      <c r="L104" s="237"/>
      <c r="M104" s="237"/>
      <c r="N104" s="237">
        <f>SUM(B104:M104)</f>
        <v>0</v>
      </c>
      <c r="P104" s="447"/>
      <c r="Q104" s="447"/>
      <c r="R104" s="447"/>
      <c r="S104" s="447"/>
      <c r="T104" s="447"/>
      <c r="U104" s="447"/>
      <c r="V104" s="447"/>
      <c r="W104" s="447"/>
      <c r="X104" s="447"/>
      <c r="Y104" s="447"/>
      <c r="Z104" s="447"/>
      <c r="AA104" s="447"/>
      <c r="AB104" s="447"/>
    </row>
    <row r="105" spans="1:28" x14ac:dyDescent="0.25">
      <c r="A105" s="3" t="s">
        <v>196</v>
      </c>
      <c r="B105" s="6">
        <f>IF(B104=0,1,B103/B104)</f>
        <v>1</v>
      </c>
      <c r="C105" s="6">
        <f t="shared" ref="C105:N105" si="25">IF(C104=0,1,C103/C104)</f>
        <v>1</v>
      </c>
      <c r="D105" s="6">
        <f t="shared" si="25"/>
        <v>1</v>
      </c>
      <c r="E105" s="6">
        <f t="shared" si="25"/>
        <v>1</v>
      </c>
      <c r="F105" s="6">
        <f t="shared" si="25"/>
        <v>1</v>
      </c>
      <c r="G105" s="6">
        <f t="shared" si="25"/>
        <v>1</v>
      </c>
      <c r="H105" s="6">
        <f t="shared" si="25"/>
        <v>1</v>
      </c>
      <c r="I105" s="6">
        <f t="shared" si="25"/>
        <v>1</v>
      </c>
      <c r="J105" s="6">
        <f t="shared" si="25"/>
        <v>1</v>
      </c>
      <c r="K105" s="6">
        <f t="shared" si="25"/>
        <v>1</v>
      </c>
      <c r="L105" s="6">
        <f t="shared" si="25"/>
        <v>1</v>
      </c>
      <c r="M105" s="6">
        <f t="shared" si="25"/>
        <v>1</v>
      </c>
      <c r="N105" s="6">
        <f t="shared" si="25"/>
        <v>1</v>
      </c>
      <c r="P105" s="447"/>
      <c r="Q105" s="447"/>
      <c r="R105" s="447"/>
      <c r="S105" s="447"/>
      <c r="T105" s="447"/>
      <c r="U105" s="447"/>
      <c r="V105" s="447"/>
      <c r="W105" s="447"/>
      <c r="X105" s="447"/>
      <c r="Y105" s="447"/>
      <c r="Z105" s="447"/>
      <c r="AA105" s="447"/>
      <c r="AB105" s="447"/>
    </row>
    <row r="106" spans="1:28" x14ac:dyDescent="0.25">
      <c r="A106" s="3" t="s">
        <v>198</v>
      </c>
      <c r="B106" s="2">
        <f>B105</f>
        <v>1</v>
      </c>
      <c r="C106" s="2">
        <f>AVERAGE($B$105:C$105)</f>
        <v>1</v>
      </c>
      <c r="D106" s="2">
        <f>AVERAGE($B$105:D$105)</f>
        <v>1</v>
      </c>
      <c r="E106" s="2">
        <f>AVERAGE($B$105:E$105)</f>
        <v>1</v>
      </c>
      <c r="F106" s="2">
        <f>AVERAGE($B$105:F$105)</f>
        <v>1</v>
      </c>
      <c r="G106" s="2">
        <f>AVERAGE($B$105:G$105)</f>
        <v>1</v>
      </c>
      <c r="H106" s="2">
        <f>AVERAGE($B$105:H$105)</f>
        <v>1</v>
      </c>
      <c r="I106" s="2">
        <f>AVERAGE($B$105:I$105)</f>
        <v>1</v>
      </c>
      <c r="J106" s="2">
        <f>AVERAGE($B$105:J$105)</f>
        <v>1</v>
      </c>
      <c r="K106" s="2">
        <f>AVERAGE($B$105:K$105)</f>
        <v>1</v>
      </c>
      <c r="L106" s="2">
        <f>AVERAGE($B$105:L$105)</f>
        <v>1</v>
      </c>
      <c r="M106" s="2">
        <f>AVERAGE($B$105:M$105)</f>
        <v>1</v>
      </c>
      <c r="N106" s="2"/>
      <c r="P106" s="447"/>
      <c r="Q106" s="447"/>
      <c r="R106" s="447"/>
      <c r="S106" s="447"/>
      <c r="T106" s="447"/>
      <c r="U106" s="447"/>
      <c r="V106" s="447"/>
      <c r="W106" s="447"/>
      <c r="X106" s="447"/>
      <c r="Y106" s="447"/>
      <c r="Z106" s="447"/>
      <c r="AA106" s="447"/>
      <c r="AB106" s="447"/>
    </row>
    <row r="107" spans="1:28" x14ac:dyDescent="0.25">
      <c r="A107" s="210"/>
      <c r="B107" s="212"/>
      <c r="C107" s="212"/>
      <c r="D107" s="212"/>
      <c r="E107" s="212"/>
      <c r="F107" s="212"/>
      <c r="G107" s="212"/>
      <c r="H107" s="212"/>
      <c r="I107" s="212"/>
      <c r="J107" s="212"/>
      <c r="K107" s="212"/>
      <c r="L107" s="212"/>
      <c r="M107" s="212"/>
      <c r="N107" s="212"/>
    </row>
    <row r="109" spans="1:28" ht="30" x14ac:dyDescent="0.25">
      <c r="A109" s="203" t="s">
        <v>244</v>
      </c>
      <c r="B109" s="204" t="s">
        <v>28</v>
      </c>
      <c r="C109" s="204" t="s">
        <v>29</v>
      </c>
      <c r="D109" s="204" t="s">
        <v>30</v>
      </c>
      <c r="E109" s="204" t="s">
        <v>31</v>
      </c>
      <c r="F109" s="204" t="s">
        <v>32</v>
      </c>
      <c r="G109" s="204" t="s">
        <v>33</v>
      </c>
      <c r="H109" s="204" t="s">
        <v>34</v>
      </c>
      <c r="I109" s="204" t="s">
        <v>35</v>
      </c>
      <c r="J109" s="204" t="s">
        <v>36</v>
      </c>
      <c r="K109" s="204" t="s">
        <v>37</v>
      </c>
      <c r="L109" s="204" t="s">
        <v>38</v>
      </c>
      <c r="M109" s="204" t="s">
        <v>39</v>
      </c>
      <c r="N109" s="204" t="s">
        <v>82</v>
      </c>
      <c r="P109" s="204" t="s">
        <v>28</v>
      </c>
      <c r="Q109" s="204" t="s">
        <v>29</v>
      </c>
      <c r="R109" s="204" t="s">
        <v>30</v>
      </c>
      <c r="S109" s="204" t="s">
        <v>31</v>
      </c>
      <c r="T109" s="204" t="s">
        <v>32</v>
      </c>
      <c r="U109" s="204" t="s">
        <v>33</v>
      </c>
      <c r="V109" s="204" t="s">
        <v>34</v>
      </c>
      <c r="W109" s="204" t="s">
        <v>35</v>
      </c>
      <c r="X109" s="204" t="s">
        <v>36</v>
      </c>
      <c r="Y109" s="204" t="s">
        <v>37</v>
      </c>
      <c r="Z109" s="204" t="s">
        <v>38</v>
      </c>
      <c r="AA109" s="204" t="s">
        <v>39</v>
      </c>
      <c r="AB109" s="204" t="s">
        <v>82</v>
      </c>
    </row>
    <row r="110" spans="1:28" x14ac:dyDescent="0.25">
      <c r="A110" s="3" t="s">
        <v>40</v>
      </c>
      <c r="B110" s="208">
        <v>0</v>
      </c>
      <c r="C110" s="208">
        <v>0</v>
      </c>
      <c r="D110" s="208">
        <v>0</v>
      </c>
      <c r="E110" s="208">
        <v>0</v>
      </c>
      <c r="F110" s="208">
        <v>0</v>
      </c>
      <c r="G110" s="208">
        <v>0</v>
      </c>
      <c r="H110" s="208">
        <v>0</v>
      </c>
      <c r="I110" s="208">
        <v>0</v>
      </c>
      <c r="J110" s="208">
        <v>0</v>
      </c>
      <c r="K110" s="208">
        <v>0</v>
      </c>
      <c r="L110" s="208">
        <v>0</v>
      </c>
      <c r="M110" s="208">
        <v>0</v>
      </c>
      <c r="N110" s="208">
        <f>AVERAGE(B110:M110)</f>
        <v>0</v>
      </c>
      <c r="P110" s="447"/>
      <c r="Q110" s="447"/>
      <c r="R110" s="447"/>
      <c r="S110" s="447"/>
      <c r="T110" s="447"/>
      <c r="U110" s="447"/>
      <c r="V110" s="447"/>
      <c r="W110" s="447"/>
      <c r="X110" s="447"/>
      <c r="Y110" s="447"/>
      <c r="Z110" s="447"/>
      <c r="AA110" s="447"/>
      <c r="AB110" s="447"/>
    </row>
    <row r="111" spans="1:28" x14ac:dyDescent="0.25">
      <c r="A111" s="3" t="s">
        <v>41</v>
      </c>
      <c r="B111" s="237">
        <v>0</v>
      </c>
      <c r="C111" s="237"/>
      <c r="D111" s="237"/>
      <c r="E111" s="237"/>
      <c r="F111" s="237"/>
      <c r="G111" s="237"/>
      <c r="H111" s="237"/>
      <c r="I111" s="237"/>
      <c r="J111" s="237"/>
      <c r="K111" s="237"/>
      <c r="L111" s="237"/>
      <c r="M111" s="237"/>
      <c r="N111" s="237">
        <f>SUM(B111:M111)</f>
        <v>0</v>
      </c>
      <c r="P111" s="447"/>
      <c r="Q111" s="447"/>
      <c r="R111" s="447"/>
      <c r="S111" s="447"/>
      <c r="T111" s="447"/>
      <c r="U111" s="447"/>
      <c r="V111" s="447"/>
      <c r="W111" s="447"/>
      <c r="X111" s="447"/>
      <c r="Y111" s="447"/>
      <c r="Z111" s="447"/>
      <c r="AA111" s="447"/>
      <c r="AB111" s="447"/>
    </row>
    <row r="112" spans="1:28" x14ac:dyDescent="0.25">
      <c r="A112" s="3" t="s">
        <v>196</v>
      </c>
      <c r="B112" s="6">
        <f>IF(B111=0,1,B110/B111)</f>
        <v>1</v>
      </c>
      <c r="C112" s="6">
        <f t="shared" ref="C112:N112" si="26">IF(C111=0,1,C110/C111)</f>
        <v>1</v>
      </c>
      <c r="D112" s="6">
        <f t="shared" si="26"/>
        <v>1</v>
      </c>
      <c r="E112" s="6">
        <f t="shared" si="26"/>
        <v>1</v>
      </c>
      <c r="F112" s="6">
        <f t="shared" si="26"/>
        <v>1</v>
      </c>
      <c r="G112" s="6">
        <f t="shared" si="26"/>
        <v>1</v>
      </c>
      <c r="H112" s="6">
        <f t="shared" si="26"/>
        <v>1</v>
      </c>
      <c r="I112" s="6">
        <f t="shared" si="26"/>
        <v>1</v>
      </c>
      <c r="J112" s="6">
        <f t="shared" si="26"/>
        <v>1</v>
      </c>
      <c r="K112" s="6">
        <f t="shared" si="26"/>
        <v>1</v>
      </c>
      <c r="L112" s="6">
        <f t="shared" si="26"/>
        <v>1</v>
      </c>
      <c r="M112" s="6">
        <f t="shared" si="26"/>
        <v>1</v>
      </c>
      <c r="N112" s="6">
        <f t="shared" si="26"/>
        <v>1</v>
      </c>
      <c r="P112" s="447"/>
      <c r="Q112" s="447"/>
      <c r="R112" s="447"/>
      <c r="S112" s="447"/>
      <c r="T112" s="447"/>
      <c r="U112" s="447"/>
      <c r="V112" s="447"/>
      <c r="W112" s="447"/>
      <c r="X112" s="447"/>
      <c r="Y112" s="447"/>
      <c r="Z112" s="447"/>
      <c r="AA112" s="447"/>
      <c r="AB112" s="447"/>
    </row>
    <row r="113" spans="1:28" x14ac:dyDescent="0.25">
      <c r="A113" s="3" t="s">
        <v>198</v>
      </c>
      <c r="B113" s="2">
        <f>B112</f>
        <v>1</v>
      </c>
      <c r="C113" s="2">
        <f>AVERAGE($B$112:C$112)</f>
        <v>1</v>
      </c>
      <c r="D113" s="2">
        <f>AVERAGE($B$112:D$112)</f>
        <v>1</v>
      </c>
      <c r="E113" s="2">
        <f>AVERAGE($B$112:E$112)</f>
        <v>1</v>
      </c>
      <c r="F113" s="2">
        <f>AVERAGE($B$112:F$112)</f>
        <v>1</v>
      </c>
      <c r="G113" s="2">
        <f>AVERAGE($B$112:G$112)</f>
        <v>1</v>
      </c>
      <c r="H113" s="2">
        <f>AVERAGE($B$112:H$112)</f>
        <v>1</v>
      </c>
      <c r="I113" s="2">
        <f>AVERAGE($B$112:I$112)</f>
        <v>1</v>
      </c>
      <c r="J113" s="2">
        <f>AVERAGE($B$112:J$112)</f>
        <v>1</v>
      </c>
      <c r="K113" s="2">
        <f>AVERAGE($B$112:K$112)</f>
        <v>1</v>
      </c>
      <c r="L113" s="2">
        <f>AVERAGE($B$112:L$112)</f>
        <v>1</v>
      </c>
      <c r="M113" s="2">
        <f>AVERAGE($B$112:M$112)</f>
        <v>1</v>
      </c>
      <c r="N113" s="2"/>
      <c r="P113" s="447"/>
      <c r="Q113" s="447"/>
      <c r="R113" s="447"/>
      <c r="S113" s="447"/>
      <c r="T113" s="447"/>
      <c r="U113" s="447"/>
      <c r="V113" s="447"/>
      <c r="W113" s="447"/>
      <c r="X113" s="447"/>
      <c r="Y113" s="447"/>
      <c r="Z113" s="447"/>
      <c r="AA113" s="447"/>
      <c r="AB113" s="447"/>
    </row>
    <row r="114" spans="1:28" x14ac:dyDescent="0.25">
      <c r="A114" s="210"/>
      <c r="B114" s="212"/>
      <c r="C114" s="212"/>
      <c r="D114" s="212"/>
      <c r="E114" s="212"/>
      <c r="F114" s="212"/>
      <c r="G114" s="212"/>
      <c r="H114" s="212"/>
      <c r="I114" s="212"/>
      <c r="J114" s="212"/>
      <c r="K114" s="212"/>
      <c r="L114" s="212"/>
      <c r="M114" s="212"/>
      <c r="N114" s="212"/>
    </row>
    <row r="116" spans="1:28" x14ac:dyDescent="0.25">
      <c r="A116" s="203" t="s">
        <v>182</v>
      </c>
      <c r="B116" s="204" t="s">
        <v>28</v>
      </c>
      <c r="C116" s="204" t="s">
        <v>29</v>
      </c>
      <c r="D116" s="204" t="s">
        <v>30</v>
      </c>
      <c r="E116" s="204" t="s">
        <v>31</v>
      </c>
      <c r="F116" s="204" t="s">
        <v>32</v>
      </c>
      <c r="G116" s="204" t="s">
        <v>33</v>
      </c>
      <c r="H116" s="204" t="s">
        <v>34</v>
      </c>
      <c r="I116" s="204" t="s">
        <v>35</v>
      </c>
      <c r="J116" s="204" t="s">
        <v>36</v>
      </c>
      <c r="K116" s="204" t="s">
        <v>37</v>
      </c>
      <c r="L116" s="204" t="s">
        <v>38</v>
      </c>
      <c r="M116" s="204" t="s">
        <v>39</v>
      </c>
      <c r="N116" s="204" t="s">
        <v>82</v>
      </c>
      <c r="P116" s="204" t="s">
        <v>28</v>
      </c>
      <c r="Q116" s="204" t="s">
        <v>29</v>
      </c>
      <c r="R116" s="204" t="s">
        <v>30</v>
      </c>
      <c r="S116" s="204" t="s">
        <v>31</v>
      </c>
      <c r="T116" s="204" t="s">
        <v>32</v>
      </c>
      <c r="U116" s="204" t="s">
        <v>33</v>
      </c>
      <c r="V116" s="204" t="s">
        <v>34</v>
      </c>
      <c r="W116" s="204" t="s">
        <v>35</v>
      </c>
      <c r="X116" s="204" t="s">
        <v>36</v>
      </c>
      <c r="Y116" s="204" t="s">
        <v>37</v>
      </c>
      <c r="Z116" s="204" t="s">
        <v>38</v>
      </c>
      <c r="AA116" s="204" t="s">
        <v>39</v>
      </c>
      <c r="AB116" s="204" t="s">
        <v>82</v>
      </c>
    </row>
    <row r="117" spans="1:28" x14ac:dyDescent="0.25">
      <c r="A117" s="3" t="s">
        <v>40</v>
      </c>
      <c r="B117" s="208">
        <v>0</v>
      </c>
      <c r="C117" s="208">
        <v>0</v>
      </c>
      <c r="D117" s="208">
        <v>0</v>
      </c>
      <c r="E117" s="208">
        <v>0</v>
      </c>
      <c r="F117" s="208">
        <v>0</v>
      </c>
      <c r="G117" s="208">
        <v>0</v>
      </c>
      <c r="H117" s="208">
        <v>0</v>
      </c>
      <c r="I117" s="208">
        <v>0</v>
      </c>
      <c r="J117" s="208">
        <v>0</v>
      </c>
      <c r="K117" s="208">
        <v>0</v>
      </c>
      <c r="L117" s="208">
        <v>0</v>
      </c>
      <c r="M117" s="208">
        <v>0</v>
      </c>
      <c r="N117" s="214">
        <f>AVERAGE(B117:M117)</f>
        <v>0</v>
      </c>
      <c r="P117" s="447"/>
      <c r="Q117" s="447"/>
      <c r="R117" s="447"/>
      <c r="S117" s="447"/>
      <c r="T117" s="447"/>
      <c r="U117" s="447"/>
      <c r="V117" s="447"/>
      <c r="W117" s="447"/>
      <c r="X117" s="447"/>
      <c r="Y117" s="447"/>
      <c r="Z117" s="447"/>
      <c r="AA117" s="447"/>
      <c r="AB117" s="447"/>
    </row>
    <row r="118" spans="1:28" x14ac:dyDescent="0.25">
      <c r="A118" s="3" t="s">
        <v>41</v>
      </c>
      <c r="B118" s="237">
        <v>0</v>
      </c>
      <c r="C118" s="237"/>
      <c r="D118" s="237"/>
      <c r="E118" s="237"/>
      <c r="F118" s="237"/>
      <c r="G118" s="237"/>
      <c r="H118" s="237"/>
      <c r="I118" s="237"/>
      <c r="J118" s="237"/>
      <c r="K118" s="237"/>
      <c r="L118" s="237"/>
      <c r="M118" s="237"/>
      <c r="N118" s="237">
        <f>SUM(B118:M118)</f>
        <v>0</v>
      </c>
      <c r="P118" s="447"/>
      <c r="Q118" s="447"/>
      <c r="R118" s="447"/>
      <c r="S118" s="447"/>
      <c r="T118" s="447"/>
      <c r="U118" s="447"/>
      <c r="V118" s="447"/>
      <c r="W118" s="447"/>
      <c r="X118" s="447"/>
      <c r="Y118" s="447"/>
      <c r="Z118" s="447"/>
      <c r="AA118" s="447"/>
      <c r="AB118" s="447"/>
    </row>
    <row r="119" spans="1:28" x14ac:dyDescent="0.25">
      <c r="A119" s="3" t="s">
        <v>196</v>
      </c>
      <c r="B119" s="6">
        <f>IF(B118=0,1,B117/B118)</f>
        <v>1</v>
      </c>
      <c r="C119" s="6">
        <f t="shared" ref="C119:N119" si="27">IF(C118=0,1,C117/C118)</f>
        <v>1</v>
      </c>
      <c r="D119" s="6">
        <f t="shared" si="27"/>
        <v>1</v>
      </c>
      <c r="E119" s="6">
        <f t="shared" si="27"/>
        <v>1</v>
      </c>
      <c r="F119" s="6">
        <f t="shared" si="27"/>
        <v>1</v>
      </c>
      <c r="G119" s="6">
        <f t="shared" si="27"/>
        <v>1</v>
      </c>
      <c r="H119" s="6">
        <f t="shared" si="27"/>
        <v>1</v>
      </c>
      <c r="I119" s="6">
        <f t="shared" si="27"/>
        <v>1</v>
      </c>
      <c r="J119" s="6">
        <f t="shared" si="27"/>
        <v>1</v>
      </c>
      <c r="K119" s="6">
        <f t="shared" si="27"/>
        <v>1</v>
      </c>
      <c r="L119" s="6">
        <f t="shared" si="27"/>
        <v>1</v>
      </c>
      <c r="M119" s="6">
        <f t="shared" si="27"/>
        <v>1</v>
      </c>
      <c r="N119" s="6">
        <f t="shared" si="27"/>
        <v>1</v>
      </c>
      <c r="P119" s="447"/>
      <c r="Q119" s="447"/>
      <c r="R119" s="447"/>
      <c r="S119" s="447"/>
      <c r="T119" s="447"/>
      <c r="U119" s="447"/>
      <c r="V119" s="447"/>
      <c r="W119" s="447"/>
      <c r="X119" s="447"/>
      <c r="Y119" s="447"/>
      <c r="Z119" s="447"/>
      <c r="AA119" s="447"/>
      <c r="AB119" s="447"/>
    </row>
    <row r="120" spans="1:28" x14ac:dyDescent="0.25">
      <c r="A120" s="3" t="s">
        <v>198</v>
      </c>
      <c r="B120" s="2">
        <f>B119</f>
        <v>1</v>
      </c>
      <c r="C120" s="2">
        <f>IFERROR(SUM($B$119:C$119)/COUNT($B$119:C$119),0)</f>
        <v>1</v>
      </c>
      <c r="D120" s="2">
        <f>IFERROR(SUM($B$119:D$119)/COUNT($B$119:D$119),0)</f>
        <v>1</v>
      </c>
      <c r="E120" s="2">
        <f>IFERROR(SUM($B$119:E$119)/COUNT($B$119:E$119),0)</f>
        <v>1</v>
      </c>
      <c r="F120" s="2">
        <f>IFERROR(SUM($B$119:F$119)/COUNT($B$119:F$119),0)</f>
        <v>1</v>
      </c>
      <c r="G120" s="2">
        <f>IFERROR(SUM($B$119:G$119)/COUNT($B$119:G$119),0)</f>
        <v>1</v>
      </c>
      <c r="H120" s="2">
        <f>IFERROR(SUM($B$119:H$119)/COUNT($B$119:H$119),0)</f>
        <v>1</v>
      </c>
      <c r="I120" s="2">
        <f>IFERROR(SUM($B$119:I$119)/COUNT($B$119:I$119),0)</f>
        <v>1</v>
      </c>
      <c r="J120" s="2">
        <f>IFERROR(SUM($B$119:J$119)/COUNT($B$119:J$119),0)</f>
        <v>1</v>
      </c>
      <c r="K120" s="2">
        <f>IFERROR(SUM($B$119:K$119)/COUNT($B$119:K$119),0)</f>
        <v>1</v>
      </c>
      <c r="L120" s="2">
        <f>IFERROR(SUM($B$119:L$119)/COUNT($B$119:L$119),0)</f>
        <v>1</v>
      </c>
      <c r="M120" s="2">
        <f>IFERROR(SUM($B$119:M$119)/COUNT($B$119:M$119),0)</f>
        <v>1</v>
      </c>
      <c r="N120" s="2"/>
      <c r="P120" s="447"/>
      <c r="Q120" s="447"/>
      <c r="R120" s="447"/>
      <c r="S120" s="447"/>
      <c r="T120" s="447"/>
      <c r="U120" s="447"/>
      <c r="V120" s="447"/>
      <c r="W120" s="447"/>
      <c r="X120" s="447"/>
      <c r="Y120" s="447"/>
      <c r="Z120" s="447"/>
      <c r="AA120" s="447"/>
      <c r="AB120" s="447"/>
    </row>
    <row r="121" spans="1:28" x14ac:dyDescent="0.25">
      <c r="A121" s="210"/>
      <c r="B121" s="212"/>
      <c r="C121" s="212"/>
      <c r="D121" s="212"/>
      <c r="E121" s="212"/>
      <c r="F121" s="212"/>
      <c r="G121" s="212"/>
      <c r="H121" s="212"/>
      <c r="I121" s="212"/>
      <c r="J121" s="212"/>
      <c r="K121" s="212"/>
      <c r="L121" s="212"/>
      <c r="M121" s="212"/>
      <c r="N121" s="212"/>
    </row>
    <row r="123" spans="1:28" x14ac:dyDescent="0.25">
      <c r="A123" s="4" t="s">
        <v>205</v>
      </c>
    </row>
    <row r="124" spans="1:28" x14ac:dyDescent="0.25">
      <c r="A124" s="3" t="s">
        <v>191</v>
      </c>
      <c r="B124" s="3" t="s">
        <v>28</v>
      </c>
      <c r="C124" s="3" t="s">
        <v>29</v>
      </c>
      <c r="D124" s="3" t="s">
        <v>30</v>
      </c>
      <c r="E124" s="3" t="s">
        <v>31</v>
      </c>
      <c r="F124" s="3" t="s">
        <v>32</v>
      </c>
      <c r="G124" s="3" t="s">
        <v>33</v>
      </c>
      <c r="H124" s="3" t="s">
        <v>34</v>
      </c>
      <c r="I124" s="3" t="s">
        <v>35</v>
      </c>
      <c r="J124" s="3" t="s">
        <v>36</v>
      </c>
      <c r="K124" s="3" t="s">
        <v>37</v>
      </c>
      <c r="L124" s="3" t="s">
        <v>38</v>
      </c>
      <c r="M124" s="3" t="s">
        <v>39</v>
      </c>
      <c r="N124" s="3" t="s">
        <v>82</v>
      </c>
      <c r="P124" s="204" t="s">
        <v>28</v>
      </c>
      <c r="Q124" s="204" t="s">
        <v>29</v>
      </c>
      <c r="R124" s="204" t="s">
        <v>30</v>
      </c>
      <c r="S124" s="204" t="s">
        <v>31</v>
      </c>
      <c r="T124" s="204" t="s">
        <v>32</v>
      </c>
      <c r="U124" s="204" t="s">
        <v>33</v>
      </c>
      <c r="V124" s="204" t="s">
        <v>34</v>
      </c>
      <c r="W124" s="204" t="s">
        <v>35</v>
      </c>
      <c r="X124" s="204" t="s">
        <v>36</v>
      </c>
      <c r="Y124" s="204" t="s">
        <v>37</v>
      </c>
      <c r="Z124" s="204" t="s">
        <v>38</v>
      </c>
      <c r="AA124" s="204" t="s">
        <v>39</v>
      </c>
      <c r="AB124" s="204" t="s">
        <v>82</v>
      </c>
    </row>
    <row r="125" spans="1:28" x14ac:dyDescent="0.25">
      <c r="A125" s="3" t="s">
        <v>40</v>
      </c>
      <c r="B125" s="2">
        <v>0.75</v>
      </c>
      <c r="C125" s="2">
        <v>0.75</v>
      </c>
      <c r="D125" s="2">
        <v>0.75</v>
      </c>
      <c r="E125" s="2">
        <v>0.75</v>
      </c>
      <c r="F125" s="2">
        <v>0.75</v>
      </c>
      <c r="G125" s="2">
        <v>0.75</v>
      </c>
      <c r="H125" s="2">
        <v>0.75</v>
      </c>
      <c r="I125" s="2">
        <v>0.75</v>
      </c>
      <c r="J125" s="2">
        <v>0.75</v>
      </c>
      <c r="K125" s="2">
        <v>0.75</v>
      </c>
      <c r="L125" s="2">
        <v>0.75</v>
      </c>
      <c r="M125" s="2">
        <v>0.75</v>
      </c>
      <c r="N125" s="2">
        <f>AVERAGE(B125:M125)</f>
        <v>0.75</v>
      </c>
      <c r="P125" s="447"/>
      <c r="Q125" s="447"/>
      <c r="R125" s="447"/>
      <c r="S125" s="447"/>
      <c r="T125" s="447"/>
      <c r="U125" s="447"/>
      <c r="V125" s="447"/>
      <c r="W125" s="447"/>
      <c r="X125" s="447"/>
      <c r="Y125" s="447"/>
      <c r="Z125" s="447"/>
      <c r="AA125" s="447"/>
      <c r="AB125" s="447"/>
    </row>
    <row r="126" spans="1:28" x14ac:dyDescent="0.25">
      <c r="A126" s="3" t="s">
        <v>41</v>
      </c>
      <c r="B126" s="238">
        <v>0</v>
      </c>
      <c r="C126" s="238">
        <v>0.75</v>
      </c>
      <c r="D126" s="238"/>
      <c r="E126" s="238"/>
      <c r="F126" s="238"/>
      <c r="G126" s="238"/>
      <c r="H126" s="238"/>
      <c r="I126" s="238"/>
      <c r="J126" s="238"/>
      <c r="K126" s="238"/>
      <c r="L126" s="238"/>
      <c r="M126" s="238"/>
      <c r="N126" s="238">
        <f>AVERAGE(B126:M126)</f>
        <v>0.375</v>
      </c>
      <c r="P126" s="447"/>
      <c r="Q126" s="447"/>
      <c r="R126" s="447"/>
      <c r="S126" s="447"/>
      <c r="T126" s="447"/>
      <c r="U126" s="447"/>
      <c r="V126" s="447"/>
      <c r="W126" s="447"/>
      <c r="X126" s="447"/>
      <c r="Y126" s="447"/>
      <c r="Z126" s="447"/>
      <c r="AA126" s="447"/>
      <c r="AB126" s="447"/>
    </row>
    <row r="127" spans="1:28" x14ac:dyDescent="0.25">
      <c r="A127" s="3" t="s">
        <v>196</v>
      </c>
      <c r="B127" s="6">
        <f>B126/B125</f>
        <v>0</v>
      </c>
      <c r="C127" s="6">
        <f t="shared" ref="C127:M127" si="28">C126/C125</f>
        <v>1</v>
      </c>
      <c r="D127" s="6">
        <f t="shared" si="28"/>
        <v>0</v>
      </c>
      <c r="E127" s="6">
        <f t="shared" si="28"/>
        <v>0</v>
      </c>
      <c r="F127" s="6">
        <f t="shared" si="28"/>
        <v>0</v>
      </c>
      <c r="G127" s="6">
        <f t="shared" si="28"/>
        <v>0</v>
      </c>
      <c r="H127" s="6">
        <f t="shared" si="28"/>
        <v>0</v>
      </c>
      <c r="I127" s="6">
        <f t="shared" si="28"/>
        <v>0</v>
      </c>
      <c r="J127" s="6">
        <f t="shared" si="28"/>
        <v>0</v>
      </c>
      <c r="K127" s="6">
        <f t="shared" si="28"/>
        <v>0</v>
      </c>
      <c r="L127" s="6">
        <f t="shared" si="28"/>
        <v>0</v>
      </c>
      <c r="M127" s="6">
        <f t="shared" si="28"/>
        <v>0</v>
      </c>
      <c r="N127" s="6">
        <f t="shared" ref="N127" si="29">N126/N125</f>
        <v>0.5</v>
      </c>
      <c r="P127" s="447"/>
      <c r="Q127" s="447"/>
      <c r="R127" s="447"/>
      <c r="S127" s="447"/>
      <c r="T127" s="447"/>
      <c r="U127" s="447"/>
      <c r="V127" s="447"/>
      <c r="W127" s="447"/>
      <c r="X127" s="447"/>
      <c r="Y127" s="447"/>
      <c r="Z127" s="447"/>
      <c r="AA127" s="447"/>
      <c r="AB127" s="447"/>
    </row>
    <row r="128" spans="1:28" x14ac:dyDescent="0.25">
      <c r="A128" s="3" t="s">
        <v>198</v>
      </c>
      <c r="B128" s="6">
        <f>B127</f>
        <v>0</v>
      </c>
      <c r="C128" s="2">
        <f>SUM($B$127:C$127)/COUNT($B$127:C$127)</f>
        <v>0.5</v>
      </c>
      <c r="D128" s="2">
        <f>SUM($B$127:D$127)/COUNT($B$127:D$127)</f>
        <v>0.33333333333333331</v>
      </c>
      <c r="E128" s="2">
        <f>SUM($B$127:E$127)/COUNT($B$127:E$127)</f>
        <v>0.25</v>
      </c>
      <c r="F128" s="2">
        <f>SUM($B$127:F$127)/COUNT($B$127:F$127)</f>
        <v>0.2</v>
      </c>
      <c r="G128" s="2">
        <f>SUM($B$127:G$127)/COUNT($B$127:G$127)</f>
        <v>0.16666666666666666</v>
      </c>
      <c r="H128" s="2">
        <f>SUM($B$127:H$127)/COUNT($B$127:H$127)</f>
        <v>0.14285714285714285</v>
      </c>
      <c r="I128" s="2">
        <f>SUM($B$127:I$127)/COUNT($B$127:I$127)</f>
        <v>0.125</v>
      </c>
      <c r="J128" s="2">
        <f>SUM($B$127:J$127)/COUNT($B$127:J$127)</f>
        <v>0.1111111111111111</v>
      </c>
      <c r="K128" s="2">
        <f>SUM($B$127:K$127)/COUNT($B$127:K$127)</f>
        <v>0.1</v>
      </c>
      <c r="L128" s="2">
        <f>SUM($B$127:L$127)/COUNT($B$127:L$127)</f>
        <v>9.0909090909090912E-2</v>
      </c>
      <c r="M128" s="2">
        <f>SUM($B$127:M$127)/COUNT($B$127:M$127)</f>
        <v>8.3333333333333329E-2</v>
      </c>
      <c r="N128" s="2"/>
      <c r="P128" s="447"/>
      <c r="Q128" s="447"/>
      <c r="R128" s="447"/>
      <c r="S128" s="447"/>
      <c r="T128" s="447"/>
      <c r="U128" s="447"/>
      <c r="V128" s="447"/>
      <c r="W128" s="447"/>
      <c r="X128" s="447"/>
      <c r="Y128" s="447"/>
      <c r="Z128" s="447"/>
      <c r="AA128" s="447"/>
      <c r="AB128" s="447"/>
    </row>
    <row r="129" spans="1:28" x14ac:dyDescent="0.25">
      <c r="A129" s="210"/>
      <c r="B129" s="211"/>
      <c r="C129" s="212"/>
      <c r="D129" s="212"/>
      <c r="E129" s="212"/>
      <c r="F129" s="212"/>
      <c r="G129" s="212"/>
      <c r="H129" s="212"/>
      <c r="I129" s="212"/>
      <c r="J129" s="212"/>
      <c r="K129" s="212"/>
      <c r="L129" s="212"/>
      <c r="M129" s="212"/>
      <c r="N129" s="212"/>
    </row>
    <row r="130" spans="1:28" x14ac:dyDescent="0.25">
      <c r="A130" s="210"/>
      <c r="B130" s="211"/>
      <c r="C130" s="212"/>
      <c r="D130" s="212"/>
      <c r="E130" s="212"/>
      <c r="F130" s="212"/>
      <c r="G130" s="212"/>
      <c r="H130" s="212"/>
      <c r="I130" s="212"/>
      <c r="J130" s="212"/>
      <c r="K130" s="212"/>
      <c r="L130" s="212"/>
      <c r="M130" s="212"/>
      <c r="N130" s="212"/>
    </row>
    <row r="131" spans="1:28" x14ac:dyDescent="0.25">
      <c r="A131" s="203" t="s">
        <v>184</v>
      </c>
      <c r="B131" s="204" t="s">
        <v>28</v>
      </c>
      <c r="C131" s="204" t="s">
        <v>29</v>
      </c>
      <c r="D131" s="204" t="s">
        <v>30</v>
      </c>
      <c r="E131" s="204" t="s">
        <v>31</v>
      </c>
      <c r="F131" s="204" t="s">
        <v>32</v>
      </c>
      <c r="G131" s="204" t="s">
        <v>33</v>
      </c>
      <c r="H131" s="204" t="s">
        <v>34</v>
      </c>
      <c r="I131" s="204" t="s">
        <v>35</v>
      </c>
      <c r="J131" s="204" t="s">
        <v>36</v>
      </c>
      <c r="K131" s="204" t="s">
        <v>37</v>
      </c>
      <c r="L131" s="204" t="s">
        <v>38</v>
      </c>
      <c r="M131" s="204" t="s">
        <v>39</v>
      </c>
      <c r="N131" s="204" t="s">
        <v>82</v>
      </c>
      <c r="P131" s="204" t="s">
        <v>28</v>
      </c>
      <c r="Q131" s="204" t="s">
        <v>29</v>
      </c>
      <c r="R131" s="204" t="s">
        <v>30</v>
      </c>
      <c r="S131" s="204" t="s">
        <v>31</v>
      </c>
      <c r="T131" s="204" t="s">
        <v>32</v>
      </c>
      <c r="U131" s="204" t="s">
        <v>33</v>
      </c>
      <c r="V131" s="204" t="s">
        <v>34</v>
      </c>
      <c r="W131" s="204" t="s">
        <v>35</v>
      </c>
      <c r="X131" s="204" t="s">
        <v>36</v>
      </c>
      <c r="Y131" s="204" t="s">
        <v>37</v>
      </c>
      <c r="Z131" s="204" t="s">
        <v>38</v>
      </c>
      <c r="AA131" s="204" t="s">
        <v>39</v>
      </c>
      <c r="AB131" s="204" t="s">
        <v>82</v>
      </c>
    </row>
    <row r="132" spans="1:28" x14ac:dyDescent="0.25">
      <c r="A132" s="3" t="s">
        <v>225</v>
      </c>
      <c r="B132" s="214">
        <v>1</v>
      </c>
      <c r="C132" s="214">
        <v>1</v>
      </c>
      <c r="D132" s="214">
        <v>1</v>
      </c>
      <c r="E132" s="214">
        <v>1</v>
      </c>
      <c r="F132" s="214">
        <v>1</v>
      </c>
      <c r="G132" s="214">
        <v>1</v>
      </c>
      <c r="H132" s="214">
        <v>1</v>
      </c>
      <c r="I132" s="214">
        <v>1</v>
      </c>
      <c r="J132" s="214">
        <v>1</v>
      </c>
      <c r="K132" s="214">
        <v>1</v>
      </c>
      <c r="L132" s="214">
        <v>1</v>
      </c>
      <c r="M132" s="214">
        <v>1</v>
      </c>
      <c r="N132" s="214">
        <v>1</v>
      </c>
      <c r="P132" s="447"/>
      <c r="Q132" s="447"/>
      <c r="R132" s="447"/>
      <c r="S132" s="447"/>
      <c r="T132" s="447"/>
      <c r="U132" s="447"/>
      <c r="V132" s="447"/>
      <c r="W132" s="447"/>
      <c r="X132" s="447"/>
      <c r="Y132" s="447"/>
      <c r="Z132" s="447"/>
      <c r="AA132" s="447"/>
      <c r="AB132" s="447"/>
    </row>
    <row r="133" spans="1:28" x14ac:dyDescent="0.25">
      <c r="A133" s="3" t="s">
        <v>226</v>
      </c>
      <c r="B133" s="214">
        <v>0.75</v>
      </c>
      <c r="C133" s="214">
        <v>0.75</v>
      </c>
      <c r="D133" s="214">
        <v>0.75</v>
      </c>
      <c r="E133" s="214">
        <v>0.75</v>
      </c>
      <c r="F133" s="214">
        <v>0.75</v>
      </c>
      <c r="G133" s="214">
        <v>0.75</v>
      </c>
      <c r="H133" s="214">
        <v>0.75</v>
      </c>
      <c r="I133" s="214">
        <v>0.75</v>
      </c>
      <c r="J133" s="214">
        <v>0.75</v>
      </c>
      <c r="K133" s="214">
        <v>0.75</v>
      </c>
      <c r="L133" s="214">
        <v>0.75</v>
      </c>
      <c r="M133" s="214">
        <v>0.75</v>
      </c>
      <c r="N133" s="214">
        <v>0.75</v>
      </c>
      <c r="P133" s="447"/>
      <c r="Q133" s="447"/>
      <c r="R133" s="447"/>
      <c r="S133" s="447"/>
      <c r="T133" s="447"/>
      <c r="U133" s="447"/>
      <c r="V133" s="447"/>
      <c r="W133" s="447"/>
      <c r="X133" s="447"/>
      <c r="Y133" s="447"/>
      <c r="Z133" s="447"/>
      <c r="AA133" s="447"/>
      <c r="AB133" s="447"/>
    </row>
    <row r="134" spans="1:28" x14ac:dyDescent="0.25">
      <c r="A134" s="203" t="s">
        <v>321</v>
      </c>
      <c r="B134" s="327">
        <v>4</v>
      </c>
      <c r="C134" s="327"/>
      <c r="D134" s="327"/>
      <c r="E134" s="327"/>
      <c r="F134" s="327"/>
      <c r="G134" s="327"/>
      <c r="H134" s="327"/>
      <c r="I134" s="327"/>
      <c r="J134" s="327"/>
      <c r="K134" s="327"/>
      <c r="L134" s="327"/>
      <c r="M134" s="327"/>
      <c r="N134" s="328">
        <f>SUM(B134:M134)</f>
        <v>4</v>
      </c>
      <c r="P134" s="447"/>
      <c r="Q134" s="447"/>
      <c r="R134" s="447"/>
      <c r="S134" s="447"/>
      <c r="T134" s="447"/>
      <c r="U134" s="447"/>
      <c r="V134" s="447"/>
      <c r="W134" s="447"/>
      <c r="X134" s="447"/>
      <c r="Y134" s="447"/>
      <c r="Z134" s="447"/>
      <c r="AA134" s="447"/>
      <c r="AB134" s="447"/>
    </row>
    <row r="135" spans="1:28" x14ac:dyDescent="0.25">
      <c r="A135" s="203" t="s">
        <v>322</v>
      </c>
      <c r="B135" s="327">
        <v>4</v>
      </c>
      <c r="C135" s="327"/>
      <c r="D135" s="327"/>
      <c r="E135" s="327"/>
      <c r="F135" s="327"/>
      <c r="G135" s="327"/>
      <c r="H135" s="327"/>
      <c r="I135" s="327"/>
      <c r="J135" s="327"/>
      <c r="K135" s="327"/>
      <c r="L135" s="327"/>
      <c r="M135" s="327"/>
      <c r="N135" s="328">
        <f>SUM(B135:M135)</f>
        <v>4</v>
      </c>
      <c r="P135" s="447"/>
      <c r="Q135" s="447"/>
      <c r="R135" s="447"/>
      <c r="S135" s="447"/>
      <c r="T135" s="447"/>
      <c r="U135" s="447"/>
      <c r="V135" s="447"/>
      <c r="W135" s="447"/>
      <c r="X135" s="447"/>
      <c r="Y135" s="447"/>
      <c r="Z135" s="447"/>
      <c r="AA135" s="447"/>
      <c r="AB135" s="447"/>
    </row>
    <row r="136" spans="1:28" x14ac:dyDescent="0.25">
      <c r="A136" s="3" t="s">
        <v>323</v>
      </c>
      <c r="B136" s="329">
        <f>IFERROR(B134/B135,0)</f>
        <v>1</v>
      </c>
      <c r="C136" s="329">
        <f t="shared" ref="C136:M136" si="30">IFERROR(C134/C135,0)</f>
        <v>0</v>
      </c>
      <c r="D136" s="329">
        <f t="shared" si="30"/>
        <v>0</v>
      </c>
      <c r="E136" s="329">
        <f t="shared" si="30"/>
        <v>0</v>
      </c>
      <c r="F136" s="329">
        <f t="shared" si="30"/>
        <v>0</v>
      </c>
      <c r="G136" s="329">
        <f t="shared" si="30"/>
        <v>0</v>
      </c>
      <c r="H136" s="329">
        <f t="shared" si="30"/>
        <v>0</v>
      </c>
      <c r="I136" s="329">
        <f t="shared" si="30"/>
        <v>0</v>
      </c>
      <c r="J136" s="329">
        <f t="shared" si="30"/>
        <v>0</v>
      </c>
      <c r="K136" s="329">
        <f t="shared" si="30"/>
        <v>0</v>
      </c>
      <c r="L136" s="329">
        <f t="shared" si="30"/>
        <v>0</v>
      </c>
      <c r="M136" s="329">
        <f t="shared" si="30"/>
        <v>0</v>
      </c>
      <c r="N136" s="330">
        <f>AVERAGE(B136:M136)</f>
        <v>8.3333333333333329E-2</v>
      </c>
      <c r="P136" s="447"/>
      <c r="Q136" s="447"/>
      <c r="R136" s="447"/>
      <c r="S136" s="447"/>
      <c r="T136" s="447"/>
      <c r="U136" s="447"/>
      <c r="V136" s="447"/>
      <c r="W136" s="447"/>
      <c r="X136" s="447"/>
      <c r="Y136" s="447"/>
      <c r="Z136" s="447"/>
      <c r="AA136" s="447"/>
      <c r="AB136" s="447"/>
    </row>
    <row r="137" spans="1:28" x14ac:dyDescent="0.25">
      <c r="A137" s="3" t="s">
        <v>324</v>
      </c>
      <c r="B137" s="240"/>
      <c r="C137" s="240"/>
      <c r="D137" s="240"/>
      <c r="E137" s="240"/>
      <c r="F137" s="240"/>
      <c r="G137" s="240"/>
      <c r="H137" s="240"/>
      <c r="I137" s="240"/>
      <c r="J137" s="240"/>
      <c r="K137" s="240"/>
      <c r="L137" s="240"/>
      <c r="M137" s="240"/>
      <c r="N137" s="238" t="e">
        <f>AVERAGE(B137:M137)</f>
        <v>#DIV/0!</v>
      </c>
      <c r="P137" s="447"/>
      <c r="Q137" s="447"/>
      <c r="R137" s="447"/>
      <c r="S137" s="447"/>
      <c r="T137" s="447"/>
      <c r="U137" s="447"/>
      <c r="V137" s="447"/>
      <c r="W137" s="447"/>
      <c r="X137" s="447"/>
      <c r="Y137" s="447"/>
      <c r="Z137" s="447"/>
      <c r="AA137" s="447"/>
      <c r="AB137" s="447"/>
    </row>
    <row r="138" spans="1:28" x14ac:dyDescent="0.25">
      <c r="A138" s="3" t="s">
        <v>196</v>
      </c>
      <c r="B138" s="6">
        <f>IFERROR(AVERAGE(B137/B133,B136/B132),0)</f>
        <v>0.5</v>
      </c>
      <c r="C138" s="6">
        <f t="shared" ref="C138:N138" si="31">IFERROR(AVERAGE(C137/C133,C136/C132),0)</f>
        <v>0</v>
      </c>
      <c r="D138" s="6">
        <f t="shared" si="31"/>
        <v>0</v>
      </c>
      <c r="E138" s="6">
        <f t="shared" si="31"/>
        <v>0</v>
      </c>
      <c r="F138" s="6">
        <f t="shared" si="31"/>
        <v>0</v>
      </c>
      <c r="G138" s="6">
        <f t="shared" si="31"/>
        <v>0</v>
      </c>
      <c r="H138" s="6">
        <f t="shared" si="31"/>
        <v>0</v>
      </c>
      <c r="I138" s="6">
        <f t="shared" si="31"/>
        <v>0</v>
      </c>
      <c r="J138" s="6">
        <f t="shared" si="31"/>
        <v>0</v>
      </c>
      <c r="K138" s="6">
        <f t="shared" si="31"/>
        <v>0</v>
      </c>
      <c r="L138" s="6">
        <f t="shared" si="31"/>
        <v>0</v>
      </c>
      <c r="M138" s="6">
        <f t="shared" si="31"/>
        <v>0</v>
      </c>
      <c r="N138" s="6">
        <f t="shared" si="31"/>
        <v>0</v>
      </c>
      <c r="P138" s="447"/>
      <c r="Q138" s="447"/>
      <c r="R138" s="447"/>
      <c r="S138" s="447"/>
      <c r="T138" s="447"/>
      <c r="U138" s="447"/>
      <c r="V138" s="447"/>
      <c r="W138" s="447"/>
      <c r="X138" s="447"/>
      <c r="Y138" s="447"/>
      <c r="Z138" s="447"/>
      <c r="AA138" s="447"/>
      <c r="AB138" s="447"/>
    </row>
    <row r="139" spans="1:28" x14ac:dyDescent="0.25">
      <c r="A139" s="3" t="s">
        <v>197</v>
      </c>
      <c r="B139" s="2">
        <f>B138</f>
        <v>0.5</v>
      </c>
      <c r="C139" s="2">
        <f>SUM($B$138:C$138)/COUNT($B$138:C$138)</f>
        <v>0.25</v>
      </c>
      <c r="D139" s="2">
        <f>SUM($B$138:D$138)/COUNT($B$138:D$138)</f>
        <v>0.16666666666666666</v>
      </c>
      <c r="E139" s="2">
        <f>SUM($B$138:E$138)/COUNT($B$138:E$138)</f>
        <v>0.125</v>
      </c>
      <c r="F139" s="2">
        <f>SUM($B$138:F$138)/COUNT($B$138:F$138)</f>
        <v>0.1</v>
      </c>
      <c r="G139" s="2">
        <f>SUM($B$138:G$138)/COUNT($B$138:G$138)</f>
        <v>8.3333333333333329E-2</v>
      </c>
      <c r="H139" s="2">
        <f>SUM($B$138:H$138)/COUNT($B$138:H$138)</f>
        <v>7.1428571428571425E-2</v>
      </c>
      <c r="I139" s="2">
        <f>SUM($B$138:I$138)/COUNT($B$138:I$138)</f>
        <v>6.25E-2</v>
      </c>
      <c r="J139" s="2">
        <f>SUM($B$138:J$138)/COUNT($B$138:J$138)</f>
        <v>5.5555555555555552E-2</v>
      </c>
      <c r="K139" s="2">
        <f>SUM($B$138:K$138)/COUNT($B$138:K$138)</f>
        <v>0.05</v>
      </c>
      <c r="L139" s="2">
        <f>SUM($B$138:L$138)/COUNT($B$138:L$138)</f>
        <v>4.5454545454545456E-2</v>
      </c>
      <c r="M139" s="2">
        <f>SUM($B$138:M$138)/COUNT($B$138:M$138)</f>
        <v>4.1666666666666664E-2</v>
      </c>
      <c r="N139" s="2"/>
      <c r="P139" s="447"/>
      <c r="Q139" s="447"/>
      <c r="R139" s="447"/>
      <c r="S139" s="447"/>
      <c r="T139" s="447"/>
      <c r="U139" s="447"/>
      <c r="V139" s="447"/>
      <c r="W139" s="447"/>
      <c r="X139" s="447"/>
      <c r="Y139" s="447"/>
      <c r="Z139" s="447"/>
      <c r="AA139" s="447"/>
      <c r="AB139" s="447"/>
    </row>
    <row r="140" spans="1:28" x14ac:dyDescent="0.25">
      <c r="A140" s="210"/>
      <c r="B140" s="211"/>
      <c r="C140" s="212"/>
      <c r="D140" s="212"/>
      <c r="E140" s="212"/>
      <c r="F140" s="212"/>
      <c r="G140" s="212"/>
      <c r="H140" s="212"/>
      <c r="I140" s="212"/>
      <c r="J140" s="212"/>
      <c r="K140" s="212"/>
      <c r="L140" s="212"/>
      <c r="M140" s="212"/>
      <c r="N140" s="212"/>
    </row>
    <row r="141" spans="1:28" x14ac:dyDescent="0.25">
      <c r="A141" s="210"/>
      <c r="B141" s="220"/>
      <c r="C141" s="221"/>
      <c r="D141" s="212"/>
      <c r="E141" s="212"/>
      <c r="F141" s="212"/>
      <c r="G141" s="212"/>
      <c r="H141" s="212"/>
      <c r="I141" s="212"/>
      <c r="J141" s="212"/>
      <c r="K141" s="212"/>
      <c r="L141" s="212"/>
      <c r="M141" s="212"/>
      <c r="N141" s="212"/>
    </row>
    <row r="142" spans="1:28" x14ac:dyDescent="0.25">
      <c r="A142" s="3" t="s">
        <v>194</v>
      </c>
      <c r="B142" s="209" t="s">
        <v>193</v>
      </c>
      <c r="C142" s="209"/>
    </row>
    <row r="143" spans="1:28" x14ac:dyDescent="0.25">
      <c r="A143" s="242" t="s">
        <v>190</v>
      </c>
      <c r="B143" s="241" t="s">
        <v>28</v>
      </c>
      <c r="C143" s="204" t="s">
        <v>29</v>
      </c>
      <c r="D143" s="204" t="s">
        <v>30</v>
      </c>
      <c r="E143" s="204" t="s">
        <v>31</v>
      </c>
      <c r="F143" s="204" t="s">
        <v>32</v>
      </c>
      <c r="G143" s="204" t="s">
        <v>33</v>
      </c>
      <c r="H143" s="204" t="s">
        <v>34</v>
      </c>
      <c r="I143" s="204" t="s">
        <v>35</v>
      </c>
      <c r="J143" s="204" t="s">
        <v>36</v>
      </c>
      <c r="K143" s="204" t="s">
        <v>37</v>
      </c>
      <c r="L143" s="204" t="s">
        <v>38</v>
      </c>
      <c r="M143" s="204" t="s">
        <v>39</v>
      </c>
      <c r="N143" s="204" t="s">
        <v>82</v>
      </c>
      <c r="P143" s="204" t="s">
        <v>28</v>
      </c>
      <c r="Q143" s="204" t="s">
        <v>29</v>
      </c>
      <c r="R143" s="204" t="s">
        <v>30</v>
      </c>
      <c r="S143" s="204" t="s">
        <v>31</v>
      </c>
      <c r="T143" s="204" t="s">
        <v>32</v>
      </c>
      <c r="U143" s="204" t="s">
        <v>33</v>
      </c>
      <c r="V143" s="204" t="s">
        <v>34</v>
      </c>
      <c r="W143" s="204" t="s">
        <v>35</v>
      </c>
      <c r="X143" s="204" t="s">
        <v>36</v>
      </c>
      <c r="Y143" s="204" t="s">
        <v>37</v>
      </c>
      <c r="Z143" s="204" t="s">
        <v>38</v>
      </c>
      <c r="AA143" s="204" t="s">
        <v>39</v>
      </c>
      <c r="AB143" s="204" t="s">
        <v>82</v>
      </c>
    </row>
    <row r="144" spans="1:28" x14ac:dyDescent="0.25">
      <c r="A144" s="3" t="s">
        <v>40</v>
      </c>
      <c r="B144" s="208">
        <v>0</v>
      </c>
      <c r="C144" s="208">
        <v>0</v>
      </c>
      <c r="D144" s="208">
        <v>0</v>
      </c>
      <c r="E144" s="208">
        <v>0</v>
      </c>
      <c r="F144" s="208">
        <v>0</v>
      </c>
      <c r="G144" s="208">
        <v>0</v>
      </c>
      <c r="H144" s="208">
        <v>0</v>
      </c>
      <c r="I144" s="208">
        <v>0</v>
      </c>
      <c r="J144" s="208">
        <v>0</v>
      </c>
      <c r="K144" s="208">
        <v>0</v>
      </c>
      <c r="L144" s="208">
        <v>0</v>
      </c>
      <c r="M144" s="208">
        <v>0</v>
      </c>
      <c r="N144" s="208">
        <f>SUM(B144:M144)</f>
        <v>0</v>
      </c>
      <c r="P144" s="447"/>
      <c r="Q144" s="447"/>
      <c r="R144" s="447"/>
      <c r="S144" s="447"/>
      <c r="T144" s="447"/>
      <c r="U144" s="447"/>
      <c r="V144" s="447"/>
      <c r="W144" s="447"/>
      <c r="X144" s="447"/>
      <c r="Y144" s="447"/>
      <c r="Z144" s="447"/>
      <c r="AA144" s="447"/>
      <c r="AB144" s="447"/>
    </row>
    <row r="145" spans="1:28" x14ac:dyDescent="0.25">
      <c r="A145" s="3" t="s">
        <v>41</v>
      </c>
      <c r="B145" s="237">
        <v>0</v>
      </c>
      <c r="C145" s="237"/>
      <c r="D145" s="237"/>
      <c r="E145" s="237"/>
      <c r="F145" s="237"/>
      <c r="G145" s="237"/>
      <c r="H145" s="237"/>
      <c r="I145" s="237"/>
      <c r="J145" s="237"/>
      <c r="K145" s="237"/>
      <c r="L145" s="237"/>
      <c r="M145" s="237"/>
      <c r="N145" s="237">
        <f>SUM(B145:M145)</f>
        <v>0</v>
      </c>
      <c r="P145" s="447"/>
      <c r="Q145" s="447"/>
      <c r="R145" s="447"/>
      <c r="S145" s="447"/>
      <c r="T145" s="447"/>
      <c r="U145" s="447"/>
      <c r="V145" s="447"/>
      <c r="W145" s="447"/>
      <c r="X145" s="447"/>
      <c r="Y145" s="447"/>
      <c r="Z145" s="447"/>
      <c r="AA145" s="447"/>
      <c r="AB145" s="447"/>
    </row>
    <row r="146" spans="1:28" x14ac:dyDescent="0.25">
      <c r="A146" s="3" t="s">
        <v>83</v>
      </c>
      <c r="B146" s="208">
        <f>B145</f>
        <v>0</v>
      </c>
      <c r="C146" s="208">
        <f>SUM($B$145:C$145)</f>
        <v>0</v>
      </c>
      <c r="D146" s="208">
        <f>SUM($B$145:D$145)</f>
        <v>0</v>
      </c>
      <c r="E146" s="208">
        <f>SUM($B$145:E$145)</f>
        <v>0</v>
      </c>
      <c r="F146" s="208">
        <f>SUM($B$145:F$145)</f>
        <v>0</v>
      </c>
      <c r="G146" s="208">
        <f>SUM($B$145:G$145)</f>
        <v>0</v>
      </c>
      <c r="H146" s="208">
        <f>SUM($B$145:H$145)</f>
        <v>0</v>
      </c>
      <c r="I146" s="208">
        <f>SUM($B$145:I$145)</f>
        <v>0</v>
      </c>
      <c r="J146" s="208">
        <f>SUM($B$145:J$145)</f>
        <v>0</v>
      </c>
      <c r="K146" s="208">
        <f>SUM($B$145:K$145)</f>
        <v>0</v>
      </c>
      <c r="L146" s="208">
        <f>SUM($B$145:L$145)</f>
        <v>0</v>
      </c>
      <c r="M146" s="208">
        <f>SUM($B$145:M$145)</f>
        <v>0</v>
      </c>
      <c r="N146" s="208"/>
      <c r="P146" s="447"/>
      <c r="Q146" s="447"/>
      <c r="R146" s="447"/>
      <c r="S146" s="447"/>
      <c r="T146" s="447"/>
      <c r="U146" s="447"/>
      <c r="V146" s="447"/>
      <c r="W146" s="447"/>
      <c r="X146" s="447"/>
      <c r="Y146" s="447"/>
      <c r="Z146" s="447"/>
      <c r="AA146" s="447"/>
      <c r="AB146" s="447"/>
    </row>
    <row r="147" spans="1:28" x14ac:dyDescent="0.25">
      <c r="A147" s="3" t="s">
        <v>196</v>
      </c>
      <c r="B147" s="6">
        <f>IF(B145=0,1,B144/B145)</f>
        <v>1</v>
      </c>
      <c r="C147" s="6">
        <f t="shared" ref="C147:N147" si="32">IF(C145=0,1,C144/C145)</f>
        <v>1</v>
      </c>
      <c r="D147" s="6">
        <f t="shared" si="32"/>
        <v>1</v>
      </c>
      <c r="E147" s="6">
        <f t="shared" si="32"/>
        <v>1</v>
      </c>
      <c r="F147" s="6">
        <f t="shared" si="32"/>
        <v>1</v>
      </c>
      <c r="G147" s="6">
        <f t="shared" si="32"/>
        <v>1</v>
      </c>
      <c r="H147" s="6">
        <f t="shared" si="32"/>
        <v>1</v>
      </c>
      <c r="I147" s="6">
        <f t="shared" si="32"/>
        <v>1</v>
      </c>
      <c r="J147" s="6">
        <f t="shared" si="32"/>
        <v>1</v>
      </c>
      <c r="K147" s="6">
        <f t="shared" si="32"/>
        <v>1</v>
      </c>
      <c r="L147" s="6">
        <f t="shared" si="32"/>
        <v>1</v>
      </c>
      <c r="M147" s="6">
        <f t="shared" si="32"/>
        <v>1</v>
      </c>
      <c r="N147" s="6">
        <f t="shared" si="32"/>
        <v>1</v>
      </c>
      <c r="P147" s="447"/>
      <c r="Q147" s="447"/>
      <c r="R147" s="447"/>
      <c r="S147" s="447"/>
      <c r="T147" s="447"/>
      <c r="U147" s="447"/>
      <c r="V147" s="447"/>
      <c r="W147" s="447"/>
      <c r="X147" s="447"/>
      <c r="Y147" s="447"/>
      <c r="Z147" s="447"/>
      <c r="AA147" s="447"/>
      <c r="AB147" s="447"/>
    </row>
    <row r="148" spans="1:28" x14ac:dyDescent="0.25">
      <c r="A148" s="3" t="s">
        <v>197</v>
      </c>
      <c r="B148" s="2">
        <f>B147</f>
        <v>1</v>
      </c>
      <c r="C148" s="2">
        <f>SUM($B$147:C$147)/COUNT($B$147:C$147)</f>
        <v>1</v>
      </c>
      <c r="D148" s="2">
        <f>SUM($B$147:D$147)/COUNT($B$147:D$147)</f>
        <v>1</v>
      </c>
      <c r="E148" s="2">
        <f>SUM($B$147:E$147)/COUNT($B$147:E$147)</f>
        <v>1</v>
      </c>
      <c r="F148" s="2">
        <f>SUM($B$147:F$147)/COUNT($B$147:F$147)</f>
        <v>1</v>
      </c>
      <c r="G148" s="2">
        <f>SUM($B$147:G$147)/COUNT($B$147:G$147)</f>
        <v>1</v>
      </c>
      <c r="H148" s="2">
        <f>SUM($B$147:H$147)/COUNT($B$147:H$147)</f>
        <v>1</v>
      </c>
      <c r="I148" s="2">
        <f>SUM($B$147:I$147)/COUNT($B$147:I$147)</f>
        <v>1</v>
      </c>
      <c r="J148" s="2">
        <f>SUM($B$147:J$147)/COUNT($B$147:J$147)</f>
        <v>1</v>
      </c>
      <c r="K148" s="2">
        <f>SUM($B$147:K$147)/COUNT($B$147:K$147)</f>
        <v>1</v>
      </c>
      <c r="L148" s="2">
        <f>SUM($B$147:L$147)/COUNT($B$147:L$147)</f>
        <v>1</v>
      </c>
      <c r="M148" s="2">
        <f>SUM($B$147:M$147)/COUNT($B$147:M$147)</f>
        <v>1</v>
      </c>
      <c r="N148" s="2"/>
      <c r="P148" s="447"/>
      <c r="Q148" s="447"/>
      <c r="R148" s="447"/>
      <c r="S148" s="447"/>
      <c r="T148" s="447"/>
      <c r="U148" s="447"/>
      <c r="V148" s="447"/>
      <c r="W148" s="447"/>
      <c r="X148" s="447"/>
      <c r="Y148" s="447"/>
      <c r="Z148" s="447"/>
      <c r="AA148" s="447"/>
      <c r="AB148" s="447"/>
    </row>
    <row r="149" spans="1:28" x14ac:dyDescent="0.25">
      <c r="A149" s="210"/>
      <c r="B149" s="212"/>
      <c r="C149" s="212"/>
      <c r="D149" s="212"/>
      <c r="E149" s="212"/>
      <c r="F149" s="212"/>
      <c r="G149" s="212"/>
      <c r="H149" s="212"/>
      <c r="I149" s="212"/>
      <c r="J149" s="212"/>
      <c r="K149" s="212"/>
      <c r="L149" s="212"/>
      <c r="M149" s="212"/>
      <c r="N149" s="212"/>
    </row>
    <row r="150" spans="1:28" x14ac:dyDescent="0.25">
      <c r="A150" s="210"/>
      <c r="B150" s="212"/>
      <c r="C150" s="212"/>
      <c r="D150" s="212"/>
      <c r="E150" s="212"/>
      <c r="F150" s="212"/>
      <c r="G150" s="212"/>
      <c r="H150" s="212"/>
      <c r="I150" s="212"/>
      <c r="J150" s="212"/>
      <c r="K150" s="212"/>
      <c r="L150" s="212"/>
      <c r="M150" s="212"/>
      <c r="N150" s="212"/>
    </row>
    <row r="151" spans="1:28" x14ac:dyDescent="0.25">
      <c r="A151" s="3" t="s">
        <v>180</v>
      </c>
      <c r="B151" s="209" t="s">
        <v>187</v>
      </c>
      <c r="C151" s="209"/>
    </row>
    <row r="152" spans="1:28" x14ac:dyDescent="0.25">
      <c r="A152" s="242" t="s">
        <v>185</v>
      </c>
      <c r="B152" s="241" t="s">
        <v>28</v>
      </c>
      <c r="C152" s="204" t="s">
        <v>29</v>
      </c>
      <c r="D152" s="204" t="s">
        <v>30</v>
      </c>
      <c r="E152" s="204" t="s">
        <v>31</v>
      </c>
      <c r="F152" s="204" t="s">
        <v>32</v>
      </c>
      <c r="G152" s="204" t="s">
        <v>33</v>
      </c>
      <c r="H152" s="204" t="s">
        <v>34</v>
      </c>
      <c r="I152" s="204" t="s">
        <v>35</v>
      </c>
      <c r="J152" s="204" t="s">
        <v>36</v>
      </c>
      <c r="K152" s="204" t="s">
        <v>37</v>
      </c>
      <c r="L152" s="204" t="s">
        <v>38</v>
      </c>
      <c r="M152" s="204" t="s">
        <v>39</v>
      </c>
      <c r="N152" s="204" t="s">
        <v>82</v>
      </c>
      <c r="P152" s="204" t="s">
        <v>28</v>
      </c>
      <c r="Q152" s="204" t="s">
        <v>29</v>
      </c>
      <c r="R152" s="204" t="s">
        <v>30</v>
      </c>
      <c r="S152" s="204" t="s">
        <v>31</v>
      </c>
      <c r="T152" s="204" t="s">
        <v>32</v>
      </c>
      <c r="U152" s="204" t="s">
        <v>33</v>
      </c>
      <c r="V152" s="204" t="s">
        <v>34</v>
      </c>
      <c r="W152" s="204" t="s">
        <v>35</v>
      </c>
      <c r="X152" s="204" t="s">
        <v>36</v>
      </c>
      <c r="Y152" s="204" t="s">
        <v>37</v>
      </c>
      <c r="Z152" s="204" t="s">
        <v>38</v>
      </c>
      <c r="AA152" s="204" t="s">
        <v>39</v>
      </c>
      <c r="AB152" s="204" t="s">
        <v>82</v>
      </c>
    </row>
    <row r="153" spans="1:28" x14ac:dyDescent="0.25">
      <c r="A153" s="3" t="s">
        <v>40</v>
      </c>
      <c r="B153" s="208">
        <v>0</v>
      </c>
      <c r="C153" s="208">
        <v>0</v>
      </c>
      <c r="D153" s="208">
        <v>0</v>
      </c>
      <c r="E153" s="208">
        <v>0</v>
      </c>
      <c r="F153" s="208">
        <v>0</v>
      </c>
      <c r="G153" s="208">
        <v>0</v>
      </c>
      <c r="H153" s="208">
        <v>0</v>
      </c>
      <c r="I153" s="208">
        <v>0</v>
      </c>
      <c r="J153" s="208">
        <v>0</v>
      </c>
      <c r="K153" s="208">
        <v>0</v>
      </c>
      <c r="L153" s="208">
        <v>0</v>
      </c>
      <c r="M153" s="208">
        <v>0</v>
      </c>
      <c r="N153" s="208">
        <f>SUM(B153:M153)</f>
        <v>0</v>
      </c>
      <c r="P153" s="447"/>
      <c r="Q153" s="447"/>
      <c r="R153" s="447"/>
      <c r="S153" s="447"/>
      <c r="T153" s="447"/>
      <c r="U153" s="447"/>
      <c r="V153" s="447"/>
      <c r="W153" s="447"/>
      <c r="X153" s="447"/>
      <c r="Y153" s="447"/>
      <c r="Z153" s="447"/>
      <c r="AA153" s="447"/>
      <c r="AB153" s="447"/>
    </row>
    <row r="154" spans="1:28" x14ac:dyDescent="0.25">
      <c r="A154" s="3" t="s">
        <v>41</v>
      </c>
      <c r="B154" s="237">
        <v>0</v>
      </c>
      <c r="C154" s="237"/>
      <c r="D154" s="237"/>
      <c r="E154" s="237"/>
      <c r="F154" s="237"/>
      <c r="G154" s="237"/>
      <c r="H154" s="237"/>
      <c r="I154" s="237"/>
      <c r="J154" s="237"/>
      <c r="K154" s="237"/>
      <c r="L154" s="237"/>
      <c r="M154" s="237"/>
      <c r="N154" s="237">
        <f>SUM(B154:M154)</f>
        <v>0</v>
      </c>
      <c r="P154" s="447"/>
      <c r="Q154" s="447"/>
      <c r="R154" s="447"/>
      <c r="S154" s="447"/>
      <c r="T154" s="447"/>
      <c r="U154" s="447"/>
      <c r="V154" s="447"/>
      <c r="W154" s="447"/>
      <c r="X154" s="447"/>
      <c r="Y154" s="447"/>
      <c r="Z154" s="447"/>
      <c r="AA154" s="447"/>
      <c r="AB154" s="447"/>
    </row>
    <row r="155" spans="1:28" x14ac:dyDescent="0.25">
      <c r="A155" s="3" t="s">
        <v>83</v>
      </c>
      <c r="B155" s="208">
        <f>B154</f>
        <v>0</v>
      </c>
      <c r="C155" s="208">
        <f>SUM($B$177:M$177)</f>
        <v>0</v>
      </c>
      <c r="D155" s="208">
        <f>SUM($B$177:M$177)</f>
        <v>0</v>
      </c>
      <c r="E155" s="208">
        <f>SUM($B$177:M$177)</f>
        <v>0</v>
      </c>
      <c r="F155" s="208">
        <f>SUM($B$177:M$177)</f>
        <v>0</v>
      </c>
      <c r="G155" s="208">
        <f>SUM($B$177:M$177)</f>
        <v>0</v>
      </c>
      <c r="H155" s="208">
        <f>SUM($B$177:M$177)</f>
        <v>0</v>
      </c>
      <c r="I155" s="208">
        <f>SUM($B$177:M$177)</f>
        <v>0</v>
      </c>
      <c r="J155" s="208">
        <f>SUM($B$177:M$177)</f>
        <v>0</v>
      </c>
      <c r="K155" s="208">
        <f>SUM($B$177:M$177)</f>
        <v>0</v>
      </c>
      <c r="L155" s="208">
        <f>SUM($B$177:M$177)</f>
        <v>0</v>
      </c>
      <c r="M155" s="208">
        <f>SUM($B$177:M$177)</f>
        <v>0</v>
      </c>
      <c r="N155" s="208"/>
      <c r="P155" s="447"/>
      <c r="Q155" s="447"/>
      <c r="R155" s="447"/>
      <c r="S155" s="447"/>
      <c r="T155" s="447"/>
      <c r="U155" s="447"/>
      <c r="V155" s="447"/>
      <c r="W155" s="447"/>
      <c r="X155" s="447"/>
      <c r="Y155" s="447"/>
      <c r="Z155" s="447"/>
      <c r="AA155" s="447"/>
      <c r="AB155" s="447"/>
    </row>
    <row r="156" spans="1:28" x14ac:dyDescent="0.25">
      <c r="A156" s="3" t="s">
        <v>196</v>
      </c>
      <c r="B156" s="6">
        <f>IF(B154=0,1,B153/B154)</f>
        <v>1</v>
      </c>
      <c r="C156" s="6">
        <f t="shared" ref="C156:N156" si="33">IF(C154=0,1,C153/C154)</f>
        <v>1</v>
      </c>
      <c r="D156" s="6">
        <f t="shared" si="33"/>
        <v>1</v>
      </c>
      <c r="E156" s="6">
        <f t="shared" si="33"/>
        <v>1</v>
      </c>
      <c r="F156" s="6">
        <f t="shared" si="33"/>
        <v>1</v>
      </c>
      <c r="G156" s="6">
        <f t="shared" si="33"/>
        <v>1</v>
      </c>
      <c r="H156" s="6">
        <f t="shared" si="33"/>
        <v>1</v>
      </c>
      <c r="I156" s="6">
        <f t="shared" si="33"/>
        <v>1</v>
      </c>
      <c r="J156" s="6">
        <f t="shared" si="33"/>
        <v>1</v>
      </c>
      <c r="K156" s="6">
        <f t="shared" si="33"/>
        <v>1</v>
      </c>
      <c r="L156" s="6">
        <f t="shared" si="33"/>
        <v>1</v>
      </c>
      <c r="M156" s="6">
        <f t="shared" si="33"/>
        <v>1</v>
      </c>
      <c r="N156" s="6">
        <f t="shared" si="33"/>
        <v>1</v>
      </c>
      <c r="P156" s="447"/>
      <c r="Q156" s="447"/>
      <c r="R156" s="447"/>
      <c r="S156" s="447"/>
      <c r="T156" s="447"/>
      <c r="U156" s="447"/>
      <c r="V156" s="447"/>
      <c r="W156" s="447"/>
      <c r="X156" s="447"/>
      <c r="Y156" s="447"/>
      <c r="Z156" s="447"/>
      <c r="AA156" s="447"/>
      <c r="AB156" s="447"/>
    </row>
    <row r="157" spans="1:28" x14ac:dyDescent="0.25">
      <c r="A157" s="3" t="s">
        <v>197</v>
      </c>
      <c r="B157" s="2">
        <f>B156</f>
        <v>1</v>
      </c>
      <c r="C157" s="2">
        <f>AVERAGE($B$156:C$156)</f>
        <v>1</v>
      </c>
      <c r="D157" s="2">
        <f>AVERAGE($B$156:D$156)</f>
        <v>1</v>
      </c>
      <c r="E157" s="2">
        <f>AVERAGE($B$156:E$156)</f>
        <v>1</v>
      </c>
      <c r="F157" s="2">
        <f>AVERAGE($B$156:F$156)</f>
        <v>1</v>
      </c>
      <c r="G157" s="2">
        <f>AVERAGE($B$156:G$156)</f>
        <v>1</v>
      </c>
      <c r="H157" s="2">
        <f>AVERAGE($B$156:H$156)</f>
        <v>1</v>
      </c>
      <c r="I157" s="2">
        <f>AVERAGE($B$156:I$156)</f>
        <v>1</v>
      </c>
      <c r="J157" s="2">
        <f>AVERAGE($B$156:J$156)</f>
        <v>1</v>
      </c>
      <c r="K157" s="2">
        <f>AVERAGE($B$156:K$156)</f>
        <v>1</v>
      </c>
      <c r="L157" s="2">
        <f>AVERAGE($B$156:L$156)</f>
        <v>1</v>
      </c>
      <c r="M157" s="2">
        <f>AVERAGE($B$156:M$156)</f>
        <v>1</v>
      </c>
      <c r="N157" s="2"/>
      <c r="P157" s="447"/>
      <c r="Q157" s="447"/>
      <c r="R157" s="447"/>
      <c r="S157" s="447"/>
      <c r="T157" s="447"/>
      <c r="U157" s="447"/>
      <c r="V157" s="447"/>
      <c r="W157" s="447"/>
      <c r="X157" s="447"/>
      <c r="Y157" s="447"/>
      <c r="Z157" s="447"/>
      <c r="AA157" s="447"/>
      <c r="AB157" s="447"/>
    </row>
    <row r="158" spans="1:28" x14ac:dyDescent="0.25">
      <c r="A158" s="210"/>
      <c r="B158" s="212"/>
      <c r="C158" s="212"/>
      <c r="D158" s="212"/>
      <c r="E158" s="212"/>
      <c r="F158" s="212"/>
      <c r="G158" s="212"/>
      <c r="H158" s="212"/>
      <c r="I158" s="212"/>
      <c r="J158" s="212"/>
      <c r="K158" s="212"/>
      <c r="L158" s="212"/>
      <c r="M158" s="212"/>
      <c r="N158" s="212"/>
    </row>
    <row r="160" spans="1:28" s="213" customFormat="1" ht="30" x14ac:dyDescent="0.25">
      <c r="A160" s="242" t="s">
        <v>186</v>
      </c>
      <c r="B160" s="332" t="s">
        <v>28</v>
      </c>
      <c r="C160" s="332" t="s">
        <v>29</v>
      </c>
      <c r="D160" s="332" t="s">
        <v>30</v>
      </c>
      <c r="E160" s="332" t="s">
        <v>31</v>
      </c>
      <c r="F160" s="332" t="s">
        <v>32</v>
      </c>
      <c r="G160" s="332" t="s">
        <v>33</v>
      </c>
      <c r="H160" s="332" t="s">
        <v>34</v>
      </c>
      <c r="I160" s="332" t="s">
        <v>35</v>
      </c>
      <c r="J160" s="332" t="s">
        <v>36</v>
      </c>
      <c r="K160" s="332" t="s">
        <v>37</v>
      </c>
      <c r="L160" s="332" t="s">
        <v>38</v>
      </c>
      <c r="M160" s="332" t="s">
        <v>39</v>
      </c>
      <c r="N160" s="332" t="s">
        <v>82</v>
      </c>
      <c r="P160" s="204" t="s">
        <v>28</v>
      </c>
      <c r="Q160" s="204" t="s">
        <v>29</v>
      </c>
      <c r="R160" s="204" t="s">
        <v>30</v>
      </c>
      <c r="S160" s="204" t="s">
        <v>31</v>
      </c>
      <c r="T160" s="204" t="s">
        <v>32</v>
      </c>
      <c r="U160" s="204" t="s">
        <v>33</v>
      </c>
      <c r="V160" s="204" t="s">
        <v>34</v>
      </c>
      <c r="W160" s="204" t="s">
        <v>35</v>
      </c>
      <c r="X160" s="204" t="s">
        <v>36</v>
      </c>
      <c r="Y160" s="204" t="s">
        <v>37</v>
      </c>
      <c r="Z160" s="204" t="s">
        <v>38</v>
      </c>
      <c r="AA160" s="204" t="s">
        <v>39</v>
      </c>
      <c r="AB160" s="204" t="s">
        <v>82</v>
      </c>
    </row>
    <row r="161" spans="1:28" x14ac:dyDescent="0.25">
      <c r="A161" s="3" t="s">
        <v>228</v>
      </c>
      <c r="B161" s="243">
        <f>IF(OR(B164=FALSE,B167&gt;0),1,0)</f>
        <v>0</v>
      </c>
      <c r="C161" s="243">
        <f t="shared" ref="C161:N161" si="34">IF(OR(C164=FALSE,C167&gt;0),1,0)</f>
        <v>0</v>
      </c>
      <c r="D161" s="243">
        <f t="shared" si="34"/>
        <v>0</v>
      </c>
      <c r="E161" s="243">
        <f t="shared" si="34"/>
        <v>0</v>
      </c>
      <c r="F161" s="243">
        <f t="shared" si="34"/>
        <v>0</v>
      </c>
      <c r="G161" s="243">
        <f t="shared" si="34"/>
        <v>0</v>
      </c>
      <c r="H161" s="243">
        <f t="shared" si="34"/>
        <v>0</v>
      </c>
      <c r="I161" s="243">
        <f t="shared" si="34"/>
        <v>0</v>
      </c>
      <c r="J161" s="243">
        <f t="shared" si="34"/>
        <v>0</v>
      </c>
      <c r="K161" s="243">
        <f t="shared" si="34"/>
        <v>0</v>
      </c>
      <c r="L161" s="243">
        <f t="shared" si="34"/>
        <v>0</v>
      </c>
      <c r="M161" s="243">
        <f t="shared" si="34"/>
        <v>0</v>
      </c>
      <c r="N161" s="243">
        <f t="shared" si="34"/>
        <v>1</v>
      </c>
      <c r="P161" s="447"/>
      <c r="Q161" s="447"/>
      <c r="R161" s="447"/>
      <c r="S161" s="447"/>
      <c r="T161" s="447"/>
      <c r="U161" s="447"/>
      <c r="V161" s="447"/>
      <c r="W161" s="447"/>
      <c r="X161" s="447"/>
      <c r="Y161" s="447"/>
      <c r="Z161" s="447"/>
      <c r="AA161" s="447"/>
      <c r="AB161" s="447"/>
    </row>
    <row r="162" spans="1:28" x14ac:dyDescent="0.25">
      <c r="A162" s="3" t="s">
        <v>200</v>
      </c>
      <c r="B162" s="333">
        <v>0</v>
      </c>
      <c r="C162" s="333">
        <v>0</v>
      </c>
      <c r="D162" s="333">
        <v>0</v>
      </c>
      <c r="E162" s="333">
        <v>0</v>
      </c>
      <c r="F162" s="333">
        <v>0</v>
      </c>
      <c r="G162" s="333">
        <v>0</v>
      </c>
      <c r="H162" s="333">
        <v>0</v>
      </c>
      <c r="I162" s="333">
        <v>0</v>
      </c>
      <c r="J162" s="333">
        <v>0</v>
      </c>
      <c r="K162" s="333">
        <v>0</v>
      </c>
      <c r="L162" s="333">
        <v>0</v>
      </c>
      <c r="M162" s="333">
        <v>0</v>
      </c>
      <c r="N162" s="333">
        <v>0</v>
      </c>
      <c r="P162" s="447"/>
      <c r="Q162" s="447"/>
      <c r="R162" s="447"/>
      <c r="S162" s="447"/>
      <c r="T162" s="447"/>
      <c r="U162" s="447"/>
      <c r="V162" s="447"/>
      <c r="W162" s="447"/>
      <c r="X162" s="447"/>
      <c r="Y162" s="447"/>
      <c r="Z162" s="447"/>
      <c r="AA162" s="447"/>
      <c r="AB162" s="447"/>
    </row>
    <row r="163" spans="1:28" x14ac:dyDescent="0.25">
      <c r="A163" s="3" t="s">
        <v>201</v>
      </c>
      <c r="B163" s="244">
        <v>10</v>
      </c>
      <c r="C163" s="244">
        <v>10</v>
      </c>
      <c r="D163" s="244">
        <v>10</v>
      </c>
      <c r="E163" s="244">
        <v>10</v>
      </c>
      <c r="F163" s="244">
        <v>10</v>
      </c>
      <c r="G163" s="244">
        <v>10</v>
      </c>
      <c r="H163" s="244">
        <v>10</v>
      </c>
      <c r="I163" s="244">
        <v>10</v>
      </c>
      <c r="J163" s="244">
        <v>10</v>
      </c>
      <c r="K163" s="244">
        <v>10</v>
      </c>
      <c r="L163" s="244">
        <v>10</v>
      </c>
      <c r="M163" s="244">
        <v>10</v>
      </c>
      <c r="N163" s="244">
        <v>10</v>
      </c>
      <c r="P163" s="447"/>
      <c r="Q163" s="447"/>
      <c r="R163" s="447"/>
      <c r="S163" s="447"/>
      <c r="T163" s="447"/>
      <c r="U163" s="447"/>
      <c r="V163" s="447"/>
      <c r="W163" s="447"/>
      <c r="X163" s="447"/>
      <c r="Y163" s="447"/>
      <c r="Z163" s="447"/>
      <c r="AA163" s="447"/>
      <c r="AB163" s="447"/>
    </row>
    <row r="164" spans="1:28" x14ac:dyDescent="0.25">
      <c r="A164" s="3" t="s">
        <v>326</v>
      </c>
      <c r="B164" s="244" t="b">
        <f>ISBLANK(B165)</f>
        <v>1</v>
      </c>
      <c r="C164" s="244" t="b">
        <f t="shared" ref="C164:N164" si="35">ISBLANK(C165)</f>
        <v>1</v>
      </c>
      <c r="D164" s="244" t="b">
        <f t="shared" si="35"/>
        <v>1</v>
      </c>
      <c r="E164" s="244" t="b">
        <f t="shared" si="35"/>
        <v>1</v>
      </c>
      <c r="F164" s="244" t="b">
        <f t="shared" si="35"/>
        <v>1</v>
      </c>
      <c r="G164" s="244" t="b">
        <f t="shared" si="35"/>
        <v>1</v>
      </c>
      <c r="H164" s="244" t="b">
        <f t="shared" si="35"/>
        <v>1</v>
      </c>
      <c r="I164" s="244" t="b">
        <f t="shared" si="35"/>
        <v>1</v>
      </c>
      <c r="J164" s="244" t="b">
        <f t="shared" si="35"/>
        <v>1</v>
      </c>
      <c r="K164" s="244" t="b">
        <f t="shared" si="35"/>
        <v>1</v>
      </c>
      <c r="L164" s="244" t="b">
        <f t="shared" si="35"/>
        <v>1</v>
      </c>
      <c r="M164" s="244" t="b">
        <f t="shared" si="35"/>
        <v>1</v>
      </c>
      <c r="N164" s="244" t="b">
        <f t="shared" si="35"/>
        <v>0</v>
      </c>
      <c r="P164" s="447"/>
      <c r="Q164" s="447"/>
      <c r="R164" s="447"/>
      <c r="S164" s="447"/>
      <c r="T164" s="447"/>
      <c r="U164" s="447"/>
      <c r="V164" s="447"/>
      <c r="W164" s="447"/>
      <c r="X164" s="447"/>
      <c r="Y164" s="447"/>
      <c r="Z164" s="447"/>
      <c r="AA164" s="447"/>
      <c r="AB164" s="447"/>
    </row>
    <row r="165" spans="1:28" x14ac:dyDescent="0.25">
      <c r="A165" s="3" t="s">
        <v>311</v>
      </c>
      <c r="B165" s="328"/>
      <c r="C165" s="328"/>
      <c r="D165" s="328"/>
      <c r="E165" s="328"/>
      <c r="F165" s="328"/>
      <c r="G165" s="328"/>
      <c r="H165" s="328"/>
      <c r="I165" s="328"/>
      <c r="J165" s="328"/>
      <c r="K165" s="328"/>
      <c r="L165" s="328"/>
      <c r="M165" s="328"/>
      <c r="N165" s="252">
        <f>SUM(B165:M165)</f>
        <v>0</v>
      </c>
      <c r="P165" s="447"/>
      <c r="Q165" s="447"/>
      <c r="R165" s="447"/>
      <c r="S165" s="447"/>
      <c r="T165" s="447"/>
      <c r="U165" s="447"/>
      <c r="V165" s="447"/>
      <c r="W165" s="447"/>
      <c r="X165" s="447"/>
      <c r="Y165" s="447"/>
      <c r="Z165" s="447"/>
      <c r="AA165" s="447"/>
      <c r="AB165" s="447"/>
    </row>
    <row r="166" spans="1:28" x14ac:dyDescent="0.25">
      <c r="A166" s="3" t="s">
        <v>327</v>
      </c>
      <c r="B166" s="330">
        <f>IF(B164=TRUE,0,(IF(B165=0,1,0)))</f>
        <v>0</v>
      </c>
      <c r="C166" s="330">
        <f t="shared" ref="C166:N166" si="36">IF(C164=TRUE,0,(IF(C165=0,1,0)))</f>
        <v>0</v>
      </c>
      <c r="D166" s="330">
        <f t="shared" si="36"/>
        <v>0</v>
      </c>
      <c r="E166" s="330">
        <f t="shared" si="36"/>
        <v>0</v>
      </c>
      <c r="F166" s="330">
        <f t="shared" si="36"/>
        <v>0</v>
      </c>
      <c r="G166" s="330">
        <f t="shared" si="36"/>
        <v>0</v>
      </c>
      <c r="H166" s="330">
        <f t="shared" si="36"/>
        <v>0</v>
      </c>
      <c r="I166" s="330">
        <f t="shared" si="36"/>
        <v>0</v>
      </c>
      <c r="J166" s="330">
        <f t="shared" si="36"/>
        <v>0</v>
      </c>
      <c r="K166" s="330">
        <f t="shared" si="36"/>
        <v>0</v>
      </c>
      <c r="L166" s="330">
        <f t="shared" si="36"/>
        <v>0</v>
      </c>
      <c r="M166" s="330">
        <f t="shared" si="36"/>
        <v>0</v>
      </c>
      <c r="N166" s="330">
        <f t="shared" si="36"/>
        <v>1</v>
      </c>
      <c r="P166" s="447"/>
      <c r="Q166" s="447"/>
      <c r="R166" s="447"/>
      <c r="S166" s="447"/>
      <c r="T166" s="447"/>
      <c r="U166" s="447"/>
      <c r="V166" s="447"/>
      <c r="W166" s="447"/>
      <c r="X166" s="447"/>
      <c r="Y166" s="447"/>
      <c r="Z166" s="447"/>
      <c r="AA166" s="447"/>
      <c r="AB166" s="447"/>
    </row>
    <row r="167" spans="1:28" x14ac:dyDescent="0.25">
      <c r="A167" s="3" t="s">
        <v>312</v>
      </c>
      <c r="B167" s="328"/>
      <c r="C167" s="328"/>
      <c r="D167" s="328"/>
      <c r="E167" s="328"/>
      <c r="F167" s="328"/>
      <c r="G167" s="328"/>
      <c r="H167" s="328"/>
      <c r="I167" s="328"/>
      <c r="J167" s="328"/>
      <c r="K167" s="328"/>
      <c r="L167" s="328"/>
      <c r="M167" s="328"/>
      <c r="N167" s="252">
        <f>SUM(B167:M167)</f>
        <v>0</v>
      </c>
      <c r="P167" s="447"/>
      <c r="Q167" s="447"/>
      <c r="R167" s="447"/>
      <c r="S167" s="447"/>
      <c r="T167" s="447"/>
      <c r="U167" s="447"/>
      <c r="V167" s="447"/>
      <c r="W167" s="447"/>
      <c r="X167" s="447"/>
      <c r="Y167" s="447"/>
      <c r="Z167" s="447"/>
      <c r="AA167" s="447"/>
      <c r="AB167" s="447"/>
    </row>
    <row r="168" spans="1:28" x14ac:dyDescent="0.25">
      <c r="A168" s="3" t="s">
        <v>326</v>
      </c>
      <c r="B168" s="334" t="b">
        <f>ISBLANK(B167)</f>
        <v>1</v>
      </c>
      <c r="C168" s="334" t="b">
        <f t="shared" ref="C168:N168" si="37">ISBLANK(C167)</f>
        <v>1</v>
      </c>
      <c r="D168" s="334" t="b">
        <f t="shared" si="37"/>
        <v>1</v>
      </c>
      <c r="E168" s="334" t="b">
        <f t="shared" si="37"/>
        <v>1</v>
      </c>
      <c r="F168" s="334" t="b">
        <f t="shared" si="37"/>
        <v>1</v>
      </c>
      <c r="G168" s="334" t="b">
        <f t="shared" si="37"/>
        <v>1</v>
      </c>
      <c r="H168" s="334" t="b">
        <f t="shared" si="37"/>
        <v>1</v>
      </c>
      <c r="I168" s="334" t="b">
        <f t="shared" si="37"/>
        <v>1</v>
      </c>
      <c r="J168" s="334" t="b">
        <f t="shared" si="37"/>
        <v>1</v>
      </c>
      <c r="K168" s="334" t="b">
        <f t="shared" si="37"/>
        <v>1</v>
      </c>
      <c r="L168" s="334" t="b">
        <f t="shared" si="37"/>
        <v>1</v>
      </c>
      <c r="M168" s="334" t="b">
        <f t="shared" si="37"/>
        <v>1</v>
      </c>
      <c r="N168" s="334" t="b">
        <f t="shared" si="37"/>
        <v>0</v>
      </c>
      <c r="P168" s="447"/>
      <c r="Q168" s="447"/>
      <c r="R168" s="447"/>
      <c r="S168" s="447"/>
      <c r="T168" s="447"/>
      <c r="U168" s="447"/>
      <c r="V168" s="447"/>
      <c r="W168" s="447"/>
      <c r="X168" s="447"/>
      <c r="Y168" s="447"/>
      <c r="Z168" s="447"/>
      <c r="AA168" s="447"/>
      <c r="AB168" s="447"/>
    </row>
    <row r="169" spans="1:28" x14ac:dyDescent="0.25">
      <c r="A169" s="3" t="s">
        <v>328</v>
      </c>
      <c r="B169" s="330">
        <f>IF(B168=TRUE,0,B163/B167)</f>
        <v>0</v>
      </c>
      <c r="C169" s="330">
        <f t="shared" ref="C169:N169" si="38">IF(C168=TRUE,0,C163/C167)</f>
        <v>0</v>
      </c>
      <c r="D169" s="330">
        <f t="shared" si="38"/>
        <v>0</v>
      </c>
      <c r="E169" s="330">
        <f t="shared" si="38"/>
        <v>0</v>
      </c>
      <c r="F169" s="330">
        <f t="shared" si="38"/>
        <v>0</v>
      </c>
      <c r="G169" s="330">
        <f t="shared" si="38"/>
        <v>0</v>
      </c>
      <c r="H169" s="330">
        <f t="shared" si="38"/>
        <v>0</v>
      </c>
      <c r="I169" s="330">
        <f t="shared" si="38"/>
        <v>0</v>
      </c>
      <c r="J169" s="330">
        <f t="shared" si="38"/>
        <v>0</v>
      </c>
      <c r="K169" s="330">
        <f t="shared" si="38"/>
        <v>0</v>
      </c>
      <c r="L169" s="330">
        <f t="shared" si="38"/>
        <v>0</v>
      </c>
      <c r="M169" s="330">
        <f t="shared" si="38"/>
        <v>0</v>
      </c>
      <c r="N169" s="330" t="e">
        <f t="shared" si="38"/>
        <v>#DIV/0!</v>
      </c>
      <c r="P169" s="447"/>
      <c r="Q169" s="447"/>
      <c r="R169" s="447"/>
      <c r="S169" s="447"/>
      <c r="T169" s="447"/>
      <c r="U169" s="447"/>
      <c r="V169" s="447"/>
      <c r="W169" s="447"/>
      <c r="X169" s="447"/>
      <c r="Y169" s="447"/>
      <c r="Z169" s="447"/>
      <c r="AA169" s="447"/>
      <c r="AB169" s="447"/>
    </row>
    <row r="170" spans="1:28" x14ac:dyDescent="0.25">
      <c r="A170" s="3" t="s">
        <v>196</v>
      </c>
      <c r="B170" s="6">
        <f>IF(AND(B164=FALSE,B165=0,B169=0),B166,IF(AND(B164=TRUE,B169&gt;0),B169,IF(AND(B164=FALSE,B169&gt;0),AVERAGE(B166,B169),0)))</f>
        <v>0</v>
      </c>
      <c r="C170" s="6">
        <f>IF(AND(C164=FALSE,C165=0,C169=0),C166,IF(AND(C164=TRUE,C169&gt;0),C169,IF(AND(C164=FALSE,C169&gt;0),AVERAGE(C166,C169),0)))</f>
        <v>0</v>
      </c>
      <c r="D170" s="6">
        <f t="shared" ref="D170:N170" si="39">IF(AND(D164=FALSE,D165=0,D169=0),D166,IF(AND(D164=TRUE,D169&gt;0),D169,IF(AND(D164=FALSE,D169&gt;0),AVERAGE(D166,D169),0)))</f>
        <v>0</v>
      </c>
      <c r="E170" s="6">
        <f t="shared" si="39"/>
        <v>0</v>
      </c>
      <c r="F170" s="6">
        <f t="shared" si="39"/>
        <v>0</v>
      </c>
      <c r="G170" s="6">
        <f t="shared" si="39"/>
        <v>0</v>
      </c>
      <c r="H170" s="6">
        <f t="shared" si="39"/>
        <v>0</v>
      </c>
      <c r="I170" s="6">
        <f t="shared" si="39"/>
        <v>0</v>
      </c>
      <c r="J170" s="6">
        <f t="shared" si="39"/>
        <v>0</v>
      </c>
      <c r="K170" s="6">
        <f t="shared" si="39"/>
        <v>0</v>
      </c>
      <c r="L170" s="6">
        <f t="shared" si="39"/>
        <v>0</v>
      </c>
      <c r="M170" s="6">
        <f t="shared" si="39"/>
        <v>0</v>
      </c>
      <c r="N170" s="6" t="e">
        <f t="shared" si="39"/>
        <v>#DIV/0!</v>
      </c>
      <c r="P170" s="447"/>
      <c r="Q170" s="447"/>
      <c r="R170" s="447"/>
      <c r="S170" s="447"/>
      <c r="T170" s="447"/>
      <c r="U170" s="447"/>
      <c r="V170" s="447"/>
      <c r="W170" s="447"/>
      <c r="X170" s="447"/>
      <c r="Y170" s="447"/>
      <c r="Z170" s="447"/>
      <c r="AA170" s="447"/>
      <c r="AB170" s="447"/>
    </row>
    <row r="171" spans="1:28" x14ac:dyDescent="0.25">
      <c r="A171" s="3" t="s">
        <v>197</v>
      </c>
      <c r="B171" s="6">
        <f>B170</f>
        <v>0</v>
      </c>
      <c r="C171" s="2">
        <f>AVERAGE($B$170:C$170)</f>
        <v>0</v>
      </c>
      <c r="D171" s="2">
        <f>AVERAGE($B$170:D$170)</f>
        <v>0</v>
      </c>
      <c r="E171" s="2">
        <f>AVERAGE($B$170:E$170)</f>
        <v>0</v>
      </c>
      <c r="F171" s="2">
        <f>AVERAGE($B$170:F$170)</f>
        <v>0</v>
      </c>
      <c r="G171" s="2">
        <f>AVERAGE($B$170:G$170)</f>
        <v>0</v>
      </c>
      <c r="H171" s="2">
        <f>AVERAGE($B$170:H$170)</f>
        <v>0</v>
      </c>
      <c r="I171" s="2">
        <f>AVERAGE($B$170:I$170)</f>
        <v>0</v>
      </c>
      <c r="J171" s="2">
        <f>AVERAGE($B$170:J$170)</f>
        <v>0</v>
      </c>
      <c r="K171" s="2">
        <f>AVERAGE($B$170:K$170)</f>
        <v>0</v>
      </c>
      <c r="L171" s="2">
        <f>AVERAGE($B$170:L$170)</f>
        <v>0</v>
      </c>
      <c r="M171" s="2">
        <f>AVERAGE($B$170:M$170)</f>
        <v>0</v>
      </c>
      <c r="N171" s="2"/>
      <c r="P171" s="447"/>
      <c r="Q171" s="447"/>
      <c r="R171" s="447"/>
      <c r="S171" s="447"/>
      <c r="T171" s="447"/>
      <c r="U171" s="447"/>
      <c r="V171" s="447"/>
      <c r="W171" s="447"/>
      <c r="X171" s="447"/>
      <c r="Y171" s="447"/>
      <c r="Z171" s="447"/>
      <c r="AA171" s="447"/>
      <c r="AB171" s="447"/>
    </row>
    <row r="174" spans="1:28" x14ac:dyDescent="0.25">
      <c r="A174" s="3" t="s">
        <v>180</v>
      </c>
      <c r="B174" s="209" t="s">
        <v>187</v>
      </c>
      <c r="C174" s="209"/>
    </row>
    <row r="175" spans="1:28" ht="45" x14ac:dyDescent="0.25">
      <c r="A175" s="242" t="s">
        <v>179</v>
      </c>
      <c r="B175" s="241" t="s">
        <v>28</v>
      </c>
      <c r="C175" s="204" t="s">
        <v>29</v>
      </c>
      <c r="D175" s="204" t="s">
        <v>30</v>
      </c>
      <c r="E175" s="204" t="s">
        <v>31</v>
      </c>
      <c r="F175" s="204" t="s">
        <v>32</v>
      </c>
      <c r="G175" s="204" t="s">
        <v>33</v>
      </c>
      <c r="H175" s="204" t="s">
        <v>34</v>
      </c>
      <c r="I175" s="204" t="s">
        <v>35</v>
      </c>
      <c r="J175" s="204" t="s">
        <v>36</v>
      </c>
      <c r="K175" s="204" t="s">
        <v>37</v>
      </c>
      <c r="L175" s="204" t="s">
        <v>38</v>
      </c>
      <c r="M175" s="204" t="s">
        <v>39</v>
      </c>
      <c r="N175" s="204" t="s">
        <v>82</v>
      </c>
      <c r="P175" s="204" t="s">
        <v>28</v>
      </c>
      <c r="Q175" s="204" t="s">
        <v>29</v>
      </c>
      <c r="R175" s="204" t="s">
        <v>30</v>
      </c>
      <c r="S175" s="204" t="s">
        <v>31</v>
      </c>
      <c r="T175" s="204" t="s">
        <v>32</v>
      </c>
      <c r="U175" s="204" t="s">
        <v>33</v>
      </c>
      <c r="V175" s="204" t="s">
        <v>34</v>
      </c>
      <c r="W175" s="204" t="s">
        <v>35</v>
      </c>
      <c r="X175" s="204" t="s">
        <v>36</v>
      </c>
      <c r="Y175" s="204" t="s">
        <v>37</v>
      </c>
      <c r="Z175" s="204" t="s">
        <v>38</v>
      </c>
      <c r="AA175" s="204" t="s">
        <v>39</v>
      </c>
      <c r="AB175" s="204" t="s">
        <v>82</v>
      </c>
    </row>
    <row r="176" spans="1:28" x14ac:dyDescent="0.25">
      <c r="A176" s="3" t="s">
        <v>40</v>
      </c>
      <c r="B176" s="208">
        <v>0</v>
      </c>
      <c r="C176" s="208">
        <v>0</v>
      </c>
      <c r="D176" s="208">
        <v>0</v>
      </c>
      <c r="E176" s="208">
        <v>0</v>
      </c>
      <c r="F176" s="208">
        <v>0</v>
      </c>
      <c r="G176" s="208">
        <v>0</v>
      </c>
      <c r="H176" s="208">
        <v>0</v>
      </c>
      <c r="I176" s="208">
        <v>0</v>
      </c>
      <c r="J176" s="208">
        <v>0</v>
      </c>
      <c r="K176" s="208">
        <v>0</v>
      </c>
      <c r="L176" s="208">
        <v>0</v>
      </c>
      <c r="M176" s="208">
        <v>0</v>
      </c>
      <c r="N176" s="208">
        <f>SUM(B176:M176)</f>
        <v>0</v>
      </c>
      <c r="P176" s="447"/>
      <c r="Q176" s="447"/>
      <c r="R176" s="447"/>
      <c r="S176" s="447"/>
      <c r="T176" s="447"/>
      <c r="U176" s="447"/>
      <c r="V176" s="447"/>
      <c r="W176" s="447"/>
      <c r="X176" s="447"/>
      <c r="Y176" s="447"/>
      <c r="Z176" s="447"/>
      <c r="AA176" s="447"/>
      <c r="AB176" s="447"/>
    </row>
    <row r="177" spans="1:28" x14ac:dyDescent="0.25">
      <c r="A177" s="3" t="s">
        <v>41</v>
      </c>
      <c r="B177" s="237">
        <v>0</v>
      </c>
      <c r="C177" s="237"/>
      <c r="D177" s="237"/>
      <c r="E177" s="237"/>
      <c r="F177" s="237"/>
      <c r="G177" s="237"/>
      <c r="H177" s="237"/>
      <c r="I177" s="237"/>
      <c r="J177" s="237"/>
      <c r="K177" s="237"/>
      <c r="L177" s="237"/>
      <c r="M177" s="237"/>
      <c r="N177" s="237">
        <f>SUM(B177:M177)</f>
        <v>0</v>
      </c>
      <c r="P177" s="447"/>
      <c r="Q177" s="447"/>
      <c r="R177" s="447"/>
      <c r="S177" s="447"/>
      <c r="T177" s="447"/>
      <c r="U177" s="447"/>
      <c r="V177" s="447"/>
      <c r="W177" s="447"/>
      <c r="X177" s="447"/>
      <c r="Y177" s="447"/>
      <c r="Z177" s="447"/>
      <c r="AA177" s="447"/>
      <c r="AB177" s="447"/>
    </row>
    <row r="178" spans="1:28" x14ac:dyDescent="0.25">
      <c r="A178" s="3" t="s">
        <v>83</v>
      </c>
      <c r="B178" s="208">
        <f>B177</f>
        <v>0</v>
      </c>
      <c r="C178" s="208">
        <f>SUM($B$177:M$177)</f>
        <v>0</v>
      </c>
      <c r="D178" s="208">
        <f>SUM($B$177:M$177)</f>
        <v>0</v>
      </c>
      <c r="E178" s="208">
        <f>SUM($B$177:M$177)</f>
        <v>0</v>
      </c>
      <c r="F178" s="208">
        <f>SUM($B$177:M$177)</f>
        <v>0</v>
      </c>
      <c r="G178" s="208">
        <f>SUM($B$177:M$177)</f>
        <v>0</v>
      </c>
      <c r="H178" s="208">
        <f>SUM($B$177:M$177)</f>
        <v>0</v>
      </c>
      <c r="I178" s="208">
        <f>SUM($B$177:M$177)</f>
        <v>0</v>
      </c>
      <c r="J178" s="208">
        <f>SUM($B$177:M$177)</f>
        <v>0</v>
      </c>
      <c r="K178" s="208">
        <f>SUM($B$177:M$177)</f>
        <v>0</v>
      </c>
      <c r="L178" s="208">
        <f>SUM($B$177:M$177)</f>
        <v>0</v>
      </c>
      <c r="M178" s="208">
        <f>SUM($B$177:M$177)</f>
        <v>0</v>
      </c>
      <c r="N178" s="208"/>
      <c r="P178" s="447"/>
      <c r="Q178" s="447"/>
      <c r="R178" s="447"/>
      <c r="S178" s="447"/>
      <c r="T178" s="447"/>
      <c r="U178" s="447"/>
      <c r="V178" s="447"/>
      <c r="W178" s="447"/>
      <c r="X178" s="447"/>
      <c r="Y178" s="447"/>
      <c r="Z178" s="447"/>
      <c r="AA178" s="447"/>
      <c r="AB178" s="447"/>
    </row>
    <row r="179" spans="1:28" x14ac:dyDescent="0.25">
      <c r="A179" s="3" t="s">
        <v>196</v>
      </c>
      <c r="B179" s="6">
        <f>IF(B177=0,1,B176/B177)</f>
        <v>1</v>
      </c>
      <c r="C179" s="6">
        <f t="shared" ref="C179:N179" si="40">IF(C177=0,1,C176/C177)</f>
        <v>1</v>
      </c>
      <c r="D179" s="6">
        <f t="shared" si="40"/>
        <v>1</v>
      </c>
      <c r="E179" s="6">
        <f t="shared" si="40"/>
        <v>1</v>
      </c>
      <c r="F179" s="6">
        <f t="shared" si="40"/>
        <v>1</v>
      </c>
      <c r="G179" s="6">
        <f t="shared" si="40"/>
        <v>1</v>
      </c>
      <c r="H179" s="6">
        <f t="shared" si="40"/>
        <v>1</v>
      </c>
      <c r="I179" s="6">
        <f t="shared" si="40"/>
        <v>1</v>
      </c>
      <c r="J179" s="6">
        <f t="shared" si="40"/>
        <v>1</v>
      </c>
      <c r="K179" s="6">
        <f t="shared" si="40"/>
        <v>1</v>
      </c>
      <c r="L179" s="6">
        <f t="shared" si="40"/>
        <v>1</v>
      </c>
      <c r="M179" s="6">
        <f t="shared" si="40"/>
        <v>1</v>
      </c>
      <c r="N179" s="6">
        <f t="shared" si="40"/>
        <v>1</v>
      </c>
      <c r="P179" s="447"/>
      <c r="Q179" s="447"/>
      <c r="R179" s="447"/>
      <c r="S179" s="447"/>
      <c r="T179" s="447"/>
      <c r="U179" s="447"/>
      <c r="V179" s="447"/>
      <c r="W179" s="447"/>
      <c r="X179" s="447"/>
      <c r="Y179" s="447"/>
      <c r="Z179" s="447"/>
      <c r="AA179" s="447"/>
      <c r="AB179" s="447"/>
    </row>
    <row r="180" spans="1:28" x14ac:dyDescent="0.25">
      <c r="A180" s="3" t="s">
        <v>197</v>
      </c>
      <c r="B180" s="2">
        <f>B179</f>
        <v>1</v>
      </c>
      <c r="C180" s="2">
        <f>SUM($B$179:C$179)/COUNT($B$90:C$90)</f>
        <v>1</v>
      </c>
      <c r="D180" s="2">
        <f>SUM($B$179:D$179)/COUNT($B$90:D$90)</f>
        <v>1</v>
      </c>
      <c r="E180" s="2">
        <f>SUM($B$179:E$179)/COUNT($B$90:E$90)</f>
        <v>1</v>
      </c>
      <c r="F180" s="2">
        <f>SUM($B$179:F$179)/COUNT($B$90:F$90)</f>
        <v>1</v>
      </c>
      <c r="G180" s="2">
        <f>SUM($B$179:G$179)/COUNT($B$90:G$90)</f>
        <v>1</v>
      </c>
      <c r="H180" s="2">
        <f>SUM($B$179:H$179)/COUNT($B$90:H$90)</f>
        <v>1</v>
      </c>
      <c r="I180" s="2">
        <f>SUM($B$179:I$179)/COUNT($B$90:I$90)</f>
        <v>1</v>
      </c>
      <c r="J180" s="2">
        <f>SUM($B$179:J$179)/COUNT($B$90:J$90)</f>
        <v>1</v>
      </c>
      <c r="K180" s="2">
        <f>SUM($B$179:K$179)/COUNT($B$90:K$90)</f>
        <v>1</v>
      </c>
      <c r="L180" s="2">
        <f>SUM($B$179:L$179)/COUNT($B$90:L$90)</f>
        <v>1</v>
      </c>
      <c r="M180" s="2">
        <f>SUM($B$179:M$179)/COUNT($B$90:M$90)</f>
        <v>1</v>
      </c>
      <c r="N180" s="2"/>
      <c r="P180" s="447"/>
      <c r="Q180" s="447"/>
      <c r="R180" s="447"/>
      <c r="S180" s="447"/>
      <c r="T180" s="447"/>
      <c r="U180" s="447"/>
      <c r="V180" s="447"/>
      <c r="W180" s="447"/>
      <c r="X180" s="447"/>
      <c r="Y180" s="447"/>
      <c r="Z180" s="447"/>
      <c r="AA180" s="447"/>
      <c r="AB180" s="447"/>
    </row>
    <row r="183" spans="1:28" x14ac:dyDescent="0.25">
      <c r="A183" s="3" t="s">
        <v>273</v>
      </c>
      <c r="B183" s="209" t="s">
        <v>274</v>
      </c>
      <c r="C183" s="209"/>
    </row>
    <row r="184" spans="1:28" x14ac:dyDescent="0.25">
      <c r="A184" s="242" t="s">
        <v>272</v>
      </c>
      <c r="B184" s="241" t="s">
        <v>28</v>
      </c>
      <c r="C184" s="204" t="s">
        <v>29</v>
      </c>
      <c r="D184" s="204" t="s">
        <v>30</v>
      </c>
      <c r="E184" s="204" t="s">
        <v>31</v>
      </c>
      <c r="F184" s="204" t="s">
        <v>32</v>
      </c>
      <c r="G184" s="204" t="s">
        <v>33</v>
      </c>
      <c r="H184" s="204" t="s">
        <v>34</v>
      </c>
      <c r="I184" s="204" t="s">
        <v>35</v>
      </c>
      <c r="J184" s="204" t="s">
        <v>36</v>
      </c>
      <c r="K184" s="204" t="s">
        <v>37</v>
      </c>
      <c r="L184" s="204" t="s">
        <v>38</v>
      </c>
      <c r="M184" s="204" t="s">
        <v>39</v>
      </c>
      <c r="N184" s="204" t="s">
        <v>82</v>
      </c>
      <c r="P184" s="204" t="s">
        <v>28</v>
      </c>
      <c r="Q184" s="204" t="s">
        <v>29</v>
      </c>
      <c r="R184" s="204" t="s">
        <v>30</v>
      </c>
      <c r="S184" s="204" t="s">
        <v>31</v>
      </c>
      <c r="T184" s="204" t="s">
        <v>32</v>
      </c>
      <c r="U184" s="204" t="s">
        <v>33</v>
      </c>
      <c r="V184" s="204" t="s">
        <v>34</v>
      </c>
      <c r="W184" s="204" t="s">
        <v>35</v>
      </c>
      <c r="X184" s="204" t="s">
        <v>36</v>
      </c>
      <c r="Y184" s="204" t="s">
        <v>37</v>
      </c>
      <c r="Z184" s="204" t="s">
        <v>38</v>
      </c>
      <c r="AA184" s="204" t="s">
        <v>39</v>
      </c>
      <c r="AB184" s="204" t="s">
        <v>82</v>
      </c>
    </row>
    <row r="185" spans="1:28" x14ac:dyDescent="0.25">
      <c r="A185" s="3" t="s">
        <v>40</v>
      </c>
      <c r="B185" s="291"/>
      <c r="C185" s="2">
        <v>1</v>
      </c>
      <c r="D185" s="335"/>
      <c r="E185" s="335"/>
      <c r="F185" s="335"/>
      <c r="G185" s="335"/>
      <c r="H185" s="335"/>
      <c r="I185" s="335"/>
      <c r="J185" s="335"/>
      <c r="K185" s="335"/>
      <c r="L185" s="335"/>
      <c r="M185" s="2">
        <v>1</v>
      </c>
      <c r="N185" s="2">
        <f>SUM(B185:M185)</f>
        <v>2</v>
      </c>
      <c r="P185" s="447"/>
      <c r="Q185" s="447"/>
      <c r="R185" s="447"/>
      <c r="S185" s="447"/>
      <c r="T185" s="447"/>
      <c r="U185" s="447"/>
      <c r="V185" s="447"/>
      <c r="W185" s="447"/>
      <c r="X185" s="447"/>
      <c r="Y185" s="447"/>
      <c r="Z185" s="447"/>
      <c r="AA185" s="447"/>
      <c r="AB185" s="447"/>
    </row>
    <row r="186" spans="1:28" x14ac:dyDescent="0.25">
      <c r="A186" s="3" t="s">
        <v>41</v>
      </c>
      <c r="B186" s="291"/>
      <c r="C186" s="238">
        <v>1</v>
      </c>
      <c r="D186" s="335"/>
      <c r="E186" s="335"/>
      <c r="F186" s="335"/>
      <c r="G186" s="335"/>
      <c r="H186" s="335"/>
      <c r="I186" s="335"/>
      <c r="J186" s="335"/>
      <c r="K186" s="335"/>
      <c r="L186" s="335"/>
      <c r="M186" s="238"/>
      <c r="N186" s="238">
        <f>SUM(B186:M186)</f>
        <v>1</v>
      </c>
      <c r="P186" s="447"/>
      <c r="Q186" s="447"/>
      <c r="R186" s="447"/>
      <c r="S186" s="447"/>
      <c r="T186" s="447"/>
      <c r="U186" s="447"/>
      <c r="V186" s="447"/>
      <c r="W186" s="447"/>
      <c r="X186" s="447"/>
      <c r="Y186" s="447"/>
      <c r="Z186" s="447"/>
      <c r="AA186" s="447"/>
      <c r="AB186" s="447"/>
    </row>
    <row r="187" spans="1:28" x14ac:dyDescent="0.25">
      <c r="A187" s="3" t="s">
        <v>196</v>
      </c>
      <c r="B187" s="292"/>
      <c r="C187" s="6">
        <f>C186/C185</f>
        <v>1</v>
      </c>
      <c r="D187" s="292"/>
      <c r="E187" s="292"/>
      <c r="F187" s="292"/>
      <c r="G187" s="292"/>
      <c r="H187" s="292"/>
      <c r="I187" s="292"/>
      <c r="J187" s="292"/>
      <c r="K187" s="292"/>
      <c r="L187" s="292"/>
      <c r="M187" s="6">
        <f>M186/M185</f>
        <v>0</v>
      </c>
      <c r="N187" s="6">
        <f>N186/N185</f>
        <v>0.5</v>
      </c>
      <c r="P187" s="447"/>
      <c r="Q187" s="447"/>
      <c r="R187" s="447"/>
      <c r="S187" s="447"/>
      <c r="T187" s="447"/>
      <c r="U187" s="447"/>
      <c r="V187" s="447"/>
      <c r="W187" s="447"/>
      <c r="X187" s="447"/>
      <c r="Y187" s="447"/>
      <c r="Z187" s="447"/>
      <c r="AA187" s="447"/>
      <c r="AB187" s="447"/>
    </row>
  </sheetData>
  <mergeCells count="286">
    <mergeCell ref="AA185:AA187"/>
    <mergeCell ref="AB185:AB187"/>
    <mergeCell ref="Z176:Z180"/>
    <mergeCell ref="AA176:AA180"/>
    <mergeCell ref="AB176:AB180"/>
    <mergeCell ref="P185:P187"/>
    <mergeCell ref="Q185:Q187"/>
    <mergeCell ref="R185:R187"/>
    <mergeCell ref="S185:S187"/>
    <mergeCell ref="T185:T187"/>
    <mergeCell ref="U185:U187"/>
    <mergeCell ref="V185:V187"/>
    <mergeCell ref="Y161:Y171"/>
    <mergeCell ref="Z161:Z171"/>
    <mergeCell ref="V176:V180"/>
    <mergeCell ref="W176:W180"/>
    <mergeCell ref="X176:X180"/>
    <mergeCell ref="Y176:Y180"/>
    <mergeCell ref="W185:W187"/>
    <mergeCell ref="X185:X187"/>
    <mergeCell ref="Y185:Y187"/>
    <mergeCell ref="Z185:Z187"/>
    <mergeCell ref="AA161:AA171"/>
    <mergeCell ref="AB161:AB171"/>
    <mergeCell ref="P176:P180"/>
    <mergeCell ref="Q176:Q180"/>
    <mergeCell ref="R176:R180"/>
    <mergeCell ref="S176:S180"/>
    <mergeCell ref="T176:T180"/>
    <mergeCell ref="U176:U180"/>
    <mergeCell ref="AB153:AB157"/>
    <mergeCell ref="P161:P171"/>
    <mergeCell ref="Q161:Q171"/>
    <mergeCell ref="R161:R171"/>
    <mergeCell ref="S161:S171"/>
    <mergeCell ref="T161:T171"/>
    <mergeCell ref="U161:U171"/>
    <mergeCell ref="V161:V171"/>
    <mergeCell ref="W161:W171"/>
    <mergeCell ref="X161:X171"/>
    <mergeCell ref="U153:U157"/>
    <mergeCell ref="V153:V157"/>
    <mergeCell ref="W153:W157"/>
    <mergeCell ref="X153:X157"/>
    <mergeCell ref="Y153:Y157"/>
    <mergeCell ref="Z153:Z157"/>
    <mergeCell ref="P153:P157"/>
    <mergeCell ref="Q153:Q157"/>
    <mergeCell ref="R153:R157"/>
    <mergeCell ref="S153:S157"/>
    <mergeCell ref="T153:T157"/>
    <mergeCell ref="AA153:AA157"/>
    <mergeCell ref="P144:P148"/>
    <mergeCell ref="Q144:Q148"/>
    <mergeCell ref="R144:R148"/>
    <mergeCell ref="S144:S148"/>
    <mergeCell ref="T144:T148"/>
    <mergeCell ref="U144:U148"/>
    <mergeCell ref="V144:V148"/>
    <mergeCell ref="W144:W148"/>
    <mergeCell ref="X144:X148"/>
    <mergeCell ref="Y110:Y113"/>
    <mergeCell ref="Z110:Z113"/>
    <mergeCell ref="AA110:AA113"/>
    <mergeCell ref="AB110:AB113"/>
    <mergeCell ref="AB117:AB120"/>
    <mergeCell ref="W117:W120"/>
    <mergeCell ref="Y144:Y148"/>
    <mergeCell ref="Z144:Z148"/>
    <mergeCell ref="AA144:AA148"/>
    <mergeCell ref="AB144:AB148"/>
    <mergeCell ref="W132:W139"/>
    <mergeCell ref="X132:X139"/>
    <mergeCell ref="Y132:Y139"/>
    <mergeCell ref="Z132:Z139"/>
    <mergeCell ref="Y125:Y128"/>
    <mergeCell ref="Z125:Z128"/>
    <mergeCell ref="AA125:AA128"/>
    <mergeCell ref="AB125:AB128"/>
    <mergeCell ref="AA132:AA139"/>
    <mergeCell ref="AB132:AB139"/>
    <mergeCell ref="W125:W128"/>
    <mergeCell ref="X125:X128"/>
    <mergeCell ref="P132:P139"/>
    <mergeCell ref="Q132:Q139"/>
    <mergeCell ref="R132:R139"/>
    <mergeCell ref="S132:S139"/>
    <mergeCell ref="T132:T139"/>
    <mergeCell ref="U132:U139"/>
    <mergeCell ref="V132:V139"/>
    <mergeCell ref="V125:V128"/>
    <mergeCell ref="V110:V113"/>
    <mergeCell ref="P117:P120"/>
    <mergeCell ref="Q117:Q120"/>
    <mergeCell ref="R117:R120"/>
    <mergeCell ref="S117:S120"/>
    <mergeCell ref="T117:T120"/>
    <mergeCell ref="U117:U120"/>
    <mergeCell ref="V117:V120"/>
    <mergeCell ref="P125:P128"/>
    <mergeCell ref="Q125:Q128"/>
    <mergeCell ref="R125:R128"/>
    <mergeCell ref="S125:S128"/>
    <mergeCell ref="T125:T128"/>
    <mergeCell ref="U125:U128"/>
    <mergeCell ref="U110:U113"/>
    <mergeCell ref="T110:T113"/>
    <mergeCell ref="P79:P82"/>
    <mergeCell ref="Q79:Q82"/>
    <mergeCell ref="X117:X120"/>
    <mergeCell ref="Y117:Y120"/>
    <mergeCell ref="Z117:Z120"/>
    <mergeCell ref="AA117:AA120"/>
    <mergeCell ref="P110:P113"/>
    <mergeCell ref="Q110:Q113"/>
    <mergeCell ref="R110:R113"/>
    <mergeCell ref="S110:S113"/>
    <mergeCell ref="Z103:Z106"/>
    <mergeCell ref="AA103:AA106"/>
    <mergeCell ref="P87:P91"/>
    <mergeCell ref="Q87:Q91"/>
    <mergeCell ref="R87:R91"/>
    <mergeCell ref="S87:S91"/>
    <mergeCell ref="T87:T91"/>
    <mergeCell ref="U87:U91"/>
    <mergeCell ref="V87:V91"/>
    <mergeCell ref="W110:W113"/>
    <mergeCell ref="X110:X113"/>
    <mergeCell ref="W103:W106"/>
    <mergeCell ref="X103:X106"/>
    <mergeCell ref="Y103:Y106"/>
    <mergeCell ref="Y95:Y98"/>
    <mergeCell ref="Z95:Z98"/>
    <mergeCell ref="AA95:AA98"/>
    <mergeCell ref="AB95:AB98"/>
    <mergeCell ref="P103:P106"/>
    <mergeCell ref="Q103:Q106"/>
    <mergeCell ref="R103:R106"/>
    <mergeCell ref="S103:S106"/>
    <mergeCell ref="T103:T106"/>
    <mergeCell ref="U103:U106"/>
    <mergeCell ref="P95:P98"/>
    <mergeCell ref="Q95:Q98"/>
    <mergeCell ref="R95:R98"/>
    <mergeCell ref="S95:S98"/>
    <mergeCell ref="T95:T98"/>
    <mergeCell ref="U95:U98"/>
    <mergeCell ref="V95:V98"/>
    <mergeCell ref="W95:W98"/>
    <mergeCell ref="X95:X98"/>
    <mergeCell ref="AB103:AB106"/>
    <mergeCell ref="V103:V106"/>
    <mergeCell ref="Z87:Z91"/>
    <mergeCell ref="AA87:AA91"/>
    <mergeCell ref="AB87:AB91"/>
    <mergeCell ref="W87:W91"/>
    <mergeCell ref="X87:X91"/>
    <mergeCell ref="Y87:Y91"/>
    <mergeCell ref="Y79:Y82"/>
    <mergeCell ref="Z79:Z82"/>
    <mergeCell ref="AA79:AA82"/>
    <mergeCell ref="AB79:AB82"/>
    <mergeCell ref="R79:R82"/>
    <mergeCell ref="S79:S82"/>
    <mergeCell ref="T79:T82"/>
    <mergeCell ref="U79:U82"/>
    <mergeCell ref="V79:V82"/>
    <mergeCell ref="W79:W82"/>
    <mergeCell ref="X79:X82"/>
    <mergeCell ref="Y63:Y66"/>
    <mergeCell ref="Z63:Z66"/>
    <mergeCell ref="Z71:Z74"/>
    <mergeCell ref="AA63:AA66"/>
    <mergeCell ref="AB63:AB66"/>
    <mergeCell ref="P71:P74"/>
    <mergeCell ref="Q71:Q74"/>
    <mergeCell ref="R71:R74"/>
    <mergeCell ref="S71:S74"/>
    <mergeCell ref="T71:T74"/>
    <mergeCell ref="U71:U74"/>
    <mergeCell ref="P63:P66"/>
    <mergeCell ref="Q63:Q66"/>
    <mergeCell ref="R63:R66"/>
    <mergeCell ref="S63:S66"/>
    <mergeCell ref="T63:T66"/>
    <mergeCell ref="U63:U66"/>
    <mergeCell ref="V63:V66"/>
    <mergeCell ref="W63:W66"/>
    <mergeCell ref="X63:X66"/>
    <mergeCell ref="AB71:AB74"/>
    <mergeCell ref="V71:V74"/>
    <mergeCell ref="W71:W74"/>
    <mergeCell ref="X71:X74"/>
    <mergeCell ref="Y71:Y74"/>
    <mergeCell ref="AA71:AA74"/>
    <mergeCell ref="Z39:Z42"/>
    <mergeCell ref="AA39:AA42"/>
    <mergeCell ref="Y47:Y50"/>
    <mergeCell ref="Z47:Z50"/>
    <mergeCell ref="AA47:AA50"/>
    <mergeCell ref="AB47:AB50"/>
    <mergeCell ref="P55:P58"/>
    <mergeCell ref="Q55:Q58"/>
    <mergeCell ref="R55:R58"/>
    <mergeCell ref="S55:S58"/>
    <mergeCell ref="T55:T58"/>
    <mergeCell ref="U55:U58"/>
    <mergeCell ref="AB55:AB58"/>
    <mergeCell ref="V55:V58"/>
    <mergeCell ref="W55:W58"/>
    <mergeCell ref="X55:X58"/>
    <mergeCell ref="Y55:Y58"/>
    <mergeCell ref="Z55:Z58"/>
    <mergeCell ref="AA55:AA58"/>
    <mergeCell ref="X21:X25"/>
    <mergeCell ref="Y21:Y25"/>
    <mergeCell ref="Z21:Z25"/>
    <mergeCell ref="AA21:AA25"/>
    <mergeCell ref="AB39:AB42"/>
    <mergeCell ref="P47:P50"/>
    <mergeCell ref="Q47:Q50"/>
    <mergeCell ref="R47:R50"/>
    <mergeCell ref="S47:S50"/>
    <mergeCell ref="T47:T50"/>
    <mergeCell ref="U47:U50"/>
    <mergeCell ref="V47:V50"/>
    <mergeCell ref="W47:W50"/>
    <mergeCell ref="X47:X50"/>
    <mergeCell ref="P39:P42"/>
    <mergeCell ref="Q39:Q42"/>
    <mergeCell ref="R39:R42"/>
    <mergeCell ref="S39:S42"/>
    <mergeCell ref="T39:T42"/>
    <mergeCell ref="U39:U42"/>
    <mergeCell ref="V39:V42"/>
    <mergeCell ref="W39:W42"/>
    <mergeCell ref="X39:X42"/>
    <mergeCell ref="Y39:Y42"/>
    <mergeCell ref="AA12:AA16"/>
    <mergeCell ref="AB12:AB16"/>
    <mergeCell ref="P21:P25"/>
    <mergeCell ref="Q21:Q25"/>
    <mergeCell ref="R21:R25"/>
    <mergeCell ref="S21:S25"/>
    <mergeCell ref="T21:T25"/>
    <mergeCell ref="U21:U25"/>
    <mergeCell ref="Y30:Y34"/>
    <mergeCell ref="Z30:Z34"/>
    <mergeCell ref="AA30:AA34"/>
    <mergeCell ref="AB30:AB34"/>
    <mergeCell ref="AB21:AB25"/>
    <mergeCell ref="P30:P34"/>
    <mergeCell ref="Q30:Q34"/>
    <mergeCell ref="R30:R34"/>
    <mergeCell ref="S30:S34"/>
    <mergeCell ref="T30:T34"/>
    <mergeCell ref="U30:U34"/>
    <mergeCell ref="V30:V34"/>
    <mergeCell ref="W30:W34"/>
    <mergeCell ref="X30:X34"/>
    <mergeCell ref="V21:V25"/>
    <mergeCell ref="W21:W25"/>
    <mergeCell ref="AB3:AB7"/>
    <mergeCell ref="P12:P16"/>
    <mergeCell ref="Q12:Q16"/>
    <mergeCell ref="R12:R16"/>
    <mergeCell ref="S12:S16"/>
    <mergeCell ref="T12:T16"/>
    <mergeCell ref="U12:U16"/>
    <mergeCell ref="V12:V16"/>
    <mergeCell ref="W12:W16"/>
    <mergeCell ref="X12:X16"/>
    <mergeCell ref="V3:V7"/>
    <mergeCell ref="W3:W7"/>
    <mergeCell ref="X3:X7"/>
    <mergeCell ref="Y3:Y7"/>
    <mergeCell ref="Z3:Z7"/>
    <mergeCell ref="AA3:AA7"/>
    <mergeCell ref="P3:P7"/>
    <mergeCell ref="Q3:Q7"/>
    <mergeCell ref="R3:R7"/>
    <mergeCell ref="S3:S7"/>
    <mergeCell ref="T3:T7"/>
    <mergeCell ref="U3:U7"/>
    <mergeCell ref="Y12:Y16"/>
    <mergeCell ref="Z12:Z16"/>
  </mergeCells>
  <conditionalFormatting sqref="B7:M7">
    <cfRule type="cellIs" dxfId="68" priority="84" operator="greaterThan">
      <formula>1</formula>
    </cfRule>
    <cfRule type="cellIs" dxfId="67" priority="83" operator="lessThan">
      <formula>1</formula>
    </cfRule>
    <cfRule type="cellIs" dxfId="66" priority="82" operator="equal">
      <formula>1</formula>
    </cfRule>
  </conditionalFormatting>
  <conditionalFormatting sqref="B6:N6">
    <cfRule type="cellIs" dxfId="65" priority="4" operator="equal">
      <formula>1</formula>
    </cfRule>
    <cfRule type="cellIs" dxfId="64" priority="5" operator="lessThan">
      <formula>1</formula>
    </cfRule>
    <cfRule type="cellIs" dxfId="63" priority="6" operator="greaterThan">
      <formula>1</formula>
    </cfRule>
  </conditionalFormatting>
  <conditionalFormatting sqref="B15:N15">
    <cfRule type="cellIs" dxfId="62" priority="40" operator="equal">
      <formula>1</formula>
    </cfRule>
    <cfRule type="cellIs" dxfId="61" priority="41" operator="lessThan">
      <formula>1</formula>
    </cfRule>
    <cfRule type="cellIs" dxfId="60" priority="42" operator="greaterThan">
      <formula>1</formula>
    </cfRule>
  </conditionalFormatting>
  <conditionalFormatting sqref="B24:N24">
    <cfRule type="cellIs" dxfId="59" priority="37" operator="equal">
      <formula>1</formula>
    </cfRule>
    <cfRule type="cellIs" dxfId="58" priority="38" operator="lessThan">
      <formula>1</formula>
    </cfRule>
    <cfRule type="cellIs" dxfId="57" priority="39" operator="greaterThan">
      <formula>1</formula>
    </cfRule>
  </conditionalFormatting>
  <conditionalFormatting sqref="B33:N33">
    <cfRule type="cellIs" dxfId="56" priority="34" operator="equal">
      <formula>1</formula>
    </cfRule>
    <cfRule type="cellIs" dxfId="55" priority="35" operator="lessThan">
      <formula>1</formula>
    </cfRule>
    <cfRule type="cellIs" dxfId="54" priority="36" operator="greaterThan">
      <formula>1</formula>
    </cfRule>
  </conditionalFormatting>
  <conditionalFormatting sqref="B41:N41">
    <cfRule type="cellIs" dxfId="53" priority="19" operator="equal">
      <formula>1</formula>
    </cfRule>
    <cfRule type="cellIs" dxfId="52" priority="20" operator="lessThan">
      <formula>1</formula>
    </cfRule>
    <cfRule type="cellIs" dxfId="51" priority="21" operator="greaterThan">
      <formula>1</formula>
    </cfRule>
  </conditionalFormatting>
  <conditionalFormatting sqref="B49:N49">
    <cfRule type="cellIs" dxfId="50" priority="50" operator="lessThan">
      <formula>1</formula>
    </cfRule>
    <cfRule type="cellIs" dxfId="49" priority="51" operator="greaterThan">
      <formula>1</formula>
    </cfRule>
    <cfRule type="cellIs" dxfId="48" priority="49" operator="equal">
      <formula>1</formula>
    </cfRule>
  </conditionalFormatting>
  <conditionalFormatting sqref="B57:N57">
    <cfRule type="cellIs" dxfId="47" priority="46" operator="equal">
      <formula>1</formula>
    </cfRule>
    <cfRule type="cellIs" dxfId="46" priority="47" operator="lessThan">
      <formula>1</formula>
    </cfRule>
    <cfRule type="cellIs" dxfId="45" priority="48" operator="greaterThan">
      <formula>1</formula>
    </cfRule>
  </conditionalFormatting>
  <conditionalFormatting sqref="B65:N65">
    <cfRule type="cellIs" dxfId="44" priority="75" operator="greaterThan">
      <formula>1</formula>
    </cfRule>
    <cfRule type="cellIs" dxfId="43" priority="74" operator="lessThan">
      <formula>1</formula>
    </cfRule>
    <cfRule type="cellIs" dxfId="42" priority="73" operator="equal">
      <formula>1</formula>
    </cfRule>
  </conditionalFormatting>
  <conditionalFormatting sqref="B73:N73">
    <cfRule type="cellIs" dxfId="41" priority="31" operator="equal">
      <formula>1</formula>
    </cfRule>
    <cfRule type="cellIs" dxfId="40" priority="32" operator="lessThan">
      <formula>1</formula>
    </cfRule>
    <cfRule type="cellIs" dxfId="39" priority="33" operator="greaterThan">
      <formula>1</formula>
    </cfRule>
  </conditionalFormatting>
  <conditionalFormatting sqref="B81:N81">
    <cfRule type="cellIs" dxfId="38" priority="30" operator="greaterThan">
      <formula>1</formula>
    </cfRule>
    <cfRule type="cellIs" dxfId="37" priority="29" operator="lessThan">
      <formula>1</formula>
    </cfRule>
    <cfRule type="cellIs" dxfId="36" priority="28" operator="equal">
      <formula>1</formula>
    </cfRule>
  </conditionalFormatting>
  <conditionalFormatting sqref="B90:N91">
    <cfRule type="cellIs" dxfId="35" priority="112" operator="equal">
      <formula>1</formula>
    </cfRule>
    <cfRule type="cellIs" dxfId="34" priority="114" operator="greaterThan">
      <formula>1</formula>
    </cfRule>
    <cfRule type="cellIs" dxfId="33" priority="113" operator="lessThan">
      <formula>1</formula>
    </cfRule>
  </conditionalFormatting>
  <conditionalFormatting sqref="B105:N106">
    <cfRule type="cellIs" dxfId="32" priority="55" operator="equal">
      <formula>1</formula>
    </cfRule>
    <cfRule type="cellIs" dxfId="31" priority="56" operator="lessThan">
      <formula>1</formula>
    </cfRule>
    <cfRule type="cellIs" dxfId="30" priority="57" operator="greaterThan">
      <formula>1</formula>
    </cfRule>
  </conditionalFormatting>
  <conditionalFormatting sqref="B112:N113">
    <cfRule type="cellIs" dxfId="29" priority="58" operator="equal">
      <formula>1</formula>
    </cfRule>
    <cfRule type="cellIs" dxfId="28" priority="59" operator="lessThan">
      <formula>1</formula>
    </cfRule>
    <cfRule type="cellIs" dxfId="27" priority="60" operator="greaterThan">
      <formula>1</formula>
    </cfRule>
  </conditionalFormatting>
  <conditionalFormatting sqref="B119:N120">
    <cfRule type="cellIs" dxfId="26" priority="110" operator="lessThan">
      <formula>1</formula>
    </cfRule>
    <cfRule type="cellIs" dxfId="25" priority="111" operator="greaterThan">
      <formula>1</formula>
    </cfRule>
    <cfRule type="cellIs" dxfId="24" priority="109" operator="equal">
      <formula>1</formula>
    </cfRule>
  </conditionalFormatting>
  <conditionalFormatting sqref="B127:N128">
    <cfRule type="cellIs" dxfId="23" priority="139" operator="equal">
      <formula>1</formula>
    </cfRule>
    <cfRule type="cellIs" dxfId="22" priority="140" operator="lessThan">
      <formula>1</formula>
    </cfRule>
    <cfRule type="cellIs" dxfId="21" priority="141" operator="greaterThan">
      <formula>1</formula>
    </cfRule>
  </conditionalFormatting>
  <conditionalFormatting sqref="B138:N139">
    <cfRule type="cellIs" dxfId="20" priority="18" operator="greaterThan">
      <formula>1</formula>
    </cfRule>
    <cfRule type="cellIs" dxfId="19" priority="17" operator="lessThan">
      <formula>1</formula>
    </cfRule>
    <cfRule type="cellIs" dxfId="18" priority="16" operator="equal">
      <formula>1</formula>
    </cfRule>
  </conditionalFormatting>
  <conditionalFormatting sqref="B147:N148">
    <cfRule type="cellIs" dxfId="17" priority="130" operator="equal">
      <formula>1</formula>
    </cfRule>
    <cfRule type="cellIs" dxfId="16" priority="131" operator="lessThan">
      <formula>1</formula>
    </cfRule>
    <cfRule type="cellIs" dxfId="15" priority="132" operator="greaterThan">
      <formula>1</formula>
    </cfRule>
  </conditionalFormatting>
  <conditionalFormatting sqref="B156:N157">
    <cfRule type="cellIs" dxfId="14" priority="115" operator="equal">
      <formula>1</formula>
    </cfRule>
    <cfRule type="cellIs" dxfId="13" priority="116" operator="lessThan">
      <formula>1</formula>
    </cfRule>
    <cfRule type="cellIs" dxfId="12" priority="117" operator="greaterThan">
      <formula>1</formula>
    </cfRule>
  </conditionalFormatting>
  <conditionalFormatting sqref="B170:N171">
    <cfRule type="cellIs" dxfId="11" priority="7" operator="equal">
      <formula>1</formula>
    </cfRule>
    <cfRule type="cellIs" dxfId="10" priority="8" operator="lessThan">
      <formula>1</formula>
    </cfRule>
    <cfRule type="cellIs" dxfId="9" priority="9" operator="greaterThan">
      <formula>1</formula>
    </cfRule>
  </conditionalFormatting>
  <conditionalFormatting sqref="B179:N180">
    <cfRule type="cellIs" dxfId="8" priority="148" operator="equal">
      <formula>1</formula>
    </cfRule>
    <cfRule type="cellIs" dxfId="7" priority="149" operator="lessThan">
      <formula>1</formula>
    </cfRule>
    <cfRule type="cellIs" dxfId="6" priority="150" operator="greaterThan">
      <formula>1</formula>
    </cfRule>
  </conditionalFormatting>
  <conditionalFormatting sqref="C187 M187:N187">
    <cfRule type="cellIs" dxfId="5" priority="24" operator="greaterThan">
      <formula>1</formula>
    </cfRule>
    <cfRule type="cellIs" dxfId="4" priority="22" operator="equal">
      <formula>1</formula>
    </cfRule>
    <cfRule type="cellIs" dxfId="3" priority="23" operator="lessThan">
      <formula>1</formula>
    </cfRule>
  </conditionalFormatting>
  <conditionalFormatting sqref="N97 B98:N98">
    <cfRule type="cellIs" dxfId="2" priority="121" operator="equal">
      <formula>1</formula>
    </cfRule>
    <cfRule type="cellIs" dxfId="1" priority="122" operator="lessThan">
      <formula>1</formula>
    </cfRule>
    <cfRule type="cellIs" dxfId="0" priority="123"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5"/>
  <sheetViews>
    <sheetView showGridLines="0" zoomScale="85" zoomScaleNormal="85" workbookViewId="0">
      <selection activeCell="N8" sqref="N8:N19"/>
    </sheetView>
  </sheetViews>
  <sheetFormatPr defaultRowHeight="14.25" x14ac:dyDescent="0.2"/>
  <cols>
    <col min="1" max="1" width="20.28515625" style="27" customWidth="1"/>
    <col min="2" max="2" width="25.5703125" style="27" customWidth="1"/>
    <col min="3" max="3" width="37.5703125" style="27" customWidth="1"/>
    <col min="4" max="4" width="19.85546875" style="26" customWidth="1"/>
    <col min="5" max="5" width="14.85546875" style="26" customWidth="1"/>
    <col min="6" max="6" width="17.5703125" style="26" bestFit="1" customWidth="1"/>
    <col min="7" max="7" width="12.85546875" style="26" customWidth="1"/>
    <col min="8" max="8" width="12.42578125" style="26" customWidth="1"/>
    <col min="9" max="9" width="17.5703125" style="26" bestFit="1" customWidth="1"/>
    <col min="10" max="10" width="9.140625" style="26"/>
    <col min="11" max="12" width="9.140625" style="27"/>
    <col min="13" max="13" width="9" style="27" customWidth="1"/>
    <col min="14" max="18" width="9.140625" style="27" customWidth="1"/>
    <col min="19" max="16384" width="9.140625" style="27"/>
  </cols>
  <sheetData>
    <row r="1" spans="1:15" ht="20.25" x14ac:dyDescent="0.3">
      <c r="A1" s="454" t="s">
        <v>87</v>
      </c>
      <c r="B1" s="454"/>
      <c r="C1" s="454"/>
      <c r="D1" s="454"/>
      <c r="E1" s="454"/>
      <c r="F1" s="454"/>
      <c r="G1" s="454"/>
      <c r="H1" s="454"/>
      <c r="I1" s="454"/>
      <c r="J1" s="454"/>
    </row>
    <row r="2" spans="1:15" ht="20.25" x14ac:dyDescent="0.3">
      <c r="A2" s="454" t="s">
        <v>85</v>
      </c>
      <c r="B2" s="454"/>
      <c r="C2" s="454"/>
      <c r="D2" s="454"/>
      <c r="E2" s="454"/>
      <c r="F2" s="454"/>
      <c r="G2" s="454"/>
      <c r="H2" s="454"/>
      <c r="I2" s="454"/>
      <c r="J2" s="454"/>
    </row>
    <row r="3" spans="1:15" ht="15" customHeight="1" x14ac:dyDescent="0.2">
      <c r="A3" s="24"/>
      <c r="B3" s="42"/>
      <c r="C3" s="24"/>
      <c r="D3" s="25"/>
      <c r="E3" s="25"/>
    </row>
    <row r="4" spans="1:15" x14ac:dyDescent="0.2">
      <c r="A4" s="41" t="s">
        <v>86</v>
      </c>
      <c r="B4" s="88" t="s">
        <v>28</v>
      </c>
      <c r="C4" s="24"/>
      <c r="D4" s="25"/>
      <c r="E4" s="25"/>
    </row>
    <row r="5" spans="1:15" x14ac:dyDescent="0.2">
      <c r="A5" s="41" t="s">
        <v>89</v>
      </c>
      <c r="B5" s="88" t="s">
        <v>90</v>
      </c>
      <c r="C5" s="24"/>
      <c r="D5" s="25"/>
      <c r="E5" s="25"/>
    </row>
    <row r="6" spans="1:15" x14ac:dyDescent="0.2">
      <c r="A6" s="41" t="s">
        <v>88</v>
      </c>
      <c r="B6" s="88" t="s">
        <v>91</v>
      </c>
      <c r="C6" s="24"/>
      <c r="D6" s="25"/>
      <c r="E6" s="25"/>
    </row>
    <row r="7" spans="1:15" x14ac:dyDescent="0.2">
      <c r="A7" s="24"/>
      <c r="B7" s="24"/>
      <c r="C7" s="24"/>
      <c r="D7" s="25"/>
      <c r="E7" s="25"/>
    </row>
    <row r="8" spans="1:15" s="28" customFormat="1" x14ac:dyDescent="0.2">
      <c r="A8" s="84" t="s">
        <v>44</v>
      </c>
      <c r="B8" s="90" t="s">
        <v>45</v>
      </c>
      <c r="C8" s="84" t="s">
        <v>0</v>
      </c>
      <c r="D8" s="85" t="s">
        <v>40</v>
      </c>
      <c r="E8" s="85" t="s">
        <v>79</v>
      </c>
      <c r="F8" s="86" t="s">
        <v>80</v>
      </c>
      <c r="G8" s="86" t="s">
        <v>78</v>
      </c>
      <c r="H8" s="85" t="s">
        <v>81</v>
      </c>
      <c r="I8" s="86" t="s">
        <v>82</v>
      </c>
      <c r="J8" s="87" t="s">
        <v>42</v>
      </c>
      <c r="N8" s="28" t="s">
        <v>28</v>
      </c>
      <c r="O8" s="89" t="s">
        <v>103</v>
      </c>
    </row>
    <row r="9" spans="1:15" x14ac:dyDescent="0.2">
      <c r="A9" s="456" t="s">
        <v>46</v>
      </c>
      <c r="B9" s="82" t="s">
        <v>47</v>
      </c>
      <c r="C9" s="31" t="s">
        <v>1</v>
      </c>
      <c r="D9" s="7" t="s">
        <v>48</v>
      </c>
      <c r="E9" s="15" t="e">
        <f>HLOOKUP(B4,#REF!,2,0)</f>
        <v>#REF!</v>
      </c>
      <c r="F9" s="21" t="e">
        <f>HLOOKUP(B4,#REF!,3,0)</f>
        <v>#REF!</v>
      </c>
      <c r="G9" s="19" t="e">
        <f>HLOOKUP(B4,#REF!,5,0)</f>
        <v>#REF!</v>
      </c>
      <c r="H9" s="20" t="e">
        <f>#REF!</f>
        <v>#REF!</v>
      </c>
      <c r="I9" s="21" t="e">
        <f>HLOOKUP(B4,#REF!,4,0)</f>
        <v>#REF!</v>
      </c>
      <c r="J9" s="49" t="e">
        <f>HLOOKUP(B4,#REF!,5,0)</f>
        <v>#REF!</v>
      </c>
      <c r="N9" s="28" t="s">
        <v>29</v>
      </c>
      <c r="O9" s="27" t="s">
        <v>104</v>
      </c>
    </row>
    <row r="10" spans="1:15" x14ac:dyDescent="0.2">
      <c r="A10" s="456"/>
      <c r="B10" s="452" t="s">
        <v>49</v>
      </c>
      <c r="C10" s="33" t="s">
        <v>2</v>
      </c>
      <c r="D10" s="29" t="s">
        <v>50</v>
      </c>
      <c r="E10" s="43" t="e">
        <f>HLOOKUP(B4,#REF!,2,0)</f>
        <v>#REF!</v>
      </c>
      <c r="F10" s="44" t="e">
        <f>HLOOKUP(B4,#REF!,3,0)</f>
        <v>#REF!</v>
      </c>
      <c r="G10" s="45" t="e">
        <f>HLOOKUP(B4,#REF!,5,0)</f>
        <v>#REF!</v>
      </c>
      <c r="H10" s="44" t="e">
        <f>#REF!</f>
        <v>#REF!</v>
      </c>
      <c r="I10" s="44" t="e">
        <f>HLOOKUP(B4,#REF!,4,0)</f>
        <v>#REF!</v>
      </c>
      <c r="J10" s="50" t="e">
        <f>I10/H10</f>
        <v>#REF!</v>
      </c>
      <c r="N10" s="28" t="s">
        <v>30</v>
      </c>
      <c r="O10" s="27" t="s">
        <v>105</v>
      </c>
    </row>
    <row r="11" spans="1:15" x14ac:dyDescent="0.2">
      <c r="A11" s="456"/>
      <c r="B11" s="452"/>
      <c r="C11" s="31" t="s">
        <v>3</v>
      </c>
      <c r="D11" s="8" t="s">
        <v>51</v>
      </c>
      <c r="E11" s="16" t="e">
        <f>HLOOKUP(B4,#REF!,2,0)</f>
        <v>#REF!</v>
      </c>
      <c r="F11" s="20" t="e">
        <f>HLOOKUP(B4,#REF!,3,0)</f>
        <v>#REF!</v>
      </c>
      <c r="G11" s="19" t="e">
        <f>HLOOKUP(B4,#REF!,5,0)</f>
        <v>#REF!</v>
      </c>
      <c r="H11" s="20" t="e">
        <f>#REF!</f>
        <v>#REF!</v>
      </c>
      <c r="I11" s="20" t="e">
        <f>HLOOKUP(B4,#REF!,4,0)</f>
        <v>#REF!</v>
      </c>
      <c r="J11" s="49" t="e">
        <f>HLOOKUP(B4,#REF!,6,0)</f>
        <v>#REF!</v>
      </c>
      <c r="N11" s="28" t="s">
        <v>31</v>
      </c>
      <c r="O11" s="27" t="s">
        <v>106</v>
      </c>
    </row>
    <row r="12" spans="1:15" x14ac:dyDescent="0.2">
      <c r="A12" s="456"/>
      <c r="B12" s="452" t="s">
        <v>52</v>
      </c>
      <c r="C12" s="33" t="s">
        <v>4</v>
      </c>
      <c r="D12" s="30" t="s">
        <v>53</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
      <c r="A13" s="456"/>
      <c r="B13" s="452"/>
      <c r="C13" s="31" t="s">
        <v>5</v>
      </c>
      <c r="D13" s="7" t="s">
        <v>54</v>
      </c>
      <c r="E13" s="18" t="e">
        <f>HLOOKUP(B4,#REF!,2,0)</f>
        <v>#REF!</v>
      </c>
      <c r="F13" s="19" t="e">
        <f>HLOOKUP(B4,#REF!,3,0)</f>
        <v>#REF!</v>
      </c>
      <c r="G13" s="19" t="e">
        <f>HLOOKUP(B4,#REF!,4,0)</f>
        <v>#REF!</v>
      </c>
      <c r="H13" s="19" t="e">
        <f>#REF!</f>
        <v>#REF!</v>
      </c>
      <c r="I13" s="19" t="e">
        <f>HLOOKUP(B4,#REF!,5,0)</f>
        <v>#REF!</v>
      </c>
      <c r="J13" s="49" t="e">
        <f>HLOOKUP(B4,#REF!,5,0)</f>
        <v>#REF!</v>
      </c>
      <c r="N13" s="28" t="s">
        <v>33</v>
      </c>
      <c r="O13" s="27" t="s">
        <v>91</v>
      </c>
    </row>
    <row r="14" spans="1:15" x14ac:dyDescent="0.2">
      <c r="A14" s="457"/>
      <c r="B14" s="453"/>
      <c r="C14" s="51" t="s">
        <v>6</v>
      </c>
      <c r="D14" s="52" t="s">
        <v>55</v>
      </c>
      <c r="E14" s="53" t="e">
        <f>HLOOKUP(B4,#REF!,2,0)</f>
        <v>#REF!</v>
      </c>
      <c r="F14" s="54" t="e">
        <f>HLOOKUP(B4,#REF!,3,0)</f>
        <v>#REF!</v>
      </c>
      <c r="G14" s="55" t="e">
        <f>HLOOKUP(B4,#REF!,5,0)</f>
        <v>#REF!</v>
      </c>
      <c r="H14" s="54" t="e">
        <f>#REF!</f>
        <v>#REF!</v>
      </c>
      <c r="I14" s="54" t="e">
        <f>HLOOKUP(B4,#REF!,4,0)</f>
        <v>#REF!</v>
      </c>
      <c r="J14" s="56" t="e">
        <f t="shared" si="0"/>
        <v>#REF!</v>
      </c>
      <c r="N14" s="28" t="s">
        <v>34</v>
      </c>
      <c r="O14" s="27" t="s">
        <v>92</v>
      </c>
    </row>
    <row r="15" spans="1:15" x14ac:dyDescent="0.2">
      <c r="A15" s="455" t="s">
        <v>56</v>
      </c>
      <c r="B15" s="451" t="s">
        <v>57</v>
      </c>
      <c r="C15" s="57" t="s">
        <v>7</v>
      </c>
      <c r="D15" s="58">
        <v>1</v>
      </c>
      <c r="E15" s="59" t="s">
        <v>84</v>
      </c>
      <c r="F15" s="60" t="s">
        <v>84</v>
      </c>
      <c r="G15" s="61" t="str">
        <f>IFERROR(F15/E15&lt;=0,"WIP")</f>
        <v>WIP</v>
      </c>
      <c r="H15" s="60" t="s">
        <v>84</v>
      </c>
      <c r="I15" s="60" t="s">
        <v>84</v>
      </c>
      <c r="J15" s="62" t="str">
        <f t="shared" ref="J15:J18" si="1">IFERROR(I15/H15&lt;=0,"WIP")</f>
        <v>WIP</v>
      </c>
      <c r="N15" s="28" t="s">
        <v>35</v>
      </c>
      <c r="O15" s="27" t="s">
        <v>93</v>
      </c>
    </row>
    <row r="16" spans="1:15" x14ac:dyDescent="0.2">
      <c r="A16" s="456"/>
      <c r="B16" s="452"/>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94</v>
      </c>
    </row>
    <row r="17" spans="1:15" ht="25.5" x14ac:dyDescent="0.2">
      <c r="A17" s="456"/>
      <c r="B17" s="82" t="s">
        <v>58</v>
      </c>
      <c r="C17" s="32" t="s">
        <v>9</v>
      </c>
      <c r="D17" s="9" t="s">
        <v>59</v>
      </c>
      <c r="E17" s="17" t="s">
        <v>84</v>
      </c>
      <c r="F17" s="20" t="s">
        <v>84</v>
      </c>
      <c r="G17" s="19" t="str">
        <f t="shared" ref="G17:G18" si="2">IFERROR(F17/E17&lt;=0,"WIP")</f>
        <v>WIP</v>
      </c>
      <c r="H17" s="17" t="s">
        <v>84</v>
      </c>
      <c r="I17" s="20" t="s">
        <v>84</v>
      </c>
      <c r="J17" s="49" t="str">
        <f t="shared" si="1"/>
        <v>WIP</v>
      </c>
      <c r="N17" s="28" t="s">
        <v>37</v>
      </c>
      <c r="O17" s="27" t="s">
        <v>95</v>
      </c>
    </row>
    <row r="18" spans="1:15" ht="25.5" x14ac:dyDescent="0.2">
      <c r="A18" s="457"/>
      <c r="B18" s="83" t="s">
        <v>60</v>
      </c>
      <c r="C18" s="51" t="s">
        <v>10</v>
      </c>
      <c r="D18" s="63">
        <v>1</v>
      </c>
      <c r="E18" s="64" t="s">
        <v>84</v>
      </c>
      <c r="F18" s="54" t="s">
        <v>84</v>
      </c>
      <c r="G18" s="55" t="str">
        <f t="shared" si="2"/>
        <v>WIP</v>
      </c>
      <c r="H18" s="64" t="s">
        <v>84</v>
      </c>
      <c r="I18" s="54" t="s">
        <v>84</v>
      </c>
      <c r="J18" s="56" t="str">
        <f t="shared" si="1"/>
        <v>WIP</v>
      </c>
      <c r="N18" s="28" t="s">
        <v>38</v>
      </c>
      <c r="O18" s="27" t="s">
        <v>96</v>
      </c>
    </row>
    <row r="19" spans="1:15" x14ac:dyDescent="0.2">
      <c r="A19" s="448" t="s">
        <v>61</v>
      </c>
      <c r="B19" s="451" t="s">
        <v>62</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97</v>
      </c>
    </row>
    <row r="20" spans="1:15" x14ac:dyDescent="0.2">
      <c r="A20" s="449"/>
      <c r="B20" s="452"/>
      <c r="C20" s="33" t="s">
        <v>12</v>
      </c>
      <c r="D20" s="35">
        <v>0</v>
      </c>
      <c r="E20" s="47" t="e">
        <f>HLOOKUP(B4,#REF!,2,0)</f>
        <v>#REF!</v>
      </c>
      <c r="F20" s="44" t="e">
        <f>HLOOKUP(B4,#REF!,3,0)</f>
        <v>#REF!</v>
      </c>
      <c r="G20" s="48" t="e">
        <f>HLOOKUP(B4,#REF!,4,0)</f>
        <v>#REF!</v>
      </c>
      <c r="H20" s="44" t="e">
        <f>#REF!</f>
        <v>#REF!</v>
      </c>
      <c r="I20" s="44" t="e">
        <f>HLOOKUP(B4,#REF!,4,0)</f>
        <v>#REF!</v>
      </c>
      <c r="J20" s="50" t="e">
        <f>HLOOKUP(B4,#REF!,6,0)</f>
        <v>#REF!</v>
      </c>
      <c r="O20" s="27" t="s">
        <v>98</v>
      </c>
    </row>
    <row r="21" spans="1:15" x14ac:dyDescent="0.2">
      <c r="A21" s="449"/>
      <c r="B21" s="452" t="s">
        <v>63</v>
      </c>
      <c r="C21" s="31" t="s">
        <v>13</v>
      </c>
      <c r="D21" s="10" t="s">
        <v>64</v>
      </c>
      <c r="E21" s="22" t="e">
        <f>HLOOKUP(B4,#REF!,2,0)</f>
        <v>#REF!</v>
      </c>
      <c r="F21" s="23" t="e">
        <f>HLOOKUP(B4,#REF!,3,0)</f>
        <v>#REF!</v>
      </c>
      <c r="G21" s="19" t="e">
        <f>HLOOKUP(B4,#REF!,5,0)</f>
        <v>#REF!</v>
      </c>
      <c r="H21" s="23">
        <v>3000</v>
      </c>
      <c r="I21" s="23" t="e">
        <f>HLOOKUP(B4,#REF!,4,0)</f>
        <v>#REF!</v>
      </c>
      <c r="J21" s="49" t="e">
        <f>HLOOKUP(B4,#REF!,6,0)</f>
        <v>#REF!</v>
      </c>
      <c r="O21" s="27" t="s">
        <v>99</v>
      </c>
    </row>
    <row r="22" spans="1:15" x14ac:dyDescent="0.2">
      <c r="A22" s="449"/>
      <c r="B22" s="452"/>
      <c r="C22" s="33" t="s">
        <v>14</v>
      </c>
      <c r="D22" s="36">
        <v>0.85</v>
      </c>
      <c r="E22" s="46" t="s">
        <v>84</v>
      </c>
      <c r="F22" s="44" t="s">
        <v>84</v>
      </c>
      <c r="G22" s="45" t="str">
        <f t="shared" ref="G22:G35" si="3">IFERROR(F22/E22&lt;=0,"WIP")</f>
        <v>WIP</v>
      </c>
      <c r="H22" s="46" t="s">
        <v>84</v>
      </c>
      <c r="I22" s="44" t="s">
        <v>84</v>
      </c>
      <c r="J22" s="50" t="str">
        <f t="shared" ref="J22:J35" si="4">IFERROR(I22/H22&lt;=0,"WIP")</f>
        <v>WIP</v>
      </c>
      <c r="O22" s="27" t="s">
        <v>100</v>
      </c>
    </row>
    <row r="23" spans="1:15" ht="25.5" x14ac:dyDescent="0.2">
      <c r="A23" s="449"/>
      <c r="B23" s="452" t="s">
        <v>65</v>
      </c>
      <c r="C23" s="31" t="s">
        <v>15</v>
      </c>
      <c r="D23" s="11">
        <v>1.2E-2</v>
      </c>
      <c r="E23" s="17" t="s">
        <v>84</v>
      </c>
      <c r="F23" s="20" t="s">
        <v>84</v>
      </c>
      <c r="G23" s="19" t="str">
        <f t="shared" si="3"/>
        <v>WIP</v>
      </c>
      <c r="H23" s="17" t="s">
        <v>84</v>
      </c>
      <c r="I23" s="20" t="s">
        <v>84</v>
      </c>
      <c r="J23" s="49" t="str">
        <f t="shared" si="4"/>
        <v>WIP</v>
      </c>
      <c r="O23" s="27" t="s">
        <v>101</v>
      </c>
    </row>
    <row r="24" spans="1:15" ht="25.5" x14ac:dyDescent="0.2">
      <c r="A24" s="449"/>
      <c r="B24" s="452"/>
      <c r="C24" s="33" t="s">
        <v>16</v>
      </c>
      <c r="D24" s="37">
        <v>3.3000000000000002E-2</v>
      </c>
      <c r="E24" s="46" t="s">
        <v>84</v>
      </c>
      <c r="F24" s="44" t="s">
        <v>84</v>
      </c>
      <c r="G24" s="45" t="str">
        <f t="shared" si="3"/>
        <v>WIP</v>
      </c>
      <c r="H24" s="46" t="s">
        <v>84</v>
      </c>
      <c r="I24" s="44" t="s">
        <v>84</v>
      </c>
      <c r="J24" s="50" t="str">
        <f t="shared" si="4"/>
        <v>WIP</v>
      </c>
      <c r="O24" s="27" t="s">
        <v>102</v>
      </c>
    </row>
    <row r="25" spans="1:15" ht="25.5" x14ac:dyDescent="0.2">
      <c r="A25" s="449"/>
      <c r="B25" s="452"/>
      <c r="C25" s="31" t="s">
        <v>17</v>
      </c>
      <c r="D25" s="12">
        <v>0.06</v>
      </c>
      <c r="E25" s="17" t="s">
        <v>84</v>
      </c>
      <c r="F25" s="20" t="s">
        <v>84</v>
      </c>
      <c r="G25" s="19" t="str">
        <f t="shared" si="3"/>
        <v>WIP</v>
      </c>
      <c r="H25" s="17" t="s">
        <v>84</v>
      </c>
      <c r="I25" s="20" t="s">
        <v>84</v>
      </c>
      <c r="J25" s="49" t="str">
        <f t="shared" si="4"/>
        <v>WIP</v>
      </c>
    </row>
    <row r="26" spans="1:15" ht="25.5" x14ac:dyDescent="0.2">
      <c r="A26" s="449"/>
      <c r="B26" s="452"/>
      <c r="C26" s="33" t="s">
        <v>18</v>
      </c>
      <c r="D26" s="37">
        <v>5.0000000000000001E-4</v>
      </c>
      <c r="E26" s="46" t="s">
        <v>84</v>
      </c>
      <c r="F26" s="44" t="s">
        <v>84</v>
      </c>
      <c r="G26" s="45" t="str">
        <f t="shared" si="3"/>
        <v>WIP</v>
      </c>
      <c r="H26" s="46" t="s">
        <v>84</v>
      </c>
      <c r="I26" s="44" t="s">
        <v>84</v>
      </c>
      <c r="J26" s="50" t="str">
        <f t="shared" si="4"/>
        <v>WIP</v>
      </c>
    </row>
    <row r="27" spans="1:15" x14ac:dyDescent="0.2">
      <c r="A27" s="450"/>
      <c r="B27" s="83" t="s">
        <v>66</v>
      </c>
      <c r="C27" s="68" t="s">
        <v>19</v>
      </c>
      <c r="D27" s="69" t="s">
        <v>67</v>
      </c>
      <c r="E27" s="70" t="s">
        <v>84</v>
      </c>
      <c r="F27" s="71" t="s">
        <v>84</v>
      </c>
      <c r="G27" s="72" t="str">
        <f t="shared" si="3"/>
        <v>WIP</v>
      </c>
      <c r="H27" s="70" t="s">
        <v>84</v>
      </c>
      <c r="I27" s="71" t="s">
        <v>84</v>
      </c>
      <c r="J27" s="73" t="str">
        <f t="shared" si="4"/>
        <v>WIP</v>
      </c>
    </row>
    <row r="28" spans="1:15" x14ac:dyDescent="0.2">
      <c r="A28" s="448" t="s">
        <v>68</v>
      </c>
      <c r="B28" s="451" t="s">
        <v>69</v>
      </c>
      <c r="C28" s="74" t="s">
        <v>20</v>
      </c>
      <c r="D28" s="75" t="s">
        <v>70</v>
      </c>
      <c r="E28" s="76" t="s">
        <v>84</v>
      </c>
      <c r="F28" s="77" t="s">
        <v>84</v>
      </c>
      <c r="G28" s="78" t="str">
        <f t="shared" si="3"/>
        <v>WIP</v>
      </c>
      <c r="H28" s="76" t="s">
        <v>84</v>
      </c>
      <c r="I28" s="77" t="s">
        <v>84</v>
      </c>
      <c r="J28" s="79" t="str">
        <f t="shared" si="4"/>
        <v>WIP</v>
      </c>
    </row>
    <row r="29" spans="1:15" x14ac:dyDescent="0.2">
      <c r="A29" s="449"/>
      <c r="B29" s="452"/>
      <c r="C29" s="31" t="s">
        <v>21</v>
      </c>
      <c r="D29" s="13">
        <v>0.75</v>
      </c>
      <c r="E29" s="17" t="s">
        <v>84</v>
      </c>
      <c r="F29" s="20" t="s">
        <v>84</v>
      </c>
      <c r="G29" s="19" t="str">
        <f t="shared" si="3"/>
        <v>WIP</v>
      </c>
      <c r="H29" s="17" t="s">
        <v>84</v>
      </c>
      <c r="I29" s="20" t="s">
        <v>84</v>
      </c>
      <c r="J29" s="49" t="str">
        <f t="shared" si="4"/>
        <v>WIP</v>
      </c>
    </row>
    <row r="30" spans="1:15" ht="25.5" x14ac:dyDescent="0.2">
      <c r="A30" s="449"/>
      <c r="B30" s="452"/>
      <c r="C30" s="33" t="s">
        <v>22</v>
      </c>
      <c r="D30" s="38" t="s">
        <v>71</v>
      </c>
      <c r="E30" s="46" t="s">
        <v>84</v>
      </c>
      <c r="F30" s="44" t="s">
        <v>84</v>
      </c>
      <c r="G30" s="45" t="str">
        <f t="shared" si="3"/>
        <v>WIP</v>
      </c>
      <c r="H30" s="46" t="s">
        <v>84</v>
      </c>
      <c r="I30" s="44" t="s">
        <v>84</v>
      </c>
      <c r="J30" s="50" t="str">
        <f t="shared" si="4"/>
        <v>WIP</v>
      </c>
    </row>
    <row r="31" spans="1:15" x14ac:dyDescent="0.2">
      <c r="A31" s="449"/>
      <c r="B31" s="452"/>
      <c r="C31" s="31" t="s">
        <v>23</v>
      </c>
      <c r="D31" s="13">
        <v>1</v>
      </c>
      <c r="E31" s="17" t="s">
        <v>84</v>
      </c>
      <c r="F31" s="20" t="s">
        <v>84</v>
      </c>
      <c r="G31" s="19" t="str">
        <f t="shared" si="3"/>
        <v>WIP</v>
      </c>
      <c r="H31" s="17" t="s">
        <v>84</v>
      </c>
      <c r="I31" s="20" t="s">
        <v>84</v>
      </c>
      <c r="J31" s="49" t="str">
        <f t="shared" si="4"/>
        <v>WIP</v>
      </c>
    </row>
    <row r="32" spans="1:15" x14ac:dyDescent="0.2">
      <c r="A32" s="449"/>
      <c r="B32" s="452" t="s">
        <v>72</v>
      </c>
      <c r="C32" s="33" t="s">
        <v>24</v>
      </c>
      <c r="D32" s="39" t="s">
        <v>73</v>
      </c>
      <c r="E32" s="46" t="s">
        <v>84</v>
      </c>
      <c r="F32" s="44" t="s">
        <v>84</v>
      </c>
      <c r="G32" s="45" t="str">
        <f t="shared" si="3"/>
        <v>WIP</v>
      </c>
      <c r="H32" s="46" t="s">
        <v>84</v>
      </c>
      <c r="I32" s="44" t="s">
        <v>84</v>
      </c>
      <c r="J32" s="50" t="str">
        <f t="shared" si="4"/>
        <v>WIP</v>
      </c>
    </row>
    <row r="33" spans="1:10" ht="25.5" x14ac:dyDescent="0.2">
      <c r="A33" s="449"/>
      <c r="B33" s="452"/>
      <c r="C33" s="31" t="s">
        <v>25</v>
      </c>
      <c r="D33" s="14" t="s">
        <v>74</v>
      </c>
      <c r="E33" s="17" t="s">
        <v>84</v>
      </c>
      <c r="F33" s="20" t="s">
        <v>84</v>
      </c>
      <c r="G33" s="19" t="str">
        <f t="shared" si="3"/>
        <v>WIP</v>
      </c>
      <c r="H33" s="17" t="s">
        <v>84</v>
      </c>
      <c r="I33" s="20" t="s">
        <v>84</v>
      </c>
      <c r="J33" s="49" t="str">
        <f t="shared" si="4"/>
        <v>WIP</v>
      </c>
    </row>
    <row r="34" spans="1:10" ht="25.5" x14ac:dyDescent="0.2">
      <c r="A34" s="449"/>
      <c r="B34" s="452" t="s">
        <v>75</v>
      </c>
      <c r="C34" s="33" t="s">
        <v>26</v>
      </c>
      <c r="D34" s="40" t="s">
        <v>76</v>
      </c>
      <c r="E34" s="93">
        <v>1</v>
      </c>
      <c r="F34" s="93">
        <v>1</v>
      </c>
      <c r="G34" s="45">
        <f>F34/E34</f>
        <v>1</v>
      </c>
      <c r="H34" s="93">
        <v>1</v>
      </c>
      <c r="I34" s="93">
        <v>1</v>
      </c>
      <c r="J34" s="50">
        <f>I34/H34</f>
        <v>1</v>
      </c>
    </row>
    <row r="35" spans="1:10" x14ac:dyDescent="0.2">
      <c r="A35" s="450"/>
      <c r="B35" s="453"/>
      <c r="C35" s="80" t="s">
        <v>27</v>
      </c>
      <c r="D35" s="81" t="s">
        <v>77</v>
      </c>
      <c r="E35" s="70" t="s">
        <v>84</v>
      </c>
      <c r="F35" s="71" t="s">
        <v>84</v>
      </c>
      <c r="G35" s="72" t="str">
        <f t="shared" si="3"/>
        <v>WIP</v>
      </c>
      <c r="H35" s="70" t="s">
        <v>84</v>
      </c>
      <c r="I35" s="71" t="s">
        <v>84</v>
      </c>
      <c r="J35" s="73" t="str">
        <f t="shared" si="4"/>
        <v>WIP</v>
      </c>
    </row>
  </sheetData>
  <autoFilter ref="A8:J35" xr:uid="{00000000-0009-0000-0000-000003000000}"/>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00000000-0002-0000-0300-000000000000}">
      <formula1>$N$8:$N$19</formula1>
    </dataValidation>
    <dataValidation type="list" allowBlank="1" showInputMessage="1" showErrorMessage="1" sqref="B5" xr:uid="{00000000-0002-0000-0300-000001000000}">
      <formula1>$O$8:$O$11</formula1>
    </dataValidation>
    <dataValidation type="list" allowBlank="1" showInputMessage="1" showErrorMessage="1" sqref="B6" xr:uid="{00000000-0002-0000-0300-000002000000}">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2024-04-19T09:30:36Z</dcterms:modified>
</cp:coreProperties>
</file>