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Z:\SISTEM MANAJEMEN\7. BSC\2. TAHUN 2024\03. PENCAPAIAN BSC TAHUN 2024\04. April\"/>
    </mc:Choice>
  </mc:AlternateContent>
  <xr:revisionPtr revIDLastSave="0" documentId="13_ncr:1_{11C60235-79E9-472F-B729-C298817F6F41}" xr6:coauthVersionLast="47" xr6:coauthVersionMax="47" xr10:uidLastSave="{00000000-0000-0000-0000-000000000000}"/>
  <bookViews>
    <workbookView xWindow="-120" yWindow="-120" windowWidth="20730" windowHeight="11160" tabRatio="879" activeTab="2" xr2:uid="{3A35D98D-79C5-438A-ADCC-FF7A66313F3D}"/>
  </bookViews>
  <sheets>
    <sheet name="Tutorial Pengisian" sheetId="11" r:id="rId1"/>
    <sheet name="Achievement BSC" sheetId="10" r:id="rId2"/>
    <sheet name="Update KPI" sheetId="8" r:id="rId3"/>
    <sheet name="BSC Corporate1" sheetId="1" state="hidden" r:id="rId4"/>
  </sheets>
  <definedNames>
    <definedName name="_xlnm._FilterDatabase" localSheetId="1" hidden="1">'Achievement BSC'!$B$14:$N$48</definedName>
    <definedName name="_xlnm._FilterDatabase" localSheetId="3" hidden="1">'BSC Corporate1'!$A$8:$J$35</definedName>
    <definedName name="_xlnm.Print_Area" localSheetId="1">'Achievement BSC'!$A$1:$O$80</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1" i="8" l="1"/>
  <c r="N119" i="8"/>
  <c r="B44" i="8"/>
  <c r="B45" i="8" s="1"/>
  <c r="D128" i="8"/>
  <c r="E74" i="8"/>
  <c r="E57" i="8" l="1"/>
  <c r="D5" i="8"/>
  <c r="M133" i="8"/>
  <c r="M135" i="8" s="1"/>
  <c r="L133" i="8"/>
  <c r="L135" i="8" s="1"/>
  <c r="K133" i="8"/>
  <c r="K135" i="8" s="1"/>
  <c r="J133" i="8"/>
  <c r="J135" i="8" s="1"/>
  <c r="I133" i="8"/>
  <c r="I135" i="8" s="1"/>
  <c r="H133" i="8"/>
  <c r="G133" i="8"/>
  <c r="F133" i="8"/>
  <c r="F135" i="8" s="1"/>
  <c r="E133" i="8"/>
  <c r="E135" i="8" s="1"/>
  <c r="K36" i="10"/>
  <c r="J36" i="10"/>
  <c r="N137" i="8"/>
  <c r="G135" i="8"/>
  <c r="H135" i="8"/>
  <c r="J18" i="10"/>
  <c r="J17" i="10"/>
  <c r="J35" i="10"/>
  <c r="N127" i="8"/>
  <c r="N126" i="8"/>
  <c r="K35" i="10"/>
  <c r="N134" i="8"/>
  <c r="C138" i="8"/>
  <c r="D138" i="8"/>
  <c r="E138" i="8"/>
  <c r="F138" i="8"/>
  <c r="G138" i="8"/>
  <c r="H138" i="8"/>
  <c r="I138" i="8"/>
  <c r="J138" i="8"/>
  <c r="K138" i="8"/>
  <c r="L138" i="8"/>
  <c r="M138" i="8"/>
  <c r="B138" i="8"/>
  <c r="M128" i="8"/>
  <c r="L128" i="8"/>
  <c r="K128" i="8"/>
  <c r="J128" i="8"/>
  <c r="I128" i="8"/>
  <c r="H128" i="8"/>
  <c r="G128" i="8"/>
  <c r="F128" i="8"/>
  <c r="E128" i="8"/>
  <c r="C128" i="8"/>
  <c r="B128" i="8"/>
  <c r="K18" i="10"/>
  <c r="K17" i="10"/>
  <c r="N10" i="8"/>
  <c r="N18" i="8"/>
  <c r="C75" i="8"/>
  <c r="D75" i="8"/>
  <c r="E75" i="8"/>
  <c r="F75" i="8"/>
  <c r="G75" i="8"/>
  <c r="H75" i="8"/>
  <c r="I75" i="8"/>
  <c r="J75" i="8"/>
  <c r="K75" i="8"/>
  <c r="L75" i="8"/>
  <c r="M75" i="8"/>
  <c r="N133" i="8" l="1"/>
  <c r="N135" i="8"/>
  <c r="N128" i="8"/>
  <c r="N138" i="8"/>
  <c r="D57" i="8"/>
  <c r="L8" i="10" l="1"/>
  <c r="C104" i="8" l="1"/>
  <c r="B104" i="8"/>
  <c r="K16" i="10"/>
  <c r="K34" i="10"/>
  <c r="J34" i="10"/>
  <c r="K33" i="10"/>
  <c r="J33" i="10"/>
  <c r="C120" i="8"/>
  <c r="D120" i="8"/>
  <c r="E120" i="8"/>
  <c r="F120" i="8"/>
  <c r="G120" i="8"/>
  <c r="H120" i="8"/>
  <c r="I120" i="8"/>
  <c r="J120" i="8"/>
  <c r="K120" i="8"/>
  <c r="L120" i="8"/>
  <c r="M120" i="8"/>
  <c r="N120" i="8"/>
  <c r="B120" i="8"/>
  <c r="C112" i="8"/>
  <c r="D112" i="8"/>
  <c r="E112" i="8"/>
  <c r="F112" i="8"/>
  <c r="G112" i="8"/>
  <c r="H112" i="8"/>
  <c r="I112" i="8"/>
  <c r="J112" i="8"/>
  <c r="K112" i="8"/>
  <c r="L112" i="8"/>
  <c r="M112" i="8"/>
  <c r="N112" i="8"/>
  <c r="B112" i="8"/>
  <c r="B113" i="8" s="1"/>
  <c r="M175" i="8"/>
  <c r="M176" i="8" s="1"/>
  <c r="L175" i="8"/>
  <c r="L176" i="8" s="1"/>
  <c r="K175" i="8"/>
  <c r="K176" i="8" s="1"/>
  <c r="J175" i="8"/>
  <c r="J176" i="8" s="1"/>
  <c r="I175" i="8"/>
  <c r="I176" i="8" s="1"/>
  <c r="H175" i="8"/>
  <c r="H176" i="8" s="1"/>
  <c r="G175" i="8"/>
  <c r="G176" i="8" s="1"/>
  <c r="F175" i="8"/>
  <c r="F176" i="8" s="1"/>
  <c r="E175" i="8"/>
  <c r="E176" i="8" s="1"/>
  <c r="D175" i="8"/>
  <c r="D176" i="8" s="1"/>
  <c r="C175" i="8"/>
  <c r="C176" i="8" s="1"/>
  <c r="B175" i="8"/>
  <c r="B176" i="8" s="1"/>
  <c r="N174" i="8"/>
  <c r="N175" i="8" s="1"/>
  <c r="N176" i="8" s="1"/>
  <c r="N172" i="8"/>
  <c r="N171" i="8" s="1"/>
  <c r="M171" i="8"/>
  <c r="M168" i="8" s="1"/>
  <c r="L171" i="8"/>
  <c r="L173" i="8" s="1"/>
  <c r="K171" i="8"/>
  <c r="K173" i="8" s="1"/>
  <c r="J171" i="8"/>
  <c r="J173" i="8" s="1"/>
  <c r="I171" i="8"/>
  <c r="I168" i="8" s="1"/>
  <c r="H171" i="8"/>
  <c r="H173" i="8" s="1"/>
  <c r="G171" i="8"/>
  <c r="G168" i="8" s="1"/>
  <c r="F171" i="8"/>
  <c r="F173" i="8" s="1"/>
  <c r="E171" i="8"/>
  <c r="E168" i="8" s="1"/>
  <c r="D171" i="8"/>
  <c r="D173" i="8" s="1"/>
  <c r="C171" i="8"/>
  <c r="C173" i="8" s="1"/>
  <c r="B171" i="8"/>
  <c r="B173" i="8" s="1"/>
  <c r="C204" i="8"/>
  <c r="C206" i="8" s="1"/>
  <c r="D204" i="8"/>
  <c r="D206" i="8" s="1"/>
  <c r="E204" i="8"/>
  <c r="E206" i="8" s="1"/>
  <c r="F204" i="8"/>
  <c r="F206" i="8" s="1"/>
  <c r="G204" i="8"/>
  <c r="G206" i="8" s="1"/>
  <c r="H204" i="8"/>
  <c r="H206" i="8" s="1"/>
  <c r="I204" i="8"/>
  <c r="I206" i="8" s="1"/>
  <c r="J204" i="8"/>
  <c r="J206" i="8" s="1"/>
  <c r="K204" i="8"/>
  <c r="K206" i="8" s="1"/>
  <c r="L204" i="8"/>
  <c r="L206" i="8" s="1"/>
  <c r="M204" i="8"/>
  <c r="M206" i="8" s="1"/>
  <c r="B204" i="8"/>
  <c r="B206" i="8" s="1"/>
  <c r="N205" i="8"/>
  <c r="N203" i="8"/>
  <c r="N202" i="8"/>
  <c r="K23" i="10"/>
  <c r="N43" i="8"/>
  <c r="B36" i="8"/>
  <c r="N27" i="8"/>
  <c r="C28" i="8"/>
  <c r="D28" i="8"/>
  <c r="E28" i="8"/>
  <c r="F28" i="8"/>
  <c r="G28" i="8"/>
  <c r="H28" i="8"/>
  <c r="I28" i="8"/>
  <c r="J28" i="8"/>
  <c r="K28" i="8"/>
  <c r="L28" i="8"/>
  <c r="M28" i="8"/>
  <c r="B28" i="8"/>
  <c r="B29" i="8" s="1"/>
  <c r="K29" i="10"/>
  <c r="J29" i="10"/>
  <c r="M83" i="8"/>
  <c r="L83" i="8"/>
  <c r="K83" i="8"/>
  <c r="J83" i="8"/>
  <c r="I83" i="8"/>
  <c r="H83" i="8"/>
  <c r="G83" i="8"/>
  <c r="F83" i="8"/>
  <c r="E83" i="8"/>
  <c r="D83" i="8"/>
  <c r="C83" i="8"/>
  <c r="B83" i="8"/>
  <c r="N82" i="8"/>
  <c r="N83" i="8" s="1"/>
  <c r="N81" i="8"/>
  <c r="C195" i="8"/>
  <c r="D195" i="8"/>
  <c r="E195" i="8"/>
  <c r="F195" i="8"/>
  <c r="G195" i="8"/>
  <c r="H195" i="8"/>
  <c r="I195" i="8"/>
  <c r="J195" i="8"/>
  <c r="K195" i="8"/>
  <c r="L195" i="8"/>
  <c r="M195" i="8"/>
  <c r="B195" i="8"/>
  <c r="C186" i="8"/>
  <c r="D186" i="8"/>
  <c r="E186" i="8"/>
  <c r="F186" i="8"/>
  <c r="G186" i="8"/>
  <c r="H186" i="8"/>
  <c r="I186" i="8"/>
  <c r="J186" i="8"/>
  <c r="K186" i="8"/>
  <c r="L186" i="8"/>
  <c r="M186" i="8"/>
  <c r="B186" i="8"/>
  <c r="C163" i="8"/>
  <c r="D163" i="8"/>
  <c r="E163" i="8"/>
  <c r="F163" i="8"/>
  <c r="G163" i="8"/>
  <c r="H163" i="8"/>
  <c r="I163" i="8"/>
  <c r="J163" i="8"/>
  <c r="K163" i="8"/>
  <c r="L163" i="8"/>
  <c r="M163" i="8"/>
  <c r="B163" i="8"/>
  <c r="C154" i="8"/>
  <c r="D154" i="8"/>
  <c r="E154" i="8"/>
  <c r="F154" i="8"/>
  <c r="G154" i="8"/>
  <c r="H154" i="8"/>
  <c r="I154" i="8"/>
  <c r="J154" i="8"/>
  <c r="K154" i="8"/>
  <c r="L154" i="8"/>
  <c r="M154" i="8"/>
  <c r="B154" i="8"/>
  <c r="D104" i="8"/>
  <c r="E104" i="8"/>
  <c r="F104" i="8"/>
  <c r="G104" i="8"/>
  <c r="H104" i="8"/>
  <c r="I104" i="8"/>
  <c r="J104" i="8"/>
  <c r="K104" i="8"/>
  <c r="L104" i="8"/>
  <c r="M104" i="8"/>
  <c r="C97" i="8"/>
  <c r="D97" i="8"/>
  <c r="E97" i="8"/>
  <c r="F97" i="8"/>
  <c r="G97" i="8"/>
  <c r="H97" i="8"/>
  <c r="I97" i="8"/>
  <c r="J97" i="8"/>
  <c r="K97" i="8"/>
  <c r="L97" i="8"/>
  <c r="M97" i="8"/>
  <c r="B97" i="8"/>
  <c r="C5" i="8"/>
  <c r="E5" i="8"/>
  <c r="F5" i="8"/>
  <c r="G5" i="8"/>
  <c r="H5" i="8"/>
  <c r="I5" i="8"/>
  <c r="J5" i="8"/>
  <c r="K5" i="8"/>
  <c r="L5" i="8"/>
  <c r="M5" i="8"/>
  <c r="B5" i="8"/>
  <c r="N89" i="8"/>
  <c r="N50" i="8"/>
  <c r="N4" i="8"/>
  <c r="J41" i="10"/>
  <c r="K41" i="10" l="1"/>
  <c r="J121" i="8"/>
  <c r="G121" i="8"/>
  <c r="B121" i="8"/>
  <c r="L121" i="8"/>
  <c r="F121" i="8"/>
  <c r="C121" i="8"/>
  <c r="F113" i="8"/>
  <c r="M121" i="8"/>
  <c r="I121" i="8"/>
  <c r="E121" i="8"/>
  <c r="H121" i="8"/>
  <c r="D121" i="8"/>
  <c r="K121" i="8"/>
  <c r="J113" i="8"/>
  <c r="M113" i="8"/>
  <c r="I113" i="8"/>
  <c r="E113" i="8"/>
  <c r="L113" i="8"/>
  <c r="H113" i="8"/>
  <c r="D113" i="8"/>
  <c r="K113" i="8"/>
  <c r="G113" i="8"/>
  <c r="C113" i="8"/>
  <c r="F177" i="8"/>
  <c r="J177" i="8"/>
  <c r="K168" i="8"/>
  <c r="C177" i="8"/>
  <c r="G177" i="8"/>
  <c r="K177" i="8"/>
  <c r="F168" i="8"/>
  <c r="G173" i="8"/>
  <c r="D177" i="8"/>
  <c r="L177" i="8"/>
  <c r="J168" i="8"/>
  <c r="C168" i="8"/>
  <c r="H168" i="8"/>
  <c r="E177" i="8"/>
  <c r="I177" i="8"/>
  <c r="M177" i="8"/>
  <c r="D168" i="8"/>
  <c r="H177" i="8"/>
  <c r="L168" i="8"/>
  <c r="N177" i="8"/>
  <c r="B177" i="8"/>
  <c r="B168" i="8"/>
  <c r="N173" i="8"/>
  <c r="N168" i="8"/>
  <c r="E173" i="8"/>
  <c r="I173" i="8"/>
  <c r="M173" i="8"/>
  <c r="B207" i="8"/>
  <c r="N204" i="8"/>
  <c r="N206" i="8" s="1"/>
  <c r="G84" i="8"/>
  <c r="F84" i="8"/>
  <c r="C84" i="8"/>
  <c r="J84" i="8"/>
  <c r="M84" i="8"/>
  <c r="I84" i="8"/>
  <c r="E84" i="8"/>
  <c r="L84" i="8"/>
  <c r="H84" i="8"/>
  <c r="D84" i="8"/>
  <c r="B84" i="8"/>
  <c r="K84" i="8"/>
  <c r="K29" i="8"/>
  <c r="M29" i="8"/>
  <c r="H29" i="8"/>
  <c r="G29" i="8"/>
  <c r="E29" i="8"/>
  <c r="J29" i="8"/>
  <c r="F29" i="8"/>
  <c r="I29" i="8"/>
  <c r="L29" i="8"/>
  <c r="D29" i="8"/>
  <c r="C29" i="8"/>
  <c r="C207" i="8"/>
  <c r="J207" i="8"/>
  <c r="F207" i="8"/>
  <c r="M207" i="8"/>
  <c r="I207" i="8"/>
  <c r="E207" i="8"/>
  <c r="L207" i="8"/>
  <c r="H207" i="8"/>
  <c r="D207" i="8"/>
  <c r="K207" i="8"/>
  <c r="G207" i="8"/>
  <c r="J43" i="10" l="1"/>
  <c r="J178" i="8"/>
  <c r="L178" i="8"/>
  <c r="K178" i="8"/>
  <c r="E178" i="8"/>
  <c r="I178" i="8"/>
  <c r="D178" i="8"/>
  <c r="M178" i="8"/>
  <c r="K43" i="10"/>
  <c r="C178" i="8"/>
  <c r="G178" i="8"/>
  <c r="H178" i="8"/>
  <c r="F178" i="8"/>
  <c r="B178" i="8"/>
  <c r="H46" i="10"/>
  <c r="H37" i="10"/>
  <c r="K45" i="10"/>
  <c r="J45" i="10"/>
  <c r="D194" i="8"/>
  <c r="D196" i="8" s="1"/>
  <c r="E194" i="8"/>
  <c r="E196" i="8" s="1"/>
  <c r="F194" i="8"/>
  <c r="F196" i="8" s="1"/>
  <c r="G194" i="8"/>
  <c r="G196" i="8" s="1"/>
  <c r="H194" i="8"/>
  <c r="H196" i="8" s="1"/>
  <c r="I194" i="8"/>
  <c r="I196" i="8" s="1"/>
  <c r="J194" i="8"/>
  <c r="J196" i="8" s="1"/>
  <c r="K194" i="8"/>
  <c r="K196" i="8" s="1"/>
  <c r="L194" i="8"/>
  <c r="L196" i="8" s="1"/>
  <c r="M194" i="8"/>
  <c r="M196" i="8" s="1"/>
  <c r="C194" i="8"/>
  <c r="C196" i="8" s="1"/>
  <c r="B194" i="8"/>
  <c r="B196" i="8" s="1"/>
  <c r="N193" i="8"/>
  <c r="N192" i="8"/>
  <c r="L36" i="10"/>
  <c r="M33" i="10"/>
  <c r="N33" i="10" s="1"/>
  <c r="M34" i="10"/>
  <c r="N34" i="10" s="1"/>
  <c r="M35" i="10"/>
  <c r="N35" i="10" s="1"/>
  <c r="M36" i="10"/>
  <c r="N36" i="10" s="1"/>
  <c r="L33" i="10"/>
  <c r="L34" i="10"/>
  <c r="L35" i="10"/>
  <c r="K31" i="10"/>
  <c r="J31" i="10"/>
  <c r="N96" i="8"/>
  <c r="N97" i="8" s="1"/>
  <c r="N95" i="8"/>
  <c r="B75" i="8"/>
  <c r="B76" i="8" s="1"/>
  <c r="N71" i="8"/>
  <c r="N74" i="8"/>
  <c r="N73" i="8"/>
  <c r="N72" i="8"/>
  <c r="J26" i="10"/>
  <c r="C66" i="8"/>
  <c r="D66" i="8"/>
  <c r="E66" i="8"/>
  <c r="F66" i="8"/>
  <c r="G66" i="8"/>
  <c r="H66" i="8"/>
  <c r="I66" i="8"/>
  <c r="J66" i="8"/>
  <c r="K66" i="8"/>
  <c r="L66" i="8"/>
  <c r="M66" i="8"/>
  <c r="B67" i="8"/>
  <c r="N64" i="8"/>
  <c r="N65" i="8"/>
  <c r="N63" i="8"/>
  <c r="N57" i="8"/>
  <c r="K25" i="10"/>
  <c r="J25" i="10"/>
  <c r="D58" i="8"/>
  <c r="E58" i="8"/>
  <c r="F58" i="8"/>
  <c r="G58" i="8"/>
  <c r="H58" i="8"/>
  <c r="I58" i="8"/>
  <c r="J58" i="8"/>
  <c r="K58" i="8"/>
  <c r="L58" i="8"/>
  <c r="M58" i="8"/>
  <c r="C58" i="8"/>
  <c r="B58" i="8"/>
  <c r="N195" i="8" l="1"/>
  <c r="D98" i="8"/>
  <c r="K76" i="8"/>
  <c r="G76" i="8"/>
  <c r="C98" i="8"/>
  <c r="J98" i="8"/>
  <c r="F98" i="8"/>
  <c r="M31" i="10"/>
  <c r="N31" i="10" s="1"/>
  <c r="C76" i="8"/>
  <c r="J76" i="8"/>
  <c r="F76" i="8"/>
  <c r="B98" i="8"/>
  <c r="G98" i="8"/>
  <c r="N66" i="8"/>
  <c r="M98" i="8"/>
  <c r="I98" i="8"/>
  <c r="E98" i="8"/>
  <c r="M76" i="8"/>
  <c r="I76" i="8"/>
  <c r="E76" i="8"/>
  <c r="K98" i="8"/>
  <c r="L98" i="8"/>
  <c r="H98" i="8"/>
  <c r="L76" i="8"/>
  <c r="H76" i="8"/>
  <c r="D76" i="8"/>
  <c r="K27" i="10"/>
  <c r="L31" i="10"/>
  <c r="N75" i="8"/>
  <c r="C67" i="8"/>
  <c r="F67" i="8"/>
  <c r="K26" i="10"/>
  <c r="J67" i="8"/>
  <c r="M67" i="8"/>
  <c r="I67" i="8"/>
  <c r="E67" i="8"/>
  <c r="L67" i="8"/>
  <c r="H67" i="8"/>
  <c r="D67" i="8"/>
  <c r="K67" i="8"/>
  <c r="G67" i="8"/>
  <c r="D59" i="8"/>
  <c r="G59" i="8"/>
  <c r="C59" i="8"/>
  <c r="J59" i="8"/>
  <c r="F59" i="8"/>
  <c r="K59" i="8"/>
  <c r="M59" i="8"/>
  <c r="I59" i="8"/>
  <c r="E59" i="8"/>
  <c r="L59" i="8"/>
  <c r="H59" i="8"/>
  <c r="B59" i="8" l="1"/>
  <c r="N58" i="8"/>
  <c r="M25" i="10"/>
  <c r="N25" i="10" s="1"/>
  <c r="L25" i="10"/>
  <c r="M26" i="10"/>
  <c r="N26" i="10" s="1"/>
  <c r="L26" i="10"/>
  <c r="M27" i="10"/>
  <c r="N27" i="10" s="1"/>
  <c r="L27" i="10"/>
  <c r="K24" i="10"/>
  <c r="J24" i="10"/>
  <c r="M51" i="8"/>
  <c r="L51" i="8"/>
  <c r="K51" i="8"/>
  <c r="J51" i="8"/>
  <c r="I51" i="8"/>
  <c r="H51" i="8"/>
  <c r="G51" i="8"/>
  <c r="F51" i="8"/>
  <c r="E51" i="8"/>
  <c r="D51" i="8"/>
  <c r="C51" i="8"/>
  <c r="B51" i="8"/>
  <c r="B52" i="8" s="1"/>
  <c r="N49" i="8"/>
  <c r="C44" i="8"/>
  <c r="D44" i="8"/>
  <c r="E44" i="8"/>
  <c r="F44" i="8"/>
  <c r="G44" i="8"/>
  <c r="H44" i="8"/>
  <c r="I44" i="8"/>
  <c r="J44" i="8"/>
  <c r="K44" i="8"/>
  <c r="L44" i="8"/>
  <c r="M44" i="8"/>
  <c r="J23" i="10"/>
  <c r="N42" i="8"/>
  <c r="K20" i="10"/>
  <c r="J20" i="10"/>
  <c r="N26" i="8"/>
  <c r="N28" i="8" s="1"/>
  <c r="F20" i="8"/>
  <c r="F21" i="8" s="1"/>
  <c r="I20" i="8"/>
  <c r="N19" i="8"/>
  <c r="N21" i="8" s="1"/>
  <c r="M17" i="10"/>
  <c r="N17" i="10" s="1"/>
  <c r="N11" i="8"/>
  <c r="F12" i="8"/>
  <c r="F13" i="8" s="1"/>
  <c r="G12" i="8"/>
  <c r="N13" i="8"/>
  <c r="N3" i="8"/>
  <c r="N5" i="8" s="1"/>
  <c r="K44" i="10"/>
  <c r="J44" i="10"/>
  <c r="K42" i="10"/>
  <c r="J42" i="10"/>
  <c r="K39" i="10"/>
  <c r="J39" i="10"/>
  <c r="K32" i="10"/>
  <c r="J32" i="10"/>
  <c r="K30" i="10"/>
  <c r="J30" i="10"/>
  <c r="K21" i="10"/>
  <c r="J21" i="10"/>
  <c r="J16" i="10"/>
  <c r="B74" i="10"/>
  <c r="C75" i="10"/>
  <c r="C37" i="8"/>
  <c r="D37" i="8"/>
  <c r="E37" i="8"/>
  <c r="F37" i="8"/>
  <c r="G37" i="8"/>
  <c r="H37" i="8"/>
  <c r="I37" i="8"/>
  <c r="J37" i="8"/>
  <c r="K37" i="8"/>
  <c r="L37" i="8"/>
  <c r="M37" i="8"/>
  <c r="B37" i="8"/>
  <c r="B90" i="8"/>
  <c r="M162" i="8"/>
  <c r="L162" i="8"/>
  <c r="K162" i="8"/>
  <c r="J162" i="8"/>
  <c r="I162" i="8"/>
  <c r="H162" i="8"/>
  <c r="G162" i="8"/>
  <c r="F162" i="8"/>
  <c r="E162" i="8"/>
  <c r="D162" i="8"/>
  <c r="C162" i="8"/>
  <c r="B162" i="8"/>
  <c r="N161" i="8"/>
  <c r="N163" i="8" s="1"/>
  <c r="N160" i="8"/>
  <c r="N144" i="8"/>
  <c r="C145" i="8"/>
  <c r="D145" i="8"/>
  <c r="E145" i="8"/>
  <c r="F145" i="8"/>
  <c r="G145" i="8"/>
  <c r="H145" i="8"/>
  <c r="I145" i="8"/>
  <c r="J145" i="8"/>
  <c r="K145" i="8"/>
  <c r="L145" i="8"/>
  <c r="M145" i="8"/>
  <c r="B145" i="8"/>
  <c r="N103" i="8"/>
  <c r="N102" i="8"/>
  <c r="C90" i="8"/>
  <c r="D90" i="8"/>
  <c r="E90" i="8"/>
  <c r="F90" i="8"/>
  <c r="G90" i="8"/>
  <c r="H90" i="8"/>
  <c r="I90" i="8"/>
  <c r="J90" i="8"/>
  <c r="K90" i="8"/>
  <c r="L90" i="8"/>
  <c r="M90" i="8"/>
  <c r="N88" i="8"/>
  <c r="H19" i="10"/>
  <c r="N20" i="8" l="1"/>
  <c r="I21" i="8"/>
  <c r="G13" i="8"/>
  <c r="N12" i="8"/>
  <c r="M32" i="10"/>
  <c r="N104" i="8"/>
  <c r="B91" i="8"/>
  <c r="G91" i="8"/>
  <c r="K91" i="8"/>
  <c r="D91" i="8"/>
  <c r="H91" i="8"/>
  <c r="L91" i="8"/>
  <c r="F91" i="8"/>
  <c r="C91" i="8"/>
  <c r="E91" i="8"/>
  <c r="I91" i="8"/>
  <c r="M91" i="8"/>
  <c r="J91" i="8"/>
  <c r="F164" i="8"/>
  <c r="J164" i="8"/>
  <c r="C164" i="8"/>
  <c r="G164" i="8"/>
  <c r="K164" i="8"/>
  <c r="I164" i="8"/>
  <c r="D164" i="8"/>
  <c r="H164" i="8"/>
  <c r="L164" i="8"/>
  <c r="E164" i="8"/>
  <c r="M164" i="8"/>
  <c r="M30" i="10"/>
  <c r="B105" i="8"/>
  <c r="N44" i="8"/>
  <c r="M24" i="10"/>
  <c r="N24" i="10" s="1"/>
  <c r="L24" i="10"/>
  <c r="M52" i="8"/>
  <c r="L52" i="8"/>
  <c r="I52" i="8"/>
  <c r="H52" i="8"/>
  <c r="E52" i="8"/>
  <c r="D52" i="8"/>
  <c r="K52" i="8"/>
  <c r="G52" i="8"/>
  <c r="C52" i="8"/>
  <c r="J52" i="8"/>
  <c r="F52" i="8"/>
  <c r="N51" i="8"/>
  <c r="L23" i="10"/>
  <c r="M23" i="10"/>
  <c r="N23" i="10" s="1"/>
  <c r="M18" i="10"/>
  <c r="N18" i="10" s="1"/>
  <c r="L17" i="10"/>
  <c r="L18" i="10"/>
  <c r="D105" i="8"/>
  <c r="M16" i="10"/>
  <c r="N16" i="10" s="1"/>
  <c r="I105" i="8"/>
  <c r="M105" i="8"/>
  <c r="E105" i="8"/>
  <c r="L105" i="8"/>
  <c r="H105" i="8"/>
  <c r="K105" i="8"/>
  <c r="G105" i="8"/>
  <c r="C105" i="8"/>
  <c r="J105" i="8"/>
  <c r="F105" i="8"/>
  <c r="N90" i="8"/>
  <c r="L16" i="10"/>
  <c r="M45" i="8" l="1"/>
  <c r="D45" i="8"/>
  <c r="K45" i="8"/>
  <c r="I45" i="8"/>
  <c r="G45" i="8"/>
  <c r="J45" i="8"/>
  <c r="E45" i="8"/>
  <c r="H45" i="8"/>
  <c r="F45" i="8"/>
  <c r="L45" i="8"/>
  <c r="C45" i="8"/>
  <c r="M42" i="10"/>
  <c r="N42" i="10" s="1"/>
  <c r="L42" i="10"/>
  <c r="N19" i="10" l="1"/>
  <c r="L185" i="8" l="1"/>
  <c r="K185" i="8"/>
  <c r="J185" i="8"/>
  <c r="I185" i="8"/>
  <c r="H185" i="8"/>
  <c r="G185" i="8"/>
  <c r="F185" i="8"/>
  <c r="E185" i="8"/>
  <c r="D185" i="8"/>
  <c r="C185" i="8"/>
  <c r="B75" i="10"/>
  <c r="N151" i="8"/>
  <c r="J40" i="10" s="1"/>
  <c r="N143" i="8"/>
  <c r="M185" i="8"/>
  <c r="B185" i="8"/>
  <c r="M41" i="10"/>
  <c r="N41" i="10" s="1"/>
  <c r="L41" i="10"/>
  <c r="N30" i="10"/>
  <c r="L30" i="10"/>
  <c r="N32" i="10"/>
  <c r="L32" i="10"/>
  <c r="N184" i="8"/>
  <c r="N186" i="8" s="1"/>
  <c r="N183" i="8"/>
  <c r="N68" i="10"/>
  <c r="C60" i="10"/>
  <c r="M55" i="10"/>
  <c r="N55" i="10" s="1"/>
  <c r="M54" i="10"/>
  <c r="N54" i="10" s="1"/>
  <c r="M53" i="10"/>
  <c r="N53" i="10" s="1"/>
  <c r="M45" i="10"/>
  <c r="N45" i="10" s="1"/>
  <c r="L45" i="10"/>
  <c r="M44" i="10"/>
  <c r="N44" i="10" s="1"/>
  <c r="L44" i="10"/>
  <c r="M43" i="10"/>
  <c r="N43" i="10" s="1"/>
  <c r="L43" i="10"/>
  <c r="M38" i="10"/>
  <c r="N38" i="10" s="1"/>
  <c r="L38" i="10"/>
  <c r="M29" i="10"/>
  <c r="N29" i="10" s="1"/>
  <c r="L29" i="10"/>
  <c r="M28" i="10"/>
  <c r="N28" i="10" s="1"/>
  <c r="L28" i="10"/>
  <c r="H22" i="10"/>
  <c r="M20" i="10"/>
  <c r="N20" i="10" s="1"/>
  <c r="L20" i="10"/>
  <c r="F187" i="8" l="1"/>
  <c r="J187" i="8"/>
  <c r="C187" i="8"/>
  <c r="M187" i="8"/>
  <c r="G187" i="8"/>
  <c r="K187" i="8"/>
  <c r="E187" i="8"/>
  <c r="D187" i="8"/>
  <c r="H187" i="8"/>
  <c r="L187" i="8"/>
  <c r="I187" i="8"/>
  <c r="H47" i="10"/>
  <c r="M153" i="8"/>
  <c r="N37" i="10"/>
  <c r="J153" i="8" l="1"/>
  <c r="K153" i="8"/>
  <c r="F13" i="1"/>
  <c r="G153" i="8"/>
  <c r="C153" i="8"/>
  <c r="N152" i="8"/>
  <c r="N154" i="8" s="1"/>
  <c r="H153" i="8"/>
  <c r="E153" i="8"/>
  <c r="B153" i="8"/>
  <c r="L153" i="8"/>
  <c r="D153" i="8"/>
  <c r="F153" i="8"/>
  <c r="I153" i="8"/>
  <c r="N145" i="8"/>
  <c r="B146" i="8"/>
  <c r="D146" i="8"/>
  <c r="H146" i="8"/>
  <c r="L146" i="8"/>
  <c r="E146" i="8"/>
  <c r="I146" i="8"/>
  <c r="M146" i="8"/>
  <c r="F146" i="8"/>
  <c r="J146" i="8"/>
  <c r="C146" i="8"/>
  <c r="G146" i="8"/>
  <c r="K146" i="8"/>
  <c r="M36" i="8"/>
  <c r="L36" i="8"/>
  <c r="K36" i="8"/>
  <c r="J36" i="8"/>
  <c r="I36" i="8"/>
  <c r="H36" i="8"/>
  <c r="G36" i="8"/>
  <c r="F36" i="8"/>
  <c r="E36" i="8"/>
  <c r="D36" i="8"/>
  <c r="C36" i="8"/>
  <c r="N35" i="8"/>
  <c r="N34" i="8"/>
  <c r="J34" i="1"/>
  <c r="G34" i="1"/>
  <c r="G15" i="1"/>
  <c r="G17" i="1"/>
  <c r="G18" i="1"/>
  <c r="G22" i="1"/>
  <c r="G23" i="1"/>
  <c r="G24" i="1"/>
  <c r="G25" i="1"/>
  <c r="G26" i="1"/>
  <c r="G27" i="1"/>
  <c r="G28" i="1"/>
  <c r="G29" i="1"/>
  <c r="G30" i="1"/>
  <c r="G31" i="1"/>
  <c r="G32" i="1"/>
  <c r="G33" i="1"/>
  <c r="G35" i="1"/>
  <c r="F21" i="1"/>
  <c r="E21" i="1"/>
  <c r="F20" i="1"/>
  <c r="E20" i="1"/>
  <c r="J35" i="1"/>
  <c r="J33" i="1"/>
  <c r="J32" i="1"/>
  <c r="J31" i="1"/>
  <c r="J30" i="1"/>
  <c r="J29" i="1"/>
  <c r="J28" i="1"/>
  <c r="J27" i="1"/>
  <c r="J26" i="1"/>
  <c r="J25" i="1"/>
  <c r="J24" i="1"/>
  <c r="J23" i="1"/>
  <c r="J22" i="1"/>
  <c r="J18" i="1"/>
  <c r="J17" i="1"/>
  <c r="J15" i="1"/>
  <c r="I19" i="1"/>
  <c r="H19" i="1"/>
  <c r="F19" i="1"/>
  <c r="E19" i="1"/>
  <c r="I16" i="1"/>
  <c r="F16" i="1"/>
  <c r="E16" i="1"/>
  <c r="F14" i="1"/>
  <c r="H13" i="1"/>
  <c r="E13" i="1"/>
  <c r="F12" i="1"/>
  <c r="F11" i="1"/>
  <c r="I21" i="1"/>
  <c r="G20" i="1"/>
  <c r="I11" i="1"/>
  <c r="H20" i="1"/>
  <c r="J19" i="1"/>
  <c r="G19" i="1"/>
  <c r="G14" i="1"/>
  <c r="G13" i="1"/>
  <c r="B164" i="8" l="1"/>
  <c r="J16" i="1"/>
  <c r="K40" i="10"/>
  <c r="B155" i="8"/>
  <c r="K155" i="8"/>
  <c r="C155" i="8"/>
  <c r="F155" i="8"/>
  <c r="I155" i="8"/>
  <c r="G155" i="8"/>
  <c r="J155" i="8"/>
  <c r="L155" i="8"/>
  <c r="M155" i="8"/>
  <c r="D155" i="8"/>
  <c r="E155" i="8"/>
  <c r="H155" i="8"/>
  <c r="J21" i="1"/>
  <c r="M39" i="10"/>
  <c r="N39" i="10" s="1"/>
  <c r="L39" i="10"/>
  <c r="I20" i="1"/>
  <c r="G21" i="1"/>
  <c r="I12" i="1"/>
  <c r="I14" i="1"/>
  <c r="E14" i="1"/>
  <c r="N37" i="8"/>
  <c r="B187" i="8"/>
  <c r="L38" i="8"/>
  <c r="E38" i="8"/>
  <c r="I38" i="8"/>
  <c r="M38" i="8"/>
  <c r="B38" i="8"/>
  <c r="F38" i="8"/>
  <c r="J38" i="8"/>
  <c r="C38" i="8"/>
  <c r="G38" i="8"/>
  <c r="K38" i="8"/>
  <c r="D38" i="8"/>
  <c r="H38" i="8"/>
  <c r="G16" i="1"/>
  <c r="G12" i="1"/>
  <c r="J20" i="1"/>
  <c r="L40" i="10" l="1"/>
  <c r="M40" i="10"/>
  <c r="N40" i="10" s="1"/>
  <c r="H16" i="1"/>
  <c r="M21" i="10"/>
  <c r="N21" i="10" s="1"/>
  <c r="N22" i="10" s="1"/>
  <c r="L21" i="10"/>
  <c r="H14" i="1"/>
  <c r="J14" i="1" s="1"/>
  <c r="N47" i="10" l="1"/>
  <c r="N46" i="10"/>
  <c r="E10" i="1"/>
  <c r="E11" i="1" l="1"/>
  <c r="E12" i="1"/>
  <c r="F9" i="1"/>
  <c r="E9" i="1"/>
  <c r="G9" i="1"/>
  <c r="J11" i="1"/>
  <c r="H9" i="1" l="1"/>
  <c r="H10" i="1"/>
  <c r="H11" i="1"/>
  <c r="I9" i="1"/>
  <c r="J9" i="1"/>
  <c r="H8" i="10"/>
  <c r="H12" i="1"/>
  <c r="J12" i="1" s="1"/>
  <c r="J13" i="1"/>
  <c r="I13" i="1"/>
  <c r="F10" i="1"/>
  <c r="G10" i="1"/>
  <c r="G11" i="1"/>
  <c r="I10" i="1" l="1"/>
  <c r="J10" i="1" s="1"/>
  <c r="N48" i="10"/>
  <c r="H10" i="10" s="1"/>
  <c r="N56" i="10"/>
  <c r="N57"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MT05</author>
  </authors>
  <commentList>
    <comment ref="J38" authorId="0" shapeId="0" xr:uid="{CF3AD8D9-51F3-4758-AB7D-0C20F4FBF855}">
      <text>
        <r>
          <rPr>
            <b/>
            <sz val="9"/>
            <color indexed="81"/>
            <rFont val="Tahoma"/>
            <family val="2"/>
          </rPr>
          <t>MT05:</t>
        </r>
        <r>
          <rPr>
            <sz val="9"/>
            <color indexed="81"/>
            <rFont val="Tahoma"/>
            <family val="2"/>
          </rPr>
          <t xml:space="preserve">
1 per Dept under Direktorat Adm</t>
        </r>
      </text>
    </comment>
    <comment ref="J44" authorId="0" shapeId="0" xr:uid="{ACE12771-AAA4-4A72-B8DF-36764327919E}">
      <text>
        <r>
          <rPr>
            <b/>
            <sz val="9"/>
            <color indexed="81"/>
            <rFont val="Tahoma"/>
            <family val="2"/>
          </rPr>
          <t>MT05:</t>
        </r>
        <r>
          <rPr>
            <sz val="9"/>
            <color indexed="81"/>
            <rFont val="Tahoma"/>
            <family val="2"/>
          </rPr>
          <t xml:space="preserve">
Sanksi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Lilik</author>
    <author>Rizki</author>
    <author>Shendy</author>
    <author>MT05</author>
  </authors>
  <commentList>
    <comment ref="F11" authorId="0" shapeId="0" xr:uid="{A7802874-3E5B-4E86-A170-72E8D9AB50FC}">
      <text>
        <r>
          <rPr>
            <b/>
            <sz val="9"/>
            <color indexed="81"/>
            <rFont val="Tahoma"/>
            <family val="2"/>
          </rPr>
          <t>Lilik:</t>
        </r>
        <r>
          <rPr>
            <sz val="9"/>
            <color indexed="81"/>
            <rFont val="Tahoma"/>
            <family val="2"/>
          </rPr>
          <t xml:space="preserve">
3 </t>
        </r>
      </text>
    </comment>
    <comment ref="G11" authorId="0" shapeId="0" xr:uid="{BB1B0285-1781-43DD-A8A4-C1734A6320D3}">
      <text>
        <r>
          <rPr>
            <b/>
            <sz val="9"/>
            <color indexed="81"/>
            <rFont val="Tahoma"/>
            <family val="2"/>
          </rPr>
          <t>Lilik:</t>
        </r>
        <r>
          <rPr>
            <sz val="9"/>
            <color indexed="81"/>
            <rFont val="Tahoma"/>
            <family val="2"/>
          </rPr>
          <t xml:space="preserve">
2</t>
        </r>
      </text>
    </comment>
    <comment ref="F19" authorId="0" shapeId="0" xr:uid="{41E1C1E4-1364-414F-9F99-DE9F8A4726EE}">
      <text>
        <r>
          <rPr>
            <b/>
            <sz val="9"/>
            <color indexed="81"/>
            <rFont val="Tahoma"/>
            <family val="2"/>
          </rPr>
          <t>Lilik:</t>
        </r>
        <r>
          <rPr>
            <sz val="9"/>
            <color indexed="81"/>
            <rFont val="Tahoma"/>
            <family val="2"/>
          </rPr>
          <t xml:space="preserve">
2</t>
        </r>
      </text>
    </comment>
    <comment ref="I19" authorId="0" shapeId="0" xr:uid="{B4F87CE4-CC45-4B48-8CFC-E1E48E8AAD3D}">
      <text>
        <r>
          <rPr>
            <b/>
            <sz val="9"/>
            <color indexed="81"/>
            <rFont val="Tahoma"/>
            <family val="2"/>
          </rPr>
          <t>Lilik:</t>
        </r>
        <r>
          <rPr>
            <sz val="9"/>
            <color indexed="81"/>
            <rFont val="Tahoma"/>
            <family val="2"/>
          </rPr>
          <t xml:space="preserve">
3</t>
        </r>
      </text>
    </comment>
    <comment ref="C50" authorId="0" shapeId="0" xr:uid="{103EF288-89D4-4E3D-86A4-F038AE18D24B}">
      <text>
        <r>
          <rPr>
            <b/>
            <sz val="9"/>
            <color indexed="81"/>
            <rFont val="Tahoma"/>
            <family val="2"/>
          </rPr>
          <t>Lilik:</t>
        </r>
        <r>
          <rPr>
            <sz val="9"/>
            <color indexed="81"/>
            <rFont val="Tahoma"/>
            <family val="2"/>
          </rPr>
          <t xml:space="preserve">
45949</t>
        </r>
      </text>
    </comment>
    <comment ref="E50" authorId="0" shapeId="0" xr:uid="{C4C40D71-A64D-4B0B-AB21-46F126C7B0F8}">
      <text>
        <r>
          <rPr>
            <sz val="9"/>
            <color indexed="81"/>
            <rFont val="Tahoma"/>
            <family val="2"/>
          </rPr>
          <t>APS 28.196</t>
        </r>
      </text>
    </comment>
    <comment ref="R56" authorId="0" shapeId="0" xr:uid="{C925ED75-F226-4F36-8642-37D110E6EFDB}">
      <text>
        <r>
          <rPr>
            <b/>
            <sz val="9"/>
            <color indexed="81"/>
            <rFont val="Tahoma"/>
            <family val="2"/>
          </rPr>
          <t>Lilik:</t>
        </r>
        <r>
          <rPr>
            <sz val="9"/>
            <color indexed="81"/>
            <rFont val="Tahoma"/>
            <family val="2"/>
          </rPr>
          <t xml:space="preserve">
spbg dan MR</t>
        </r>
      </text>
    </comment>
    <comment ref="S56" authorId="0" shapeId="0" xr:uid="{AD645268-A9AE-4724-B9B0-534DBD27D415}">
      <text>
        <r>
          <rPr>
            <b/>
            <sz val="9"/>
            <color indexed="81"/>
            <rFont val="Tahoma"/>
            <family val="2"/>
          </rPr>
          <t>Lilik:</t>
        </r>
        <r>
          <rPr>
            <sz val="9"/>
            <color indexed="81"/>
            <rFont val="Tahoma"/>
            <family val="2"/>
          </rPr>
          <t xml:space="preserve">
spbg dan MR</t>
        </r>
      </text>
    </comment>
    <comment ref="C57" authorId="0" shapeId="0" xr:uid="{682B1163-C5A4-4AAF-9871-311D1FB2293F}">
      <text>
        <r>
          <rPr>
            <b/>
            <sz val="9"/>
            <color indexed="81"/>
            <rFont val="Tahoma"/>
            <family val="2"/>
          </rPr>
          <t>Lilik:</t>
        </r>
        <r>
          <rPr>
            <sz val="9"/>
            <color indexed="81"/>
            <rFont val="Tahoma"/>
            <family val="2"/>
          </rPr>
          <t xml:space="preserve">
4 temuan dari 17 HK
</t>
        </r>
      </text>
    </comment>
    <comment ref="D57" authorId="1" shapeId="0" xr:uid="{1066FEF2-C6F3-4F1A-BADE-1ABA551068B4}">
      <text>
        <r>
          <rPr>
            <b/>
            <sz val="9"/>
            <color indexed="81"/>
            <rFont val="Tahoma"/>
            <family val="2"/>
          </rPr>
          <t>Rizki:</t>
        </r>
        <r>
          <rPr>
            <sz val="9"/>
            <color indexed="81"/>
            <rFont val="Tahoma"/>
            <family val="2"/>
          </rPr>
          <t xml:space="preserve">
total temuan 2 
</t>
        </r>
      </text>
    </comment>
    <comment ref="E57" authorId="2" shapeId="0" xr:uid="{456A00A2-DAF8-46FE-B028-D45E92692214}">
      <text>
        <r>
          <rPr>
            <sz val="9"/>
            <color indexed="81"/>
            <rFont val="Tahoma"/>
            <family val="2"/>
          </rPr>
          <t>Plastic Sanyei
Label KPSZ
Table Top Man HD</t>
        </r>
      </text>
    </comment>
    <comment ref="E103" authorId="0" shapeId="0" xr:uid="{850F4FF4-BAF9-4148-A9CF-16B1F3618B6F}">
      <text>
        <r>
          <rPr>
            <b/>
            <sz val="9"/>
            <color indexed="81"/>
            <rFont val="Tahoma"/>
            <family val="2"/>
          </rPr>
          <t>Lilik:</t>
        </r>
        <r>
          <rPr>
            <sz val="9"/>
            <color indexed="81"/>
            <rFont val="Tahoma"/>
            <family val="2"/>
          </rPr>
          <t xml:space="preserve">
vendor</t>
        </r>
      </text>
    </comment>
    <comment ref="A111" authorId="0" shapeId="0" xr:uid="{720133C0-08D1-4704-A087-E655EC174673}">
      <text>
        <r>
          <rPr>
            <b/>
            <sz val="9"/>
            <color indexed="81"/>
            <rFont val="Tahoma"/>
            <family val="2"/>
          </rPr>
          <t>Lilik:</t>
        </r>
        <r>
          <rPr>
            <sz val="9"/>
            <color indexed="81"/>
            <rFont val="Tahoma"/>
            <family val="2"/>
          </rPr>
          <t xml:space="preserve">
Lap Inventory Raw 44</t>
        </r>
      </text>
    </comment>
    <comment ref="E135" authorId="0" shapeId="0" xr:uid="{F8BD2358-6A5E-4758-ACD7-A024B5C1DC56}">
      <text>
        <r>
          <rPr>
            <b/>
            <sz val="9"/>
            <color indexed="81"/>
            <rFont val="Tahoma"/>
            <family val="2"/>
          </rPr>
          <t>Lilik:</t>
        </r>
        <r>
          <rPr>
            <sz val="9"/>
            <color indexed="81"/>
            <rFont val="Tahoma"/>
            <family val="2"/>
          </rPr>
          <t xml:space="preserve">
ciic reschedule</t>
        </r>
      </text>
    </comment>
    <comment ref="D144" authorId="0" shapeId="0" xr:uid="{DEA00387-E59C-44FD-B165-1B5059426EBF}">
      <text>
        <r>
          <rPr>
            <b/>
            <sz val="9"/>
            <color indexed="81"/>
            <rFont val="Tahoma"/>
            <family val="2"/>
          </rPr>
          <t>Lilik:</t>
        </r>
        <r>
          <rPr>
            <sz val="9"/>
            <color indexed="81"/>
            <rFont val="Tahoma"/>
            <family val="2"/>
          </rPr>
          <t xml:space="preserve">
kaizenn sudah ada tinggal adm cara di portalnya</t>
        </r>
      </text>
    </comment>
    <comment ref="E192" authorId="0" shapeId="0" xr:uid="{12861791-2C2C-47E9-96A3-E44FBFAEBB81}">
      <text>
        <r>
          <rPr>
            <b/>
            <sz val="9"/>
            <color indexed="81"/>
            <rFont val="Tahoma"/>
            <family val="2"/>
          </rPr>
          <t>Lilik:</t>
        </r>
        <r>
          <rPr>
            <sz val="9"/>
            <color indexed="81"/>
            <rFont val="Tahoma"/>
            <family val="2"/>
          </rPr>
          <t xml:space="preserve">
sudah disepakati dgn IT</t>
        </r>
      </text>
    </comment>
    <comment ref="F192" authorId="0" shapeId="0" xr:uid="{C0EBD7BF-9952-4D6A-A9C1-7F2585B113B7}">
      <text>
        <r>
          <rPr>
            <b/>
            <sz val="9"/>
            <color indexed="81"/>
            <rFont val="Tahoma"/>
            <family val="2"/>
          </rPr>
          <t>Lilik:</t>
        </r>
        <r>
          <rPr>
            <sz val="9"/>
            <color indexed="81"/>
            <rFont val="Tahoma"/>
            <family val="2"/>
          </rPr>
          <t xml:space="preserve">
sudah disepakati dengan IT PHK</t>
        </r>
      </text>
    </comment>
    <comment ref="H192" authorId="3" shapeId="0" xr:uid="{4869CC41-67FE-4C93-8454-91BF75F4BF3A}">
      <text>
        <r>
          <rPr>
            <b/>
            <sz val="9"/>
            <color indexed="81"/>
            <rFont val="Tahoma"/>
            <family val="2"/>
          </rPr>
          <t>MT05:</t>
        </r>
        <r>
          <rPr>
            <sz val="9"/>
            <color indexed="81"/>
            <rFont val="Tahoma"/>
            <family val="2"/>
          </rPr>
          <t xml:space="preserve">
MRP by SAP</t>
        </r>
      </text>
    </comment>
    <comment ref="E193" authorId="0" shapeId="0" xr:uid="{EADF8F5B-FC7A-430D-A456-D0D2A6D0F400}">
      <text>
        <r>
          <rPr>
            <b/>
            <sz val="9"/>
            <color indexed="81"/>
            <rFont val="Tahoma"/>
            <family val="2"/>
          </rPr>
          <t>Lilik:</t>
        </r>
        <r>
          <rPr>
            <sz val="9"/>
            <color indexed="81"/>
            <rFont val="Tahoma"/>
            <family val="2"/>
          </rPr>
          <t xml:space="preserve">
scan barcode untuk pengiriman barang dari cifg ke ciwh</t>
        </r>
      </text>
    </comment>
    <comment ref="N201" authorId="3" shapeId="0" xr:uid="{7F6D45C3-C41A-4FEC-96E7-799854B47AD5}">
      <text>
        <r>
          <rPr>
            <b/>
            <sz val="9"/>
            <color indexed="81"/>
            <rFont val="Tahoma"/>
            <family val="2"/>
          </rPr>
          <t>MT05:</t>
        </r>
        <r>
          <rPr>
            <sz val="9"/>
            <color indexed="81"/>
            <rFont val="Tahoma"/>
            <family val="2"/>
          </rPr>
          <t xml:space="preserve">
Gabungan pencapaian dari TNA &amp; Akses KMS
</t>
        </r>
      </text>
    </comment>
    <comment ref="C202" authorId="0" shapeId="0" xr:uid="{631F8B1B-898F-4CDD-A4A8-A742AE11CC74}">
      <text>
        <r>
          <rPr>
            <b/>
            <sz val="9"/>
            <color indexed="81"/>
            <rFont val="Tahoma"/>
            <family val="2"/>
          </rPr>
          <t>Lilik:</t>
        </r>
        <r>
          <rPr>
            <sz val="9"/>
            <color indexed="81"/>
            <rFont val="Tahoma"/>
            <family val="2"/>
          </rPr>
          <t xml:space="preserve">
AOC</t>
        </r>
      </text>
    </comment>
    <comment ref="D202" authorId="0" shapeId="0" xr:uid="{77758041-1EE5-40C1-8069-8A921FD96F47}">
      <text>
        <r>
          <rPr>
            <b/>
            <sz val="9"/>
            <color indexed="81"/>
            <rFont val="Tahoma"/>
            <family val="2"/>
          </rPr>
          <t>Lilik:</t>
        </r>
        <r>
          <rPr>
            <sz val="9"/>
            <color indexed="81"/>
            <rFont val="Tahoma"/>
            <family val="2"/>
          </rPr>
          <t xml:space="preserve">
hearing</t>
        </r>
      </text>
    </comment>
    <comment ref="E202" authorId="2" shapeId="0" xr:uid="{4FD3D433-E729-415D-9D7C-5B1ACC775F64}">
      <text>
        <r>
          <rPr>
            <sz val="9"/>
            <color indexed="81"/>
            <rFont val="Tahoma"/>
            <family val="2"/>
          </rPr>
          <t>Policy Deployment</t>
        </r>
      </text>
    </comment>
  </commentList>
</comments>
</file>

<file path=xl/sharedStrings.xml><?xml version="1.0" encoding="utf-8"?>
<sst xmlns="http://schemas.openxmlformats.org/spreadsheetml/2006/main" count="1304" uniqueCount="346">
  <si>
    <t>MEASUREMENT (KPI)</t>
  </si>
  <si>
    <t>Total Sales/ Tahun</t>
  </si>
  <si>
    <t>Akumulasi Gross Profit</t>
  </si>
  <si>
    <t xml:space="preserve">Akumulasi NPBT </t>
  </si>
  <si>
    <t>Selling Expenses</t>
  </si>
  <si>
    <t>Operasional Expenses</t>
  </si>
  <si>
    <t>Interes Expenses</t>
  </si>
  <si>
    <t>Survey kepuasan pelanggan per tahun</t>
  </si>
  <si>
    <t>Claim/Bulan (Rupiah)</t>
  </si>
  <si>
    <t>Customer melakukan pembelian ulang</t>
  </si>
  <si>
    <t>Produk hasil pengembangan tahun 2023 dapat diserap pasar</t>
  </si>
  <si>
    <t>Kegagalan G2/ bulan</t>
  </si>
  <si>
    <t>Komplain produk/ bulan</t>
  </si>
  <si>
    <t>Kapasitas Produksi Normal per hari</t>
  </si>
  <si>
    <t>Overall Equipment Efectivness (OEE)</t>
  </si>
  <si>
    <t>Pencapaian Target Intensitas Energi (GJ/Pcs)</t>
  </si>
  <si>
    <t>Pencapaian Target Intensitas Emisi CO2 (ton CO2/Pcs)</t>
  </si>
  <si>
    <t>Pencapaian Target Intensitas Waste Water (M3/Pcs)</t>
  </si>
  <si>
    <t>Pencapaian Target Intensitas Solid Waste (ton/Pcs)</t>
  </si>
  <si>
    <t>Total Inventory</t>
  </si>
  <si>
    <t>Kaizen Strategis</t>
  </si>
  <si>
    <t>Keterlibatan Kaizen / Bulan</t>
  </si>
  <si>
    <t>Implementasi 5S</t>
  </si>
  <si>
    <t>Kompetensi karyawan semua level</t>
  </si>
  <si>
    <t>Optimalisasi sistem managemen ISO 9001</t>
  </si>
  <si>
    <t>Realisasi Program Pengembangan System Management QHSE</t>
  </si>
  <si>
    <t>Realisasi Program Pengembangan SAP &amp; CINT Intranet</t>
  </si>
  <si>
    <t>Implementasi Industri 4.0</t>
  </si>
  <si>
    <t>Jan</t>
  </si>
  <si>
    <t>Feb</t>
  </si>
  <si>
    <t>Mar</t>
  </si>
  <si>
    <t>Apr</t>
  </si>
  <si>
    <t>May</t>
  </si>
  <si>
    <t>Jun</t>
  </si>
  <si>
    <t>Jul</t>
  </si>
  <si>
    <t>Aug</t>
  </si>
  <si>
    <t>Sep</t>
  </si>
  <si>
    <t>Oct</t>
  </si>
  <si>
    <t>Nov</t>
  </si>
  <si>
    <t>Dec</t>
  </si>
  <si>
    <t>Target</t>
  </si>
  <si>
    <t>Actual</t>
  </si>
  <si>
    <t>% YTD</t>
  </si>
  <si>
    <t>in Qty</t>
  </si>
  <si>
    <t>PERSPECTIVES</t>
  </si>
  <si>
    <t>OBJECTIVE</t>
  </si>
  <si>
    <t>FINANCIAL</t>
  </si>
  <si>
    <t>Sales Growth</t>
  </si>
  <si>
    <t>350,933 M</t>
  </si>
  <si>
    <t>Profitable Growth</t>
  </si>
  <si>
    <t>60,510 M  (17%)</t>
  </si>
  <si>
    <t>14,487 M</t>
  </si>
  <si>
    <t>Cost Effectiveness</t>
  </si>
  <si>
    <t>23,285 M (6,6%)</t>
  </si>
  <si>
    <t>43,51 M (12%)</t>
  </si>
  <si>
    <t>5,46 M</t>
  </si>
  <si>
    <t>CUSTOMER</t>
  </si>
  <si>
    <t>Customer Satisfaction</t>
  </si>
  <si>
    <t>Customer Loyalty</t>
  </si>
  <si>
    <t>75% dari 
jumlah Buyer</t>
  </si>
  <si>
    <t>Innovative Products</t>
  </si>
  <si>
    <t>INTERNAL PROCESS (IP)</t>
  </si>
  <si>
    <t>Production Quality</t>
  </si>
  <si>
    <t>Productivity</t>
  </si>
  <si>
    <t>3.000 unit</t>
  </si>
  <si>
    <t>Responsible Production Process</t>
  </si>
  <si>
    <t>Inventory Management</t>
  </si>
  <si>
    <t>70 M</t>
  </si>
  <si>
    <t>LEARNING &amp; GROWTH (LG</t>
  </si>
  <si>
    <t>Organization Capital</t>
  </si>
  <si>
    <t>1/Dept/Tahun</t>
  </si>
  <si>
    <t>0 temuan 
Patroli 5S</t>
  </si>
  <si>
    <t>System Capital</t>
  </si>
  <si>
    <t>100 % in Des 2023</t>
  </si>
  <si>
    <t>Oktoberi 2023</t>
  </si>
  <si>
    <t>Digitalization System</t>
  </si>
  <si>
    <t>Mei 2023</t>
  </si>
  <si>
    <t>Des 2023</t>
  </si>
  <si>
    <t>% MTD</t>
  </si>
  <si>
    <t>Target MTD</t>
  </si>
  <si>
    <t>Achievement MTD</t>
  </si>
  <si>
    <t>Target YTD</t>
  </si>
  <si>
    <t>Achievement YTD</t>
  </si>
  <si>
    <t>Actual YTD</t>
  </si>
  <si>
    <t>WIP</t>
  </si>
  <si>
    <t>Tahun 2024</t>
  </si>
  <si>
    <t>Periode</t>
  </si>
  <si>
    <t>Dashboard BSC PT Chitose International Tbk.</t>
  </si>
  <si>
    <t>Departemen</t>
  </si>
  <si>
    <t>Direktorat</t>
  </si>
  <si>
    <t>Direktorat Sales &amp; Marketing</t>
  </si>
  <si>
    <t>QC</t>
  </si>
  <si>
    <t>SCM</t>
  </si>
  <si>
    <t>MSD &amp; Engineering</t>
  </si>
  <si>
    <t>Production</t>
  </si>
  <si>
    <t>Finance Accounting &amp; Controller</t>
  </si>
  <si>
    <t>Purchasing</t>
  </si>
  <si>
    <t>Information Technology</t>
  </si>
  <si>
    <t>HC &amp; GA</t>
  </si>
  <si>
    <t>Sales &amp; Distribution</t>
  </si>
  <si>
    <t>Marketing E-Cattalogue</t>
  </si>
  <si>
    <t>Global Sourching &amp; NSB</t>
  </si>
  <si>
    <t>Busniness Development</t>
  </si>
  <si>
    <t>Sales &amp; Marketing</t>
  </si>
  <si>
    <t>Produksi</t>
  </si>
  <si>
    <t>Administrasi Dan Keuangan</t>
  </si>
  <si>
    <t>Business Development</t>
  </si>
  <si>
    <t>KEY PERFORMANCE INDICATOR DEFINITION (Rating)</t>
  </si>
  <si>
    <t>Perusahaan</t>
  </si>
  <si>
    <t>PT CHITOSE INTERNATIONAL TBK</t>
  </si>
  <si>
    <t>Performance</t>
  </si>
  <si>
    <t>Mid Year Review</t>
  </si>
  <si>
    <t>Total 
KPI</t>
  </si>
  <si>
    <t>Direktur</t>
  </si>
  <si>
    <t>Performance Score of Achievement</t>
  </si>
  <si>
    <t>Januari - Desember 2024</t>
  </si>
  <si>
    <t>Performance Rating</t>
  </si>
  <si>
    <t>Perspective</t>
  </si>
  <si>
    <t>Strategic Objectives</t>
  </si>
  <si>
    <t>Strategic Measures</t>
  </si>
  <si>
    <t>Dept Contribution</t>
  </si>
  <si>
    <t>Trend</t>
  </si>
  <si>
    <t>Type</t>
  </si>
  <si>
    <t>Weight</t>
  </si>
  <si>
    <t>Deviasi</t>
  </si>
  <si>
    <t>Score</t>
  </si>
  <si>
    <t>Final Score</t>
  </si>
  <si>
    <t>(a)</t>
  </si>
  <si>
    <t>(b)</t>
  </si>
  <si>
    <t>(c)</t>
  </si>
  <si>
    <t>(d)</t>
  </si>
  <si>
    <t>(d) = (c) : (b)</t>
  </si>
  <si>
    <t>(e) = (d) x (a)</t>
  </si>
  <si>
    <t>Maximize</t>
  </si>
  <si>
    <t>Lock</t>
  </si>
  <si>
    <t>F.2. Profitable Growth</t>
  </si>
  <si>
    <t>All Dept</t>
  </si>
  <si>
    <t>F.3. Cost Effectiveness</t>
  </si>
  <si>
    <t>Minimize</t>
  </si>
  <si>
    <t>Total Finance Perspective</t>
  </si>
  <si>
    <t>C.1. Customer Satisfaction</t>
  </si>
  <si>
    <t>Total Internal Process Perspective</t>
  </si>
  <si>
    <t>`</t>
  </si>
  <si>
    <t>Learning &amp; Growth</t>
  </si>
  <si>
    <t>L.1. Organization Capital</t>
  </si>
  <si>
    <t>L.2. System Capital</t>
  </si>
  <si>
    <t>L.3. Digitalization System</t>
  </si>
  <si>
    <t>Total Learning &amp; Growth Perspective</t>
  </si>
  <si>
    <t>Total Weight</t>
  </si>
  <si>
    <t xml:space="preserve">Review Performance Score Achievement </t>
  </si>
  <si>
    <t>KPI Rating</t>
  </si>
  <si>
    <t>Weight
(a)</t>
  </si>
  <si>
    <t>Target
 (b)</t>
  </si>
  <si>
    <t>YTD
(c)</t>
  </si>
  <si>
    <t>Score
(d=c:b)</t>
  </si>
  <si>
    <t>Final Score
(dxa)</t>
  </si>
  <si>
    <t>Others (Ad-hoc)</t>
  </si>
  <si>
    <t>Weighted</t>
  </si>
  <si>
    <t>Total Weighted</t>
  </si>
  <si>
    <t>KEY BEHAVIOR INDICATOR (BASED CHITOSE CORE VALUE)</t>
  </si>
  <si>
    <t>NO</t>
  </si>
  <si>
    <t>SCORE</t>
  </si>
  <si>
    <t>INTEGRITY</t>
  </si>
  <si>
    <t>PROFESSIONAL</t>
  </si>
  <si>
    <t>INNOVATION</t>
  </si>
  <si>
    <t>CUSTOMER FOCUS</t>
  </si>
  <si>
    <t>EXCELLENT</t>
  </si>
  <si>
    <t>AVERAGE CORE VALUES</t>
  </si>
  <si>
    <t>KBI RATING</t>
  </si>
  <si>
    <t>Agreed Performance Plan</t>
  </si>
  <si>
    <t>Direktur Utama</t>
  </si>
  <si>
    <t>Date</t>
  </si>
  <si>
    <t>Full Year Review</t>
  </si>
  <si>
    <t>&lt;-- Pilih Periode</t>
  </si>
  <si>
    <t>HP = High Perform (Far Exceed)</t>
  </si>
  <si>
    <t>P = Perform (Exceed)</t>
  </si>
  <si>
    <t>T = On Target Perform</t>
  </si>
  <si>
    <t>C = Contributory Perform(Below)</t>
  </si>
  <si>
    <t>U = Unsatisfactory Perform (Far Below)</t>
  </si>
  <si>
    <t>Unlock</t>
  </si>
  <si>
    <t>Pemenuhan/Kepatuhan pada Peraturan Perundangan yang Berlaku</t>
  </si>
  <si>
    <t>Total sanksi/bulan</t>
  </si>
  <si>
    <t>Internal Komplain per Dept</t>
  </si>
  <si>
    <t>Kehadiran Karyawan</t>
  </si>
  <si>
    <t>Kecelakaan Kerja</t>
  </si>
  <si>
    <t>Implementasi 5S dan K3</t>
  </si>
  <si>
    <t>Program Pengembangan Karyawan</t>
  </si>
  <si>
    <t>Pemenuhan GCG dan Kode Etik</t>
  </si>
  <si>
    <t>Optimalisasi sistem managemen ISO Integrasi</t>
  </si>
  <si>
    <t>data dari HCGA</t>
  </si>
  <si>
    <t>Total Customer Perspective</t>
  </si>
  <si>
    <t>Customer</t>
  </si>
  <si>
    <t>Implementasi 5S &amp; K3</t>
  </si>
  <si>
    <t>Keterlibatan Kaizen/Bulan</t>
  </si>
  <si>
    <t>I.3.  Enviromental, Social, Governance</t>
  </si>
  <si>
    <t>Total temuan/bulan</t>
  </si>
  <si>
    <t>Manager</t>
  </si>
  <si>
    <t>Optimalisasi Program Digitalisasi BSC</t>
  </si>
  <si>
    <t>% Achievement MTD</t>
  </si>
  <si>
    <t>% Achievement YTD</t>
  </si>
  <si>
    <t>%  Achievement YTD</t>
  </si>
  <si>
    <t>Kehadiran karyawan</t>
  </si>
  <si>
    <t>Target Temuan (Eksternal)</t>
  </si>
  <si>
    <t>Target Tepat Waktu (Internal - hari)</t>
  </si>
  <si>
    <t>Internal Komplain Antar Dept</t>
  </si>
  <si>
    <t xml:space="preserve">BALANCE SCORE CARD PT CINT </t>
  </si>
  <si>
    <t>TH 2024</t>
  </si>
  <si>
    <t>in %</t>
  </si>
  <si>
    <t>No. Dokumen</t>
  </si>
  <si>
    <r>
      <t>CINT/BSC/</t>
    </r>
    <r>
      <rPr>
        <sz val="12"/>
        <color rgb="FFFF0000"/>
        <rFont val="Calibri"/>
        <family val="2"/>
        <scheme val="minor"/>
      </rPr>
      <t>DEPT/TAHUN/BULAN</t>
    </r>
  </si>
  <si>
    <t>Revisi</t>
  </si>
  <si>
    <t>No</t>
  </si>
  <si>
    <t>Aktivitas</t>
  </si>
  <si>
    <t>Tidak diperbolehkan mengganti rumus tanpa sepengetahuan Dept CMS</t>
  </si>
  <si>
    <t>Financial</t>
  </si>
  <si>
    <t>Internal Process</t>
  </si>
  <si>
    <t xml:space="preserve">
Pencapaian BSC perbulan bisa dilihat dengan mengganti bulan pada kolom pada gambar.</t>
  </si>
  <si>
    <t>MoU (Measurement of Unit)</t>
  </si>
  <si>
    <t>%</t>
  </si>
  <si>
    <t>Qty</t>
  </si>
  <si>
    <t>Keterlibatan</t>
  </si>
  <si>
    <t>Temuan</t>
  </si>
  <si>
    <t>Pelanggaran</t>
  </si>
  <si>
    <t xml:space="preserve">Temuan &amp; Ketepatan </t>
  </si>
  <si>
    <r>
      <t>Update pencapaian BSC di tab "</t>
    </r>
    <r>
      <rPr>
        <b/>
        <sz val="11"/>
        <rFont val="Calibri"/>
        <family val="2"/>
        <scheme val="minor"/>
      </rPr>
      <t>Update KPI"</t>
    </r>
  </si>
  <si>
    <r>
      <t xml:space="preserve">Tab </t>
    </r>
    <r>
      <rPr>
        <b/>
        <sz val="11"/>
        <rFont val="Calibri"/>
        <family val="2"/>
        <scheme val="minor"/>
      </rPr>
      <t>"Achievement BSC"</t>
    </r>
    <r>
      <rPr>
        <sz val="11"/>
        <rFont val="Calibri"/>
        <family val="2"/>
        <scheme val="minor"/>
      </rPr>
      <t xml:space="preserve"> tidak boleh direvisi</t>
    </r>
  </si>
  <si>
    <r>
      <t xml:space="preserve">Pengisian data KPI actual yang tidak ada di tab </t>
    </r>
    <r>
      <rPr>
        <b/>
        <sz val="11"/>
        <rFont val="Calibri"/>
        <family val="2"/>
        <scheme val="minor"/>
      </rPr>
      <t>"Update KPI"</t>
    </r>
    <r>
      <rPr>
        <sz val="11"/>
        <rFont val="Calibri"/>
        <family val="2"/>
        <scheme val="minor"/>
      </rPr>
      <t xml:space="preserve"> diisi langsung ke Tab</t>
    </r>
    <r>
      <rPr>
        <b/>
        <sz val="11"/>
        <rFont val="Calibri"/>
        <family val="2"/>
        <scheme val="minor"/>
      </rPr>
      <t xml:space="preserve"> "Achievement BSC" </t>
    </r>
    <r>
      <rPr>
        <sz val="11"/>
        <rFont val="Calibri"/>
        <family val="2"/>
        <scheme val="minor"/>
      </rPr>
      <t>setelah actual pencapaian secara YTD sudah ada/dilakukan.</t>
    </r>
  </si>
  <si>
    <t>Realisasi biaya bahan baku  &amp; Subkon terhadap nilai sales Single dari budget</t>
  </si>
  <si>
    <t>Develop item produk dengan menggunakan alternative subkon dengan standar yang ditetapkan</t>
  </si>
  <si>
    <t>% Budget</t>
  </si>
  <si>
    <t>Item</t>
  </si>
  <si>
    <t>Streamline proses produksi &amp; subkon</t>
  </si>
  <si>
    <t>dalam Item</t>
  </si>
  <si>
    <t>Ketepatan waktu &amp; Qty penyelesaian barang (Sesuai APS)</t>
  </si>
  <si>
    <t>% sesuai APS</t>
  </si>
  <si>
    <t>I.1. Production Quality</t>
  </si>
  <si>
    <t>Jumlah Kegagalan G2 Proses Produksi di Subkon</t>
  </si>
  <si>
    <t>% kegagalan</t>
  </si>
  <si>
    <t>Hasil Produksi Rata2 perhari (Equivalen/hari)</t>
  </si>
  <si>
    <t xml:space="preserve">Unit </t>
  </si>
  <si>
    <t>Supply Material ke Produksi dan Subkon</t>
  </si>
  <si>
    <t>H-1 Day</t>
  </si>
  <si>
    <t>PKH sesuai dengan RPB</t>
  </si>
  <si>
    <t>Ketepatan</t>
  </si>
  <si>
    <t>Barang yang diterima tepat waktu dan tepat jumlah</t>
  </si>
  <si>
    <t>Target Waktu</t>
  </si>
  <si>
    <t>Quantity Order (diisi SCM)</t>
  </si>
  <si>
    <t>Quantity Diterima  (diisi SCM)</t>
  </si>
  <si>
    <t>Qty &amp; Ketepatan Waktu</t>
  </si>
  <si>
    <t>Tingkat Kecelakaan Kerja Internal &amp; Vendor</t>
  </si>
  <si>
    <t>Kepatuhan Penggunaan APD Internal &amp; Vendor</t>
  </si>
  <si>
    <t>Kejadian</t>
  </si>
  <si>
    <t>I.4. Inventory Management</t>
  </si>
  <si>
    <t>Total Inventory RM ( Moving)</t>
  </si>
  <si>
    <t>Nilai inventory subkon</t>
  </si>
  <si>
    <t>Nilai inventory unmoving</t>
  </si>
  <si>
    <t>Rp. Milyard</t>
  </si>
  <si>
    <t>Akurasi Stock RM &amp; CIWS</t>
  </si>
  <si>
    <t>% TNA &amp; KMS</t>
  </si>
  <si>
    <t>Target TNA</t>
  </si>
  <si>
    <t>Target KMS</t>
  </si>
  <si>
    <t>Anita Nita</t>
  </si>
  <si>
    <t>Supply Chain Management</t>
  </si>
  <si>
    <t>Realisasi</t>
  </si>
  <si>
    <t>Ade Arifin</t>
  </si>
  <si>
    <t>Plan Produksi sesuai RPB (In Qty)</t>
  </si>
  <si>
    <t>Actual Produksi sesuai RPB (In Qty)</t>
  </si>
  <si>
    <t>Target ISO</t>
  </si>
  <si>
    <t>Dalam %</t>
  </si>
  <si>
    <t>Optimalisasi Program Digitalisasi:
Pengembangan MR &amp; SP by CIS
PKH &amp; Prod. By CIS
MRP by SAP</t>
  </si>
  <si>
    <t>Min to Zero</t>
  </si>
  <si>
    <t>Program Penurunan  Intensitas Energi</t>
  </si>
  <si>
    <t xml:space="preserve">Penurunan Domestic Waste </t>
  </si>
  <si>
    <t>Program/Tahun</t>
  </si>
  <si>
    <t>Temuan 5S</t>
  </si>
  <si>
    <t>Strategic Initiative</t>
  </si>
  <si>
    <t>1. Melakukan balancing material untuk kebutuhan APS
2. Mengusulkan alternatif material untuk simplifikasi</t>
  </si>
  <si>
    <t>Melakukan evaluasi terhadap harga &amp; kualitas subkont alternatif yang lebih baik</t>
  </si>
  <si>
    <t>1. Mengevaluasi dan meningkatkan efisiensi rantai pasokan 
2. Meningkatkan proses jual beli material ke Subkon</t>
  </si>
  <si>
    <t>1. Memperbaiki sistem pembuatan rencana produksi. 
2. Membuat list penyelesaian produk 
3. Menetapkan jadwal kebutuhan &amp; pengiriman material vendor 
4. Kecepatan respon informasi yang dibutuhkan.</t>
  </si>
  <si>
    <t>1. Membuat dan menerapkan standar identitas / label.
2. Menetapkan standar marking komponen dari Subkon
3. Merespon setiap permintaan maks. H+1 (SPB, Kode Baru, dll)
4. Mentransaksikan LPB sesuai dengan SOP
5. Membuat checksheet konsistensi pemakaian APD</t>
  </si>
  <si>
    <t xml:space="preserve">1. Mewajibkan semua subkont yang besar untuk membuat SOP Proses
2. Melakukan pengecekan proses produksi secara berkala di subkontraktor. </t>
  </si>
  <si>
    <t>1. Verifikasi kesiapan material Vendor H-2 PKH
2. Mempersiapkan alternatif target produksi</t>
  </si>
  <si>
    <t xml:space="preserve">1. Pengiriman material ke subkon sesuai dengan list MR 
2. Pengiriman material ke produksi sesuai dengan SPBG. </t>
  </si>
  <si>
    <t>1. Evaluasi tingkat kehadiran per bulan
2. Melakukan coaching/conseling</t>
  </si>
  <si>
    <t>1. Verifikasi mingguan kesiapan material vendor setiap hari Kamis.
2. Evaluasi jadwal vs realisasi ( RPB &amp; Delivery schedule)</t>
  </si>
  <si>
    <t>1. Pertemuan berkala dengan vendor bersama PCH
2. Membuat standar packaging 
3. Mengevaluasi standar penilaian</t>
  </si>
  <si>
    <t>1. Mematikan lampu, AC dan dispenser pada saat ruangan tidak digunakan. 
2. Melakukan setting timer di AC</t>
  </si>
  <si>
    <t>1. Melakukan pengawasan terhadap konsistensi pemakaian APD Internal/Vendor
2. Memastikan sarana kerja sudah tersertifikasi.</t>
  </si>
  <si>
    <t>Evaluasi HIRADC Departemen per semester</t>
  </si>
  <si>
    <t xml:space="preserve">1. Melakukan pembelian material dari vendor berdasarkan APS
2. Membuat jadwal pengiriman material
3. Melakukan stock opname sampling. </t>
  </si>
  <si>
    <t xml:space="preserve">1. Melakukan pembelian material dari subkon sesuai kebutuhan
2. Membuat jadwal pengiriman material dari subkon
3. Melakukan stock opname sampling. </t>
  </si>
  <si>
    <t>1. Melakukan kordinasi dengan vendor untuk proses jual beli/barter
2. Menjadikan alternatif barang jadi. 
3. Digunakan untuk produksi reguler.</t>
  </si>
  <si>
    <t>1. Pengisian Kartu Stok di Jam 7.30 s.d 7.45 dan 16.00 s.d 16.30
2. Stok Opname Sampling bersama CMS dan Fiaco (1 minggu sekali)</t>
  </si>
  <si>
    <t>1. Membuat kaizen strategi yang dapat diikutsertakan dalam WOW award.</t>
  </si>
  <si>
    <t xml:space="preserve">Membuat A3 report melalui email tim kaizen. </t>
  </si>
  <si>
    <t>1. Re-layout gudang material. 
2. Menetapkan zona di area penyimpanan gudang
3. Mengimplementasikan piket 5S, program pemilahan sampah 
4. Training konsep 5S</t>
  </si>
  <si>
    <t>1. Sertifikasi operator lift truck / forklift. 
2. Pelatihan pergudangan untuk pemegang stock.
3. Pelatihan Kemampuan Berkomunikasi
4. Pelatihan cara mengakses KMS dengan efektif
5. Menerapkan program reward untuk karyawan yang aktif
6. Evaluasi keterlibatan karyawan dalam pelaksanaan program.</t>
  </si>
  <si>
    <t xml:space="preserve">Mereview jobdesk dan SOP sesuai dengan kode etik, GCG, dan peraturan perundang-undangan yang berlaku. </t>
  </si>
  <si>
    <t>Pengawasan terhadap SOP yang telah dibuat</t>
  </si>
  <si>
    <t>Memastikan pelaksanaan kegiatan departemen sesuai prosedur sesuai yang telah ditetapkan.  
Menyelesaikan hasil temuan audit sesuai waktu yang ditentukan</t>
  </si>
  <si>
    <t>Meningkatkan partisipasi AOC di masing-masing Departemen dalam pelaksanaan 5S</t>
  </si>
  <si>
    <t>Actual Temuan (Eksternal)</t>
  </si>
  <si>
    <t>Actual Tepat Waktu  (Internal - hari)</t>
  </si>
  <si>
    <t>Undangan Training</t>
  </si>
  <si>
    <t>Kehadiran Training</t>
  </si>
  <si>
    <t>% TNA</t>
  </si>
  <si>
    <t>% Actual KMS</t>
  </si>
  <si>
    <r>
      <t>Isi pencapaian disesuaikan periode BSC yang akan diupdate pada "</t>
    </r>
    <r>
      <rPr>
        <b/>
        <sz val="11"/>
        <rFont val="Calibri"/>
        <family val="2"/>
        <scheme val="minor"/>
      </rPr>
      <t>baris yang berisi kata Actual" atau baris berwarna Kuning</t>
    </r>
  </si>
  <si>
    <t xml:space="preserve">Isi keterangan pencapaian pada kolom yang sudah disediakan
</t>
  </si>
  <si>
    <t>Note</t>
  </si>
  <si>
    <t>Pencapaian Temuan Eksternal</t>
  </si>
  <si>
    <t>% Pencapaian Tepat Waktu</t>
  </si>
  <si>
    <t>Actual Average Ketepatan Waktu  (diisi SCM)</t>
  </si>
  <si>
    <t>Selisih</t>
  </si>
  <si>
    <t>YTD</t>
  </si>
  <si>
    <t>April-Mei-Juli</t>
  </si>
  <si>
    <t xml:space="preserve">Action Plan : </t>
  </si>
  <si>
    <t xml:space="preserve">Supply Material ke Produksi  </t>
  </si>
  <si>
    <t>Melalukan verifikasi RPB H-7, monitoring realisasi kesiapan material per 2 hari</t>
  </si>
  <si>
    <t>Target Penggunaan Un Moving</t>
  </si>
  <si>
    <t>in Milyar Rupiah</t>
  </si>
  <si>
    <t>Target Sampling dalam Rupiah</t>
  </si>
  <si>
    <t>Actual (Selisih Stock dalam Rupiah)</t>
  </si>
  <si>
    <t>Total Nilai Inventory</t>
  </si>
  <si>
    <t>% Sampling</t>
  </si>
  <si>
    <t>Target 10% per bulan</t>
  </si>
  <si>
    <t>data dari AoC</t>
  </si>
  <si>
    <t>Di hold dengan mempertimbangan kapasitas subkon saat ini masih mencukupi untuk pemenuhan APS</t>
  </si>
  <si>
    <t>Sosialisasi KPI kepada Subkontraktor, termasuk target pelaporan barang gagal</t>
  </si>
  <si>
    <t xml:space="preserve">Koordinasi dengan Accounting untuk menyamakan persepsi pengakuan biaya subkont.
</t>
  </si>
  <si>
    <t>Sudah diskusi dengan Tim SAP namun masih menunggu konfirmasi dari Accounting</t>
  </si>
  <si>
    <t>On Progress
Identifikasi potensi streamline proses</t>
  </si>
  <si>
    <t>On Progress
Pembuatan sampel komponen</t>
  </si>
  <si>
    <t>On Progress
 - Approval Quality dan Adm (Price, dll)
- Cut Off material (est dapat dijalankan pada bulan Mei)</t>
  </si>
  <si>
    <t>Target 2 komponen pada bulan Mei
(Tentative sesuai APS)</t>
  </si>
  <si>
    <t>Target 2 item, mundur ke Juli/Agustus.
Penyerapan material sesuai dengan APS.</t>
  </si>
  <si>
    <t>Evaluasi penyebab kegagalan yang di kontribusi oleh proses pengecekan kualitas barang, kegagalan yang disebabkan proses dan handling di internal CINT.
Dept. contribution (QC, PPIC, PRD, ENG)</t>
  </si>
  <si>
    <t>Pembuatan RKB Plate yang terintegrasi dengan RKB Komponen Subkon</t>
  </si>
  <si>
    <t>Realisasi Training :
TPM</t>
  </si>
  <si>
    <t>Realisasi Training :
AOC</t>
  </si>
  <si>
    <t>Realisasi Training :
Hearing Aid</t>
  </si>
  <si>
    <t>Realisasi Training :
Policy Deployment</t>
  </si>
  <si>
    <t>Edukasi pihak subkontraktor terhadap standar kualitas di Chitose.
(with QC Dept.)</t>
  </si>
  <si>
    <t>Melalukan verifikasi RPB H-2, monitoring realisasi kesiapan material per 2 hari</t>
  </si>
  <si>
    <t>Edukasi SOP dan peraturan terkait handling material ke Tim Gudang Pusat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</si>
</sst>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_(* \(#,##0.00\);_(* &quot;-&quot;??_);_(@_)"/>
    <numFmt numFmtId="164" formatCode="0.0%"/>
    <numFmt numFmtId="165" formatCode="_-* #,##0.00_-;\-* #,##0.00_-;_-* &quot;-&quot;??_-;_-@_-"/>
    <numFmt numFmtId="166" formatCode="0.000"/>
    <numFmt numFmtId="167" formatCode="&quot;&gt; &quot;0%"/>
    <numFmt numFmtId="168" formatCode="&quot;Max &quot;0%"/>
    <numFmt numFmtId="169" formatCode="&quot;&lt;= &quot;0%"/>
    <numFmt numFmtId="170" formatCode="&quot;&gt;= &quot;0%"/>
    <numFmt numFmtId="171" formatCode="&quot;&lt; &quot;0%"/>
    <numFmt numFmtId="172" formatCode="&quot;Finance - How should we look to our shareholders? (&quot;General&quot;%)&quot;"/>
    <numFmt numFmtId="173" formatCode="#,##0.000_);\(#,##0.000\)"/>
    <numFmt numFmtId="174" formatCode="&quot;Finance - How should we look to our shareholders? - &quot;0%"/>
    <numFmt numFmtId="175" formatCode="0.0000"/>
    <numFmt numFmtId="176" formatCode="&quot;Total Perspectives Weight - &quot;0%"/>
    <numFmt numFmtId="177" formatCode="_(* #,##0_);_(* \(#,##0\);_(* &quot;-&quot;??_);_(@_)"/>
    <numFmt numFmtId="178" formatCode="_(* #,##0.000_);_(* \(#,##0.000\);_(* &quot;-&quot;??_);_(@_)"/>
    <numFmt numFmtId="179" formatCode="0.0"/>
  </numFmts>
  <fonts count="32" x14ac:knownFonts="1">
    <font>
      <sz val="11"/>
      <color theme="1"/>
      <name val="Calibri"/>
      <family val="2"/>
      <scheme val="minor"/>
    </font>
    <font>
      <sz val="11"/>
      <color theme="1"/>
      <name val="Calibri"/>
      <family val="2"/>
      <scheme val="minor"/>
    </font>
    <font>
      <sz val="11"/>
      <color theme="0"/>
      <name val="Calibri"/>
      <family val="2"/>
      <scheme val="minor"/>
    </font>
    <font>
      <sz val="8"/>
      <name val="Calibri"/>
      <family val="2"/>
      <scheme val="minor"/>
    </font>
    <font>
      <sz val="11"/>
      <color indexed="8"/>
      <name val="Calibri"/>
      <family val="2"/>
    </font>
    <font>
      <sz val="10"/>
      <color indexed="8"/>
      <name val="Arial"/>
      <family val="2"/>
    </font>
    <font>
      <sz val="10"/>
      <color theme="1"/>
      <name val="Arial"/>
      <family val="2"/>
    </font>
    <font>
      <sz val="10"/>
      <name val="Arial"/>
      <family val="2"/>
    </font>
    <font>
      <sz val="11"/>
      <color theme="1"/>
      <name val="Arial"/>
      <family val="2"/>
    </font>
    <font>
      <sz val="10"/>
      <color theme="0"/>
      <name val="Arial"/>
      <family val="2"/>
    </font>
    <font>
      <b/>
      <sz val="10"/>
      <color theme="0"/>
      <name val="Arial"/>
      <family val="2"/>
    </font>
    <font>
      <b/>
      <sz val="16"/>
      <color theme="1"/>
      <name val="Arial"/>
      <family val="2"/>
    </font>
    <font>
      <sz val="8"/>
      <color theme="1"/>
      <name val="Calibri"/>
      <family val="2"/>
    </font>
    <font>
      <b/>
      <sz val="22"/>
      <color theme="1"/>
      <name val="Calibri"/>
      <family val="2"/>
      <scheme val="minor"/>
    </font>
    <font>
      <sz val="12"/>
      <color theme="1"/>
      <name val="Calibri"/>
      <family val="2"/>
      <scheme val="minor"/>
    </font>
    <font>
      <b/>
      <sz val="12"/>
      <color theme="1"/>
      <name val="Calibri"/>
      <family val="2"/>
      <scheme val="minor"/>
    </font>
    <font>
      <b/>
      <sz val="12"/>
      <name val="Calibri"/>
      <family val="2"/>
      <scheme val="minor"/>
    </font>
    <font>
      <b/>
      <sz val="12"/>
      <color theme="0"/>
      <name val="Calibri"/>
      <family val="2"/>
      <scheme val="minor"/>
    </font>
    <font>
      <sz val="12"/>
      <color theme="0"/>
      <name val="Calibri"/>
      <family val="2"/>
      <scheme val="minor"/>
    </font>
    <font>
      <b/>
      <sz val="24"/>
      <name val="Calibri"/>
      <family val="2"/>
      <scheme val="minor"/>
    </font>
    <font>
      <sz val="12"/>
      <name val="Calibri"/>
      <family val="2"/>
      <scheme val="minor"/>
    </font>
    <font>
      <sz val="8"/>
      <color theme="0"/>
      <name val="Calibri"/>
      <family val="2"/>
    </font>
    <font>
      <sz val="12"/>
      <color theme="1"/>
      <name val="Calibri"/>
      <family val="2"/>
    </font>
    <font>
      <sz val="12"/>
      <color indexed="8"/>
      <name val="Calibri"/>
      <family val="2"/>
      <scheme val="minor"/>
    </font>
    <font>
      <b/>
      <sz val="12"/>
      <color theme="1"/>
      <name val="Calibri"/>
      <family val="2"/>
    </font>
    <font>
      <b/>
      <sz val="9"/>
      <color indexed="81"/>
      <name val="Tahoma"/>
      <family val="2"/>
    </font>
    <font>
      <sz val="9"/>
      <color indexed="81"/>
      <name val="Tahoma"/>
      <family val="2"/>
    </font>
    <font>
      <sz val="12"/>
      <color rgb="FFFF0000"/>
      <name val="Calibri"/>
      <family val="2"/>
      <scheme val="minor"/>
    </font>
    <font>
      <b/>
      <sz val="11"/>
      <color theme="0"/>
      <name val="Calibri"/>
      <family val="2"/>
      <scheme val="minor"/>
    </font>
    <font>
      <sz val="11"/>
      <name val="Calibri"/>
      <family val="2"/>
      <scheme val="minor"/>
    </font>
    <font>
      <b/>
      <sz val="11"/>
      <name val="Calibri"/>
      <family val="2"/>
      <scheme val="minor"/>
    </font>
    <font>
      <sz val="12"/>
      <color theme="4"/>
      <name val="Calibri"/>
      <family val="2"/>
      <scheme val="minor"/>
    </font>
  </fonts>
  <fills count="20">
    <fill>
      <patternFill patternType="none"/>
    </fill>
    <fill>
      <patternFill patternType="gray125"/>
    </fill>
    <fill>
      <patternFill patternType="solid">
        <fgColor rgb="FF00206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7030A0"/>
        <bgColor indexed="64"/>
      </patternFill>
    </fill>
    <fill>
      <patternFill patternType="solid">
        <fgColor theme="8" tint="-0.499984740745262"/>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rgb="FF00B0F0"/>
        <bgColor indexed="64"/>
      </patternFill>
    </fill>
    <fill>
      <patternFill patternType="solid">
        <fgColor rgb="FF0070C0"/>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0.34998626667073579"/>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0" tint="-0.249977111117893"/>
        <bgColor indexed="64"/>
      </patternFill>
    </fill>
    <fill>
      <patternFill patternType="solid">
        <fgColor rgb="FFA9D08E"/>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bottom style="hair">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style="thin">
        <color indexed="64"/>
      </left>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xf numFmtId="0" fontId="1" fillId="0" borderId="0"/>
    <xf numFmtId="165" fontId="1" fillId="0" borderId="0" applyFont="0" applyFill="0" applyBorder="0" applyAlignment="0" applyProtection="0"/>
    <xf numFmtId="9" fontId="1" fillId="0" borderId="0" applyFont="0" applyFill="0" applyBorder="0" applyAlignment="0" applyProtection="0"/>
    <xf numFmtId="0" fontId="12" fillId="0" borderId="0"/>
    <xf numFmtId="9" fontId="12" fillId="0" borderId="0" applyFont="0" applyFill="0" applyBorder="0" applyAlignment="0" applyProtection="0"/>
    <xf numFmtId="43" fontId="12" fillId="0" borderId="0" applyFont="0" applyFill="0" applyBorder="0" applyAlignment="0" applyProtection="0"/>
  </cellStyleXfs>
  <cellXfs count="451">
    <xf numFmtId="0" fontId="0" fillId="0" borderId="0" xfId="0"/>
    <xf numFmtId="9" fontId="0" fillId="0" borderId="1" xfId="2" applyFont="1" applyBorder="1"/>
    <xf numFmtId="0" fontId="2" fillId="2" borderId="1" xfId="0" applyFont="1" applyFill="1" applyBorder="1"/>
    <xf numFmtId="0" fontId="2" fillId="2" borderId="0" xfId="0" applyFont="1" applyFill="1"/>
    <xf numFmtId="9" fontId="0" fillId="0" borderId="1" xfId="2" applyFont="1" applyBorder="1" applyAlignment="1">
      <alignment horizontal="right"/>
    </xf>
    <xf numFmtId="9" fontId="5" fillId="0" borderId="0" xfId="3" applyNumberFormat="1" applyFont="1" applyAlignment="1">
      <alignment horizontal="center" vertical="center"/>
    </xf>
    <xf numFmtId="0" fontId="5" fillId="0" borderId="0" xfId="3" applyFont="1" applyAlignment="1">
      <alignment horizontal="center" vertical="center" wrapText="1"/>
    </xf>
    <xf numFmtId="0" fontId="7" fillId="0" borderId="0" xfId="6" quotePrefix="1" applyNumberFormat="1" applyFont="1" applyFill="1" applyBorder="1" applyAlignment="1">
      <alignment horizontal="center" vertical="center" wrapText="1"/>
    </xf>
    <xf numFmtId="3" fontId="7" fillId="0" borderId="0" xfId="4" applyNumberFormat="1" applyFont="1" applyAlignment="1">
      <alignment horizontal="center" vertical="center" wrapText="1"/>
    </xf>
    <xf numFmtId="0" fontId="7" fillId="0" borderId="0" xfId="6" applyNumberFormat="1" applyFont="1" applyFill="1" applyBorder="1" applyAlignment="1">
      <alignment horizontal="center" vertical="center"/>
    </xf>
    <xf numFmtId="0" fontId="7" fillId="0" borderId="0" xfId="3" applyFont="1" applyAlignment="1">
      <alignment horizontal="center" vertical="center" wrapText="1"/>
    </xf>
    <xf numFmtId="9" fontId="7" fillId="0" borderId="0" xfId="4" applyNumberFormat="1" applyFont="1" applyAlignment="1">
      <alignment horizontal="center" vertical="center" wrapText="1"/>
    </xf>
    <xf numFmtId="17" fontId="7" fillId="0" borderId="0" xfId="4" quotePrefix="1" applyNumberFormat="1" applyFont="1" applyAlignment="1">
      <alignment horizontal="center" vertical="center" wrapText="1"/>
    </xf>
    <xf numFmtId="166" fontId="5" fillId="0" borderId="0" xfId="3" applyNumberFormat="1" applyFont="1" applyAlignment="1">
      <alignment horizontal="center" vertical="center"/>
    </xf>
    <xf numFmtId="2" fontId="5" fillId="0" borderId="0" xfId="3" applyNumberFormat="1" applyFont="1" applyAlignment="1">
      <alignment horizontal="center" vertical="center" wrapText="1"/>
    </xf>
    <xf numFmtId="2" fontId="7" fillId="0" borderId="0" xfId="3" quotePrefix="1" applyNumberFormat="1" applyFont="1" applyAlignment="1">
      <alignment horizontal="center" vertical="center" wrapText="1"/>
    </xf>
    <xf numFmtId="9" fontId="5" fillId="0" borderId="0" xfId="2" applyFont="1" applyFill="1" applyBorder="1" applyAlignment="1">
      <alignment horizontal="center" vertical="center"/>
    </xf>
    <xf numFmtId="9" fontId="6" fillId="0" borderId="0" xfId="2" applyFont="1" applyFill="1" applyBorder="1" applyAlignment="1">
      <alignment horizontal="center" vertical="center"/>
    </xf>
    <xf numFmtId="2" fontId="6" fillId="0" borderId="0" xfId="0" applyNumberFormat="1" applyFont="1" applyAlignment="1">
      <alignment horizontal="center" vertical="center"/>
    </xf>
    <xf numFmtId="166" fontId="6" fillId="0" borderId="0" xfId="0" applyNumberFormat="1" applyFont="1" applyAlignment="1">
      <alignment horizontal="center" vertical="center"/>
    </xf>
    <xf numFmtId="1" fontId="7" fillId="0" borderId="0" xfId="1" applyNumberFormat="1" applyFont="1" applyFill="1" applyBorder="1" applyAlignment="1">
      <alignment horizontal="center" vertical="center" wrapText="1"/>
    </xf>
    <xf numFmtId="1" fontId="6" fillId="0" borderId="0" xfId="1" applyNumberFormat="1" applyFont="1" applyFill="1" applyBorder="1" applyAlignment="1">
      <alignment horizontal="center" vertical="center"/>
    </xf>
    <xf numFmtId="0" fontId="6" fillId="0" borderId="0" xfId="0" applyFont="1"/>
    <xf numFmtId="0" fontId="6" fillId="0" borderId="0" xfId="0" applyFont="1" applyAlignment="1">
      <alignment horizontal="center" vertical="center"/>
    </xf>
    <xf numFmtId="0" fontId="8" fillId="0" borderId="0" xfId="0" applyFont="1" applyAlignment="1">
      <alignment horizontal="center" vertical="center"/>
    </xf>
    <xf numFmtId="0" fontId="8" fillId="0" borderId="0" xfId="0" applyFont="1"/>
    <xf numFmtId="0" fontId="8" fillId="0" borderId="0" xfId="0" applyFont="1" applyAlignment="1">
      <alignment horizontal="center"/>
    </xf>
    <xf numFmtId="164" fontId="5" fillId="3" borderId="0" xfId="3" applyNumberFormat="1" applyFont="1" applyFill="1" applyAlignment="1">
      <alignment horizontal="center" vertical="center"/>
    </xf>
    <xf numFmtId="9" fontId="5" fillId="3" borderId="0" xfId="3" applyNumberFormat="1" applyFont="1" applyFill="1" applyAlignment="1">
      <alignment horizontal="center" vertical="center"/>
    </xf>
    <xf numFmtId="0" fontId="7" fillId="0" borderId="0" xfId="3" applyFont="1" applyAlignment="1">
      <alignment horizontal="left" vertical="center" wrapText="1"/>
    </xf>
    <xf numFmtId="0" fontId="7" fillId="0" borderId="0" xfId="3" applyFont="1" applyAlignment="1">
      <alignment vertical="center" wrapText="1"/>
    </xf>
    <xf numFmtId="0" fontId="7" fillId="3" borderId="0" xfId="3" applyFont="1" applyFill="1" applyAlignment="1">
      <alignment horizontal="left" vertical="center" wrapText="1"/>
    </xf>
    <xf numFmtId="0" fontId="7" fillId="3" borderId="0" xfId="3" applyFont="1" applyFill="1" applyAlignment="1">
      <alignment vertical="center" wrapText="1"/>
    </xf>
    <xf numFmtId="0" fontId="7" fillId="3" borderId="0" xfId="3" applyFont="1" applyFill="1" applyAlignment="1">
      <alignment horizontal="center" vertical="center"/>
    </xf>
    <xf numFmtId="9" fontId="7" fillId="3" borderId="0" xfId="6" applyFont="1" applyFill="1" applyBorder="1" applyAlignment="1">
      <alignment horizontal="center" vertical="center" wrapText="1"/>
    </xf>
    <xf numFmtId="0" fontId="7" fillId="3" borderId="0" xfId="3" applyFont="1" applyFill="1" applyAlignment="1">
      <alignment horizontal="center" vertical="center" wrapText="1"/>
    </xf>
    <xf numFmtId="9" fontId="7" fillId="3" borderId="0" xfId="4" applyNumberFormat="1" applyFont="1" applyFill="1" applyAlignment="1">
      <alignment horizontal="center" vertical="center" wrapText="1"/>
    </xf>
    <xf numFmtId="17" fontId="7" fillId="3" borderId="0" xfId="4" applyNumberFormat="1" applyFont="1" applyFill="1" applyAlignment="1">
      <alignment horizontal="center" vertical="center" wrapText="1"/>
    </xf>
    <xf numFmtId="17" fontId="7" fillId="3" borderId="0" xfId="4" quotePrefix="1" applyNumberFormat="1" applyFont="1" applyFill="1" applyAlignment="1">
      <alignment horizontal="center" vertical="center" wrapText="1"/>
    </xf>
    <xf numFmtId="0" fontId="9" fillId="2" borderId="0" xfId="0" applyFont="1" applyFill="1"/>
    <xf numFmtId="0" fontId="6" fillId="0" borderId="0" xfId="0" applyFont="1" applyAlignment="1">
      <alignment horizontal="center"/>
    </xf>
    <xf numFmtId="2" fontId="5" fillId="3" borderId="0" xfId="3" applyNumberFormat="1" applyFont="1" applyFill="1" applyAlignment="1">
      <alignment horizontal="center" vertical="center"/>
    </xf>
    <xf numFmtId="2" fontId="6" fillId="3" borderId="0" xfId="0" applyNumberFormat="1" applyFont="1" applyFill="1" applyAlignment="1">
      <alignment horizontal="center" vertical="center"/>
    </xf>
    <xf numFmtId="9" fontId="6" fillId="3" borderId="0" xfId="2" applyFont="1" applyFill="1" applyBorder="1" applyAlignment="1">
      <alignment horizontal="center" vertical="center"/>
    </xf>
    <xf numFmtId="2" fontId="7" fillId="3" borderId="0" xfId="3" quotePrefix="1" applyNumberFormat="1" applyFont="1" applyFill="1" applyAlignment="1">
      <alignment horizontal="center" vertical="center" wrapText="1"/>
    </xf>
    <xf numFmtId="2" fontId="7" fillId="3" borderId="0" xfId="3" applyNumberFormat="1" applyFont="1" applyFill="1" applyAlignment="1">
      <alignment horizontal="center" vertical="center"/>
    </xf>
    <xf numFmtId="2" fontId="6" fillId="3" borderId="0" xfId="1" applyNumberFormat="1" applyFont="1" applyFill="1" applyBorder="1" applyAlignment="1">
      <alignment horizontal="center" vertical="center"/>
    </xf>
    <xf numFmtId="9" fontId="6" fillId="0" borderId="6" xfId="2" applyFont="1" applyFill="1" applyBorder="1" applyAlignment="1">
      <alignment horizontal="center" vertical="center"/>
    </xf>
    <xf numFmtId="9" fontId="6" fillId="3" borderId="6" xfId="2" applyFont="1" applyFill="1" applyBorder="1" applyAlignment="1">
      <alignment horizontal="center" vertical="center"/>
    </xf>
    <xf numFmtId="0" fontId="7" fillId="3" borderId="8" xfId="3" applyFont="1" applyFill="1" applyBorder="1" applyAlignment="1">
      <alignment horizontal="left" vertical="center" wrapText="1"/>
    </xf>
    <xf numFmtId="165" fontId="5" fillId="3" borderId="8" xfId="5" applyFont="1" applyFill="1" applyBorder="1" applyAlignment="1">
      <alignment horizontal="center" vertical="center"/>
    </xf>
    <xf numFmtId="2" fontId="5" fillId="3" borderId="8" xfId="5"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9" fontId="6" fillId="3" borderId="8" xfId="2" applyFont="1" applyFill="1" applyBorder="1" applyAlignment="1">
      <alignment horizontal="center" vertical="center"/>
    </xf>
    <xf numFmtId="9" fontId="6" fillId="3" borderId="9" xfId="2" applyFont="1" applyFill="1" applyBorder="1" applyAlignment="1">
      <alignment horizontal="center" vertical="center"/>
    </xf>
    <xf numFmtId="0" fontId="7" fillId="0" borderId="3" xfId="3" applyFont="1" applyBorder="1" applyAlignment="1">
      <alignment vertical="center" wrapText="1"/>
    </xf>
    <xf numFmtId="0" fontId="7" fillId="0" borderId="3" xfId="3" quotePrefix="1" applyFont="1" applyBorder="1" applyAlignment="1">
      <alignment horizontal="center" vertical="center" wrapText="1"/>
    </xf>
    <xf numFmtId="2" fontId="7" fillId="0" borderId="3" xfId="3" quotePrefix="1" applyNumberFormat="1" applyFont="1" applyBorder="1" applyAlignment="1">
      <alignment horizontal="center" vertical="center" wrapText="1"/>
    </xf>
    <xf numFmtId="2" fontId="6" fillId="0" borderId="3" xfId="0" applyNumberFormat="1" applyFont="1" applyBorder="1" applyAlignment="1">
      <alignment horizontal="center" vertical="center"/>
    </xf>
    <xf numFmtId="9" fontId="6" fillId="0" borderId="3" xfId="2" applyFont="1" applyFill="1" applyBorder="1" applyAlignment="1">
      <alignment horizontal="center" vertical="center"/>
    </xf>
    <xf numFmtId="9" fontId="6" fillId="0" borderId="4" xfId="2" applyFont="1" applyFill="1" applyBorder="1" applyAlignment="1">
      <alignment horizontal="center" vertical="center"/>
    </xf>
    <xf numFmtId="9" fontId="7" fillId="3" borderId="8" xfId="3" quotePrefix="1" applyNumberFormat="1" applyFont="1" applyFill="1" applyBorder="1" applyAlignment="1">
      <alignment horizontal="center" vertical="center" wrapText="1"/>
    </xf>
    <xf numFmtId="2" fontId="7" fillId="3" borderId="8" xfId="3" quotePrefix="1" applyNumberFormat="1" applyFont="1" applyFill="1" applyBorder="1" applyAlignment="1">
      <alignment horizontal="center" vertical="center" wrapText="1"/>
    </xf>
    <xf numFmtId="164" fontId="7" fillId="0" borderId="3" xfId="4" applyNumberFormat="1" applyFont="1" applyBorder="1" applyAlignment="1">
      <alignment horizontal="center" vertical="center"/>
    </xf>
    <xf numFmtId="164" fontId="7" fillId="0" borderId="3" xfId="2" applyNumberFormat="1" applyFont="1" applyFill="1" applyBorder="1" applyAlignment="1">
      <alignment horizontal="center" vertical="center"/>
    </xf>
    <xf numFmtId="164" fontId="6" fillId="0" borderId="3" xfId="2" applyNumberFormat="1" applyFont="1" applyFill="1" applyBorder="1" applyAlignment="1">
      <alignment horizontal="center" vertical="center"/>
    </xf>
    <xf numFmtId="0" fontId="7" fillId="0" borderId="8" xfId="3" applyFont="1" applyBorder="1" applyAlignment="1">
      <alignment vertical="center" wrapText="1"/>
    </xf>
    <xf numFmtId="164" fontId="7" fillId="0" borderId="8" xfId="4" applyNumberFormat="1" applyFont="1" applyBorder="1" applyAlignment="1">
      <alignment horizontal="center" vertical="center"/>
    </xf>
    <xf numFmtId="2" fontId="7" fillId="0" borderId="8" xfId="3" quotePrefix="1" applyNumberFormat="1" applyFont="1" applyBorder="1" applyAlignment="1">
      <alignment horizontal="center" vertical="center" wrapText="1"/>
    </xf>
    <xf numFmtId="2" fontId="6" fillId="0" borderId="8" xfId="0" applyNumberFormat="1" applyFont="1" applyBorder="1" applyAlignment="1">
      <alignment horizontal="center" vertical="center"/>
    </xf>
    <xf numFmtId="9" fontId="6" fillId="0" borderId="8" xfId="2" applyFont="1" applyFill="1" applyBorder="1" applyAlignment="1">
      <alignment horizontal="center" vertical="center"/>
    </xf>
    <xf numFmtId="9" fontId="6" fillId="0" borderId="9" xfId="2" applyFont="1" applyFill="1" applyBorder="1" applyAlignment="1">
      <alignment horizontal="center" vertical="center"/>
    </xf>
    <xf numFmtId="0" fontId="7" fillId="3" borderId="3" xfId="3" applyFont="1" applyFill="1" applyBorder="1" applyAlignment="1">
      <alignment horizontal="left" vertical="center" wrapText="1"/>
    </xf>
    <xf numFmtId="9" fontId="7" fillId="3" borderId="3" xfId="4" applyNumberFormat="1" applyFont="1" applyFill="1" applyBorder="1" applyAlignment="1">
      <alignment horizontal="center" vertical="center" wrapText="1"/>
    </xf>
    <xf numFmtId="2" fontId="7" fillId="3" borderId="3" xfId="3" quotePrefix="1" applyNumberFormat="1" applyFont="1" applyFill="1" applyBorder="1" applyAlignment="1">
      <alignment horizontal="center" vertical="center" wrapText="1"/>
    </xf>
    <xf numFmtId="2" fontId="6" fillId="3" borderId="3" xfId="0" applyNumberFormat="1" applyFont="1" applyFill="1" applyBorder="1" applyAlignment="1">
      <alignment horizontal="center" vertical="center"/>
    </xf>
    <xf numFmtId="9" fontId="6" fillId="3" borderId="3" xfId="2" applyFont="1" applyFill="1" applyBorder="1" applyAlignment="1">
      <alignment horizontal="center" vertical="center"/>
    </xf>
    <xf numFmtId="9" fontId="6" fillId="3" borderId="4" xfId="2" applyFont="1" applyFill="1" applyBorder="1" applyAlignment="1">
      <alignment horizontal="center" vertical="center"/>
    </xf>
    <xf numFmtId="0" fontId="7" fillId="0" borderId="8" xfId="3" applyFont="1" applyBorder="1" applyAlignment="1">
      <alignment horizontal="left" vertical="center" wrapText="1"/>
    </xf>
    <xf numFmtId="17" fontId="7" fillId="0" borderId="8" xfId="4" quotePrefix="1" applyNumberFormat="1" applyFont="1" applyBorder="1" applyAlignment="1">
      <alignment horizontal="center" vertical="center" wrapText="1"/>
    </xf>
    <xf numFmtId="0" fontId="9" fillId="2" borderId="6" xfId="4" applyFont="1" applyFill="1" applyBorder="1" applyAlignment="1">
      <alignment horizontal="center" vertical="center" wrapText="1" readingOrder="1"/>
    </xf>
    <xf numFmtId="0" fontId="9" fillId="2" borderId="9" xfId="4" applyFont="1" applyFill="1" applyBorder="1" applyAlignment="1">
      <alignment horizontal="center" vertical="center" wrapText="1" readingOrder="1"/>
    </xf>
    <xf numFmtId="0" fontId="10" fillId="2" borderId="10" xfId="3" applyFont="1" applyFill="1" applyBorder="1" applyAlignment="1">
      <alignment horizontal="center" vertical="center"/>
    </xf>
    <xf numFmtId="0" fontId="10" fillId="2" borderId="11" xfId="3" applyFont="1" applyFill="1" applyBorder="1" applyAlignment="1">
      <alignment horizontal="center" vertical="center" wrapText="1"/>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9" fillId="2" borderId="0" xfId="0" applyFont="1" applyFill="1" applyAlignment="1">
      <alignment horizontal="center"/>
    </xf>
    <xf numFmtId="0" fontId="8" fillId="0" borderId="0" xfId="0" applyFont="1" applyAlignment="1">
      <alignment horizontal="left"/>
    </xf>
    <xf numFmtId="0" fontId="10" fillId="2" borderId="12" xfId="3" applyFont="1" applyFill="1" applyBorder="1" applyAlignment="1">
      <alignment horizontal="center" vertical="center" wrapText="1"/>
    </xf>
    <xf numFmtId="1" fontId="7" fillId="3" borderId="0" xfId="1" quotePrefix="1" applyNumberFormat="1" applyFont="1" applyFill="1" applyBorder="1" applyAlignment="1">
      <alignment horizontal="center" vertical="center" wrapText="1"/>
    </xf>
    <xf numFmtId="1" fontId="6" fillId="3" borderId="0" xfId="1" applyNumberFormat="1" applyFont="1" applyFill="1" applyBorder="1" applyAlignment="1">
      <alignment horizontal="center" vertical="center"/>
    </xf>
    <xf numFmtId="9" fontId="7" fillId="3" borderId="0" xfId="2" quotePrefix="1" applyFont="1" applyFill="1" applyBorder="1" applyAlignment="1">
      <alignment horizontal="center" vertical="center" wrapText="1"/>
    </xf>
    <xf numFmtId="0" fontId="14" fillId="0" borderId="0" xfId="7" applyFont="1"/>
    <xf numFmtId="0" fontId="14" fillId="0" borderId="0" xfId="7" applyFont="1" applyAlignment="1">
      <alignment horizontal="center" vertical="center"/>
    </xf>
    <xf numFmtId="164" fontId="14" fillId="0" borderId="0" xfId="8" applyNumberFormat="1" applyFont="1" applyAlignment="1" applyProtection="1">
      <alignment horizontal="center" vertical="center"/>
    </xf>
    <xf numFmtId="0" fontId="15" fillId="0" borderId="0" xfId="7" applyFont="1" applyAlignment="1">
      <alignment horizontal="center"/>
    </xf>
    <xf numFmtId="0" fontId="15" fillId="0" borderId="0" xfId="7" applyFont="1"/>
    <xf numFmtId="0" fontId="15" fillId="0" borderId="0" xfId="7" applyFont="1" applyAlignment="1">
      <alignment vertical="center" wrapText="1"/>
    </xf>
    <xf numFmtId="0" fontId="14" fillId="0" borderId="0" xfId="7" applyFont="1" applyAlignment="1">
      <alignment horizontal="center"/>
    </xf>
    <xf numFmtId="0" fontId="17" fillId="2" borderId="14" xfId="7" applyFont="1" applyFill="1" applyBorder="1" applyAlignment="1">
      <alignment horizontal="center" vertical="center"/>
    </xf>
    <xf numFmtId="0" fontId="17" fillId="2" borderId="15" xfId="7" applyFont="1" applyFill="1" applyBorder="1" applyAlignment="1">
      <alignment horizontal="center" vertical="center"/>
    </xf>
    <xf numFmtId="0" fontId="17" fillId="2" borderId="17" xfId="7" applyFont="1" applyFill="1" applyBorder="1" applyAlignment="1">
      <alignment horizontal="center" vertical="center"/>
    </xf>
    <xf numFmtId="0" fontId="17" fillId="2" borderId="18" xfId="7" applyFont="1" applyFill="1" applyBorder="1" applyAlignment="1">
      <alignment horizontal="center" vertical="center"/>
    </xf>
    <xf numFmtId="0" fontId="15" fillId="0" borderId="0" xfId="7" applyFont="1" applyAlignment="1">
      <alignment horizontal="center" vertical="center"/>
    </xf>
    <xf numFmtId="164" fontId="15" fillId="0" borderId="0" xfId="8" applyNumberFormat="1" applyFont="1" applyFill="1" applyAlignment="1" applyProtection="1">
      <alignment horizontal="center" vertical="center"/>
    </xf>
    <xf numFmtId="0" fontId="14" fillId="0" borderId="19" xfId="7" applyFont="1" applyBorder="1" applyAlignment="1">
      <alignment horizontal="left" vertical="center"/>
    </xf>
    <xf numFmtId="0" fontId="14" fillId="0" borderId="19" xfId="7" applyFont="1" applyBorder="1" applyAlignment="1">
      <alignment horizontal="left" vertical="center" wrapText="1"/>
    </xf>
    <xf numFmtId="0" fontId="14" fillId="0" borderId="19" xfId="7" applyFont="1" applyBorder="1" applyAlignment="1">
      <alignment horizontal="center" vertical="center" wrapText="1"/>
    </xf>
    <xf numFmtId="172" fontId="14" fillId="0" borderId="19" xfId="7" applyNumberFormat="1" applyFont="1" applyBorder="1" applyAlignment="1">
      <alignment horizontal="center" vertical="center"/>
    </xf>
    <xf numFmtId="9" fontId="15" fillId="0" borderId="19" xfId="8" applyFont="1" applyBorder="1" applyAlignment="1" applyProtection="1">
      <alignment horizontal="center" vertical="center"/>
    </xf>
    <xf numFmtId="0" fontId="14" fillId="0" borderId="0" xfId="7" applyFont="1" applyAlignment="1">
      <alignment vertical="center"/>
    </xf>
    <xf numFmtId="4" fontId="14" fillId="0" borderId="0" xfId="7" applyNumberFormat="1" applyFont="1" applyAlignment="1">
      <alignment horizontal="center" vertical="center"/>
    </xf>
    <xf numFmtId="9" fontId="14" fillId="0" borderId="0" xfId="8" applyFont="1" applyAlignment="1" applyProtection="1">
      <alignment horizontal="center" vertical="center"/>
    </xf>
    <xf numFmtId="0" fontId="14" fillId="0" borderId="20" xfId="7" applyFont="1" applyBorder="1" applyAlignment="1">
      <alignment horizontal="left" vertical="center"/>
    </xf>
    <xf numFmtId="0" fontId="14" fillId="0" borderId="21" xfId="7" applyFont="1" applyBorder="1" applyAlignment="1">
      <alignment horizontal="left" vertical="center" wrapText="1"/>
    </xf>
    <xf numFmtId="173" fontId="14" fillId="0" borderId="21" xfId="8" applyNumberFormat="1" applyFont="1" applyBorder="1" applyAlignment="1">
      <alignment horizontal="center" vertical="center"/>
    </xf>
    <xf numFmtId="2" fontId="14" fillId="0" borderId="21" xfId="8" applyNumberFormat="1" applyFont="1" applyBorder="1" applyAlignment="1">
      <alignment horizontal="center" vertical="center"/>
    </xf>
    <xf numFmtId="0" fontId="14" fillId="0" borderId="20" xfId="7" applyFont="1" applyBorder="1" applyAlignment="1">
      <alignment horizontal="left" vertical="center" wrapText="1"/>
    </xf>
    <xf numFmtId="0" fontId="15" fillId="10" borderId="11" xfId="8" applyNumberFormat="1" applyFont="1" applyFill="1" applyBorder="1" applyAlignment="1" applyProtection="1"/>
    <xf numFmtId="1" fontId="14" fillId="0" borderId="19" xfId="7" applyNumberFormat="1" applyFont="1" applyBorder="1" applyAlignment="1">
      <alignment horizontal="center" vertical="center"/>
    </xf>
    <xf numFmtId="9" fontId="14" fillId="0" borderId="19" xfId="8" applyFont="1" applyBorder="1" applyAlignment="1">
      <alignment horizontal="center" vertical="center"/>
    </xf>
    <xf numFmtId="9" fontId="15" fillId="11" borderId="19" xfId="8" applyFont="1" applyFill="1" applyBorder="1" applyAlignment="1" applyProtection="1">
      <alignment horizontal="center" vertical="center"/>
    </xf>
    <xf numFmtId="1" fontId="14" fillId="0" borderId="19" xfId="9" applyNumberFormat="1" applyFont="1" applyBorder="1" applyAlignment="1">
      <alignment horizontal="center" vertical="center"/>
    </xf>
    <xf numFmtId="1" fontId="14" fillId="0" borderId="21" xfId="7" applyNumberFormat="1" applyFont="1" applyBorder="1" applyAlignment="1">
      <alignment horizontal="center" vertical="center"/>
    </xf>
    <xf numFmtId="9" fontId="14" fillId="0" borderId="21" xfId="8" applyFont="1" applyBorder="1" applyAlignment="1">
      <alignment horizontal="center" vertical="center"/>
    </xf>
    <xf numFmtId="0" fontId="15" fillId="11" borderId="11" xfId="8" applyNumberFormat="1" applyFont="1" applyFill="1" applyBorder="1" applyAlignment="1" applyProtection="1"/>
    <xf numFmtId="175" fontId="14" fillId="0" borderId="19" xfId="7" applyNumberFormat="1" applyFont="1" applyBorder="1" applyAlignment="1">
      <alignment horizontal="center" vertical="center"/>
    </xf>
    <xf numFmtId="0" fontId="15" fillId="12" borderId="11" xfId="8" applyNumberFormat="1" applyFont="1" applyFill="1" applyBorder="1" applyAlignment="1" applyProtection="1"/>
    <xf numFmtId="0" fontId="14" fillId="0" borderId="19" xfId="7" applyFont="1" applyBorder="1" applyAlignment="1">
      <alignment horizontal="center" vertical="center"/>
    </xf>
    <xf numFmtId="9" fontId="14" fillId="0" borderId="20" xfId="7" applyNumberFormat="1" applyFont="1" applyBorder="1" applyAlignment="1">
      <alignment horizontal="center" vertical="center"/>
    </xf>
    <xf numFmtId="164" fontId="14" fillId="0" borderId="21" xfId="7" applyNumberFormat="1" applyFont="1" applyBorder="1" applyAlignment="1">
      <alignment horizontal="center" vertical="center"/>
    </xf>
    <xf numFmtId="2" fontId="14" fillId="0" borderId="21" xfId="7" applyNumberFormat="1" applyFont="1" applyBorder="1" applyAlignment="1">
      <alignment horizontal="center" vertical="center"/>
    </xf>
    <xf numFmtId="1" fontId="14" fillId="0" borderId="20" xfId="7" applyNumberFormat="1" applyFont="1" applyBorder="1" applyAlignment="1">
      <alignment horizontal="center" vertical="center"/>
    </xf>
    <xf numFmtId="43" fontId="14" fillId="0" borderId="0" xfId="9" applyFont="1" applyAlignment="1" applyProtection="1">
      <alignment vertical="center"/>
    </xf>
    <xf numFmtId="176" fontId="17" fillId="2" borderId="13" xfId="8" applyNumberFormat="1" applyFont="1" applyFill="1" applyBorder="1" applyAlignment="1" applyProtection="1">
      <alignment vertical="center"/>
    </xf>
    <xf numFmtId="0" fontId="17" fillId="2" borderId="22" xfId="9" applyNumberFormat="1" applyFont="1" applyFill="1" applyBorder="1" applyAlignment="1" applyProtection="1">
      <alignment vertical="center"/>
    </xf>
    <xf numFmtId="164" fontId="17" fillId="2" borderId="17" xfId="8" applyNumberFormat="1" applyFont="1" applyFill="1" applyBorder="1" applyAlignment="1" applyProtection="1">
      <alignment horizontal="center" vertical="center"/>
    </xf>
    <xf numFmtId="43" fontId="14" fillId="0" borderId="0" xfId="9" applyFont="1" applyAlignment="1" applyProtection="1">
      <alignment horizontal="center" vertical="center"/>
    </xf>
    <xf numFmtId="43" fontId="14" fillId="0" borderId="0" xfId="9" applyFont="1" applyProtection="1"/>
    <xf numFmtId="9" fontId="17" fillId="2" borderId="26" xfId="8" applyFont="1" applyFill="1" applyBorder="1" applyAlignment="1" applyProtection="1">
      <alignment horizontal="center" vertical="center"/>
    </xf>
    <xf numFmtId="0" fontId="17" fillId="2" borderId="26" xfId="7" applyFont="1" applyFill="1" applyBorder="1" applyAlignment="1">
      <alignment vertical="center"/>
    </xf>
    <xf numFmtId="0" fontId="17" fillId="2" borderId="13" xfId="7" applyFont="1" applyFill="1" applyBorder="1" applyAlignment="1">
      <alignment horizontal="center" vertical="center"/>
    </xf>
    <xf numFmtId="0" fontId="17" fillId="2" borderId="22" xfId="7" applyFont="1" applyFill="1" applyBorder="1" applyAlignment="1">
      <alignment horizontal="center" vertical="center"/>
    </xf>
    <xf numFmtId="0" fontId="17" fillId="2" borderId="26" xfId="7" applyFont="1" applyFill="1" applyBorder="1" applyAlignment="1">
      <alignment horizontal="center" vertical="center" wrapText="1"/>
    </xf>
    <xf numFmtId="0" fontId="17" fillId="2" borderId="13" xfId="7" applyFont="1" applyFill="1" applyBorder="1" applyAlignment="1">
      <alignment horizontal="center" vertical="center" wrapText="1"/>
    </xf>
    <xf numFmtId="0" fontId="14" fillId="0" borderId="27" xfId="7" applyFont="1" applyBorder="1" applyAlignment="1">
      <alignment vertical="top" wrapText="1"/>
    </xf>
    <xf numFmtId="0" fontId="14" fillId="0" borderId="28" xfId="7" applyFont="1" applyBorder="1" applyAlignment="1">
      <alignment vertical="top" wrapText="1"/>
    </xf>
    <xf numFmtId="9" fontId="14" fillId="0" borderId="28" xfId="8" applyFont="1" applyBorder="1" applyAlignment="1" applyProtection="1">
      <alignment horizontal="left" vertical="top"/>
    </xf>
    <xf numFmtId="2" fontId="14" fillId="0" borderId="28" xfId="7" applyNumberFormat="1" applyFont="1" applyBorder="1" applyAlignment="1">
      <alignment horizontal="center" vertical="top"/>
    </xf>
    <xf numFmtId="9" fontId="14" fillId="3" borderId="28" xfId="7" applyNumberFormat="1" applyFont="1" applyFill="1" applyBorder="1" applyAlignment="1">
      <alignment horizontal="center" vertical="top"/>
    </xf>
    <xf numFmtId="9" fontId="15" fillId="0" borderId="28" xfId="8" applyFont="1" applyBorder="1" applyAlignment="1" applyProtection="1">
      <alignment horizontal="center" vertical="center"/>
    </xf>
    <xf numFmtId="164" fontId="14" fillId="14" borderId="29" xfId="8" applyNumberFormat="1" applyFont="1" applyFill="1" applyBorder="1" applyAlignment="1" applyProtection="1">
      <alignment horizontal="center" vertical="center"/>
    </xf>
    <xf numFmtId="0" fontId="14" fillId="0" borderId="30" xfId="7" applyFont="1" applyBorder="1" applyAlignment="1">
      <alignment vertical="top" wrapText="1"/>
    </xf>
    <xf numFmtId="0" fontId="14" fillId="0" borderId="31" xfId="7" applyFont="1" applyBorder="1" applyAlignment="1">
      <alignment vertical="top" wrapText="1"/>
    </xf>
    <xf numFmtId="9" fontId="14" fillId="0" borderId="31" xfId="8" applyFont="1" applyBorder="1" applyAlignment="1" applyProtection="1">
      <alignment horizontal="left" vertical="top"/>
    </xf>
    <xf numFmtId="9" fontId="14" fillId="0" borderId="31" xfId="7" applyNumberFormat="1" applyFont="1" applyBorder="1" applyAlignment="1">
      <alignment horizontal="center" vertical="top"/>
    </xf>
    <xf numFmtId="9" fontId="14" fillId="3" borderId="31" xfId="7" applyNumberFormat="1" applyFont="1" applyFill="1" applyBorder="1" applyAlignment="1">
      <alignment horizontal="center" vertical="top"/>
    </xf>
    <xf numFmtId="9" fontId="15" fillId="0" borderId="31" xfId="8" applyFont="1" applyBorder="1" applyAlignment="1" applyProtection="1">
      <alignment horizontal="center" vertical="center"/>
    </xf>
    <xf numFmtId="164" fontId="14" fillId="14" borderId="32" xfId="8" applyNumberFormat="1" applyFont="1" applyFill="1" applyBorder="1" applyAlignment="1" applyProtection="1">
      <alignment horizontal="center" vertical="center"/>
    </xf>
    <xf numFmtId="0" fontId="14" fillId="0" borderId="33" xfId="7" applyFont="1" applyBorder="1" applyAlignment="1">
      <alignment vertical="top" wrapText="1"/>
    </xf>
    <xf numFmtId="0" fontId="14" fillId="0" borderId="34" xfId="7" applyFont="1" applyBorder="1" applyAlignment="1">
      <alignment vertical="top" wrapText="1"/>
    </xf>
    <xf numFmtId="9" fontId="14" fillId="0" borderId="34" xfId="8" applyFont="1" applyBorder="1" applyAlignment="1" applyProtection="1">
      <alignment horizontal="left" vertical="top" wrapText="1"/>
    </xf>
    <xf numFmtId="9" fontId="14" fillId="0" borderId="34" xfId="9" applyNumberFormat="1" applyFont="1" applyBorder="1" applyAlignment="1" applyProtection="1">
      <alignment horizontal="center" vertical="top"/>
    </xf>
    <xf numFmtId="9" fontId="14" fillId="3" borderId="34" xfId="7" applyNumberFormat="1" applyFont="1" applyFill="1" applyBorder="1" applyAlignment="1">
      <alignment horizontal="center" vertical="top"/>
    </xf>
    <xf numFmtId="9" fontId="15" fillId="0" borderId="34" xfId="8" applyFont="1" applyBorder="1" applyAlignment="1" applyProtection="1">
      <alignment horizontal="center" vertical="center"/>
    </xf>
    <xf numFmtId="164" fontId="14" fillId="14" borderId="35" xfId="8" applyNumberFormat="1" applyFont="1" applyFill="1" applyBorder="1" applyAlignment="1" applyProtection="1">
      <alignment horizontal="center" vertical="center"/>
    </xf>
    <xf numFmtId="9" fontId="18" fillId="2" borderId="14" xfId="8" applyFont="1" applyFill="1" applyBorder="1" applyAlignment="1" applyProtection="1">
      <alignment horizontal="center"/>
    </xf>
    <xf numFmtId="9" fontId="18" fillId="2" borderId="24" xfId="8" applyFont="1" applyFill="1" applyBorder="1" applyAlignment="1" applyProtection="1">
      <alignment horizontal="center"/>
    </xf>
    <xf numFmtId="9" fontId="18" fillId="2" borderId="25" xfId="8" applyFont="1" applyFill="1" applyBorder="1" applyAlignment="1" applyProtection="1">
      <alignment horizontal="center"/>
    </xf>
    <xf numFmtId="9" fontId="18" fillId="2" borderId="18" xfId="8" applyFont="1" applyFill="1" applyBorder="1" applyAlignment="1" applyProtection="1">
      <alignment horizontal="center"/>
    </xf>
    <xf numFmtId="9" fontId="18" fillId="2" borderId="36" xfId="8" applyFont="1" applyFill="1" applyBorder="1" applyAlignment="1" applyProtection="1">
      <alignment horizontal="center"/>
    </xf>
    <xf numFmtId="9" fontId="18" fillId="2" borderId="37" xfId="8" applyFont="1" applyFill="1" applyBorder="1" applyAlignment="1" applyProtection="1">
      <alignment horizontal="center"/>
    </xf>
    <xf numFmtId="0" fontId="15" fillId="0" borderId="0" xfId="7" applyFont="1" applyAlignment="1">
      <alignment horizontal="left" vertical="center"/>
    </xf>
    <xf numFmtId="0" fontId="22" fillId="0" borderId="0" xfId="7" applyFont="1" applyAlignment="1">
      <alignment horizontal="justify" vertical="center" wrapText="1"/>
    </xf>
    <xf numFmtId="164" fontId="22" fillId="0" borderId="0" xfId="8" applyNumberFormat="1" applyFont="1" applyAlignment="1" applyProtection="1">
      <alignment horizontal="justify" vertical="center" wrapText="1"/>
    </xf>
    <xf numFmtId="164" fontId="14" fillId="0" borderId="0" xfId="8" applyNumberFormat="1" applyFont="1" applyProtection="1"/>
    <xf numFmtId="0" fontId="15" fillId="0" borderId="16" xfId="7" applyFont="1" applyBorder="1" applyAlignment="1">
      <alignment horizontal="center" vertical="center"/>
    </xf>
    <xf numFmtId="4" fontId="23" fillId="0" borderId="1" xfId="7" applyNumberFormat="1" applyFont="1" applyBorder="1" applyAlignment="1">
      <alignment horizontal="center" vertical="center"/>
    </xf>
    <xf numFmtId="0" fontId="15" fillId="0" borderId="40" xfId="7" applyFont="1" applyBorder="1" applyAlignment="1">
      <alignment horizontal="center" vertical="center"/>
    </xf>
    <xf numFmtId="4" fontId="22" fillId="15" borderId="26" xfId="7" applyNumberFormat="1" applyFont="1" applyFill="1" applyBorder="1" applyAlignment="1">
      <alignment horizontal="center" vertical="top"/>
    </xf>
    <xf numFmtId="0" fontId="15" fillId="0" borderId="18" xfId="7" applyFont="1" applyBorder="1" applyAlignment="1">
      <alignment vertical="center" wrapText="1"/>
    </xf>
    <xf numFmtId="0" fontId="15" fillId="0" borderId="36" xfId="7" applyFont="1" applyBorder="1" applyAlignment="1">
      <alignment vertical="center" wrapText="1"/>
    </xf>
    <xf numFmtId="0" fontId="22" fillId="0" borderId="36" xfId="7" applyFont="1" applyBorder="1"/>
    <xf numFmtId="0" fontId="15" fillId="0" borderId="22" xfId="7" applyFont="1" applyBorder="1" applyAlignment="1">
      <alignment horizontal="right" vertical="center" wrapText="1"/>
    </xf>
    <xf numFmtId="4" fontId="15" fillId="0" borderId="17" xfId="7" applyNumberFormat="1" applyFont="1" applyBorder="1" applyAlignment="1">
      <alignment horizontal="center" vertical="center"/>
    </xf>
    <xf numFmtId="0" fontId="22" fillId="0" borderId="0" xfId="7" applyFont="1"/>
    <xf numFmtId="0" fontId="15" fillId="0" borderId="0" xfId="7" applyFont="1" applyAlignment="1">
      <alignment horizontal="center" vertical="center" wrapText="1"/>
    </xf>
    <xf numFmtId="4" fontId="15" fillId="0" borderId="0" xfId="7" applyNumberFormat="1" applyFont="1" applyAlignment="1">
      <alignment horizontal="center" vertical="center" wrapText="1"/>
    </xf>
    <xf numFmtId="164" fontId="22" fillId="0" borderId="0" xfId="8" applyNumberFormat="1" applyFont="1" applyAlignment="1" applyProtection="1">
      <alignment vertical="top"/>
    </xf>
    <xf numFmtId="0" fontId="22" fillId="0" borderId="0" xfId="7" applyFont="1" applyAlignment="1">
      <alignment horizontal="center"/>
    </xf>
    <xf numFmtId="164" fontId="22" fillId="0" borderId="0" xfId="8" applyNumberFormat="1" applyFont="1" applyProtection="1"/>
    <xf numFmtId="0" fontId="22" fillId="0" borderId="18" xfId="7" applyFont="1" applyBorder="1" applyAlignment="1">
      <alignment vertical="center"/>
    </xf>
    <xf numFmtId="0" fontId="16" fillId="0" borderId="0" xfId="7" applyFont="1" applyAlignment="1">
      <alignment vertical="center" wrapText="1"/>
    </xf>
    <xf numFmtId="0" fontId="16" fillId="0" borderId="0" xfId="7" applyFont="1" applyAlignment="1">
      <alignment horizontal="center" vertical="center" wrapText="1"/>
    </xf>
    <xf numFmtId="9" fontId="19" fillId="0" borderId="0" xfId="7" applyNumberFormat="1" applyFont="1" applyAlignment="1">
      <alignment horizontal="center" vertical="center" wrapText="1"/>
    </xf>
    <xf numFmtId="164" fontId="14" fillId="0" borderId="0" xfId="8" applyNumberFormat="1" applyFont="1" applyBorder="1" applyAlignment="1" applyProtection="1">
      <alignment horizontal="center" vertical="center"/>
    </xf>
    <xf numFmtId="0" fontId="19" fillId="0" borderId="0" xfId="7" applyFont="1" applyAlignment="1">
      <alignment horizontal="center" vertical="center" wrapText="1"/>
    </xf>
    <xf numFmtId="0" fontId="17" fillId="0" borderId="0" xfId="7" applyFont="1" applyAlignment="1">
      <alignment vertical="center" wrapText="1"/>
    </xf>
    <xf numFmtId="0" fontId="18" fillId="0" borderId="0" xfId="7" applyFont="1" applyAlignment="1">
      <alignment vertical="center" wrapText="1"/>
    </xf>
    <xf numFmtId="170" fontId="17" fillId="0" borderId="0" xfId="8" applyNumberFormat="1" applyFont="1" applyFill="1" applyBorder="1" applyAlignment="1" applyProtection="1">
      <alignment horizontal="center" vertical="center"/>
    </xf>
    <xf numFmtId="171" fontId="17" fillId="0" borderId="0" xfId="8" applyNumberFormat="1" applyFont="1" applyFill="1" applyBorder="1" applyAlignment="1" applyProtection="1">
      <alignment horizontal="center" vertical="center"/>
    </xf>
    <xf numFmtId="9" fontId="14" fillId="0" borderId="19" xfId="2" applyFont="1" applyBorder="1" applyAlignment="1">
      <alignment horizontal="center" vertical="center"/>
    </xf>
    <xf numFmtId="0" fontId="17" fillId="2" borderId="0" xfId="7" applyFont="1" applyFill="1" applyAlignment="1">
      <alignment horizontal="center" vertical="center" wrapText="1"/>
    </xf>
    <xf numFmtId="0" fontId="17" fillId="0" borderId="0" xfId="7" applyFont="1" applyAlignment="1">
      <alignment horizontal="center" vertical="center" wrapText="1"/>
    </xf>
    <xf numFmtId="0" fontId="2" fillId="2" borderId="0" xfId="0" applyFont="1" applyFill="1" applyAlignment="1">
      <alignment vertical="center" wrapText="1"/>
    </xf>
    <xf numFmtId="0" fontId="2" fillId="2" borderId="1" xfId="0" applyFont="1" applyFill="1" applyBorder="1" applyAlignment="1">
      <alignment horizontal="center" vertical="center"/>
    </xf>
    <xf numFmtId="9" fontId="14" fillId="0" borderId="21" xfId="2" applyFont="1" applyBorder="1" applyAlignment="1">
      <alignment horizontal="center" vertical="center"/>
    </xf>
    <xf numFmtId="9" fontId="14" fillId="0" borderId="20" xfId="2" applyFont="1" applyBorder="1" applyAlignment="1">
      <alignment horizontal="center" vertical="center"/>
    </xf>
    <xf numFmtId="2" fontId="14" fillId="0" borderId="20" xfId="7" applyNumberFormat="1" applyFont="1" applyBorder="1" applyAlignment="1">
      <alignment horizontal="center" vertical="center"/>
    </xf>
    <xf numFmtId="43" fontId="0" fillId="0" borderId="1" xfId="1" applyFont="1" applyBorder="1"/>
    <xf numFmtId="0" fontId="2" fillId="0" borderId="0" xfId="0" applyFont="1"/>
    <xf numFmtId="9" fontId="0" fillId="0" borderId="0" xfId="2" applyFont="1" applyFill="1" applyBorder="1" applyAlignment="1">
      <alignment horizontal="right"/>
    </xf>
    <xf numFmtId="9" fontId="0" fillId="0" borderId="0" xfId="2" applyFont="1" applyFill="1" applyBorder="1"/>
    <xf numFmtId="0" fontId="0" fillId="0" borderId="0" xfId="0" applyAlignment="1">
      <alignment vertical="center"/>
    </xf>
    <xf numFmtId="9" fontId="0" fillId="0" borderId="1" xfId="1" applyNumberFormat="1" applyFont="1" applyBorder="1"/>
    <xf numFmtId="0" fontId="16" fillId="0" borderId="1" xfId="0" applyFont="1" applyBorder="1" applyAlignment="1">
      <alignment vertical="center" wrapText="1"/>
    </xf>
    <xf numFmtId="0" fontId="14" fillId="0" borderId="0" xfId="0" applyFont="1"/>
    <xf numFmtId="0" fontId="14" fillId="0" borderId="21" xfId="0" applyFont="1" applyBorder="1" applyAlignment="1">
      <alignment horizontal="left" vertical="center" wrapText="1"/>
    </xf>
    <xf numFmtId="0" fontId="14" fillId="0" borderId="19" xfId="0" applyFont="1" applyBorder="1" applyAlignment="1">
      <alignment horizontal="center" vertical="center" wrapText="1"/>
    </xf>
    <xf numFmtId="172" fontId="14" fillId="0" borderId="21" xfId="0" applyNumberFormat="1" applyFont="1" applyBorder="1" applyAlignment="1">
      <alignment horizontal="center" vertical="center"/>
    </xf>
    <xf numFmtId="9" fontId="0" fillId="0" borderId="8" xfId="2" applyFont="1" applyFill="1" applyBorder="1" applyAlignment="1">
      <alignment horizontal="right"/>
    </xf>
    <xf numFmtId="9" fontId="0" fillId="0" borderId="8" xfId="2" applyFont="1" applyFill="1" applyBorder="1"/>
    <xf numFmtId="0" fontId="15" fillId="3" borderId="40" xfId="7" applyFont="1" applyFill="1" applyBorder="1" applyAlignment="1">
      <alignment horizontal="center" vertical="center"/>
    </xf>
    <xf numFmtId="0" fontId="22" fillId="0" borderId="17" xfId="7" applyFont="1" applyBorder="1" applyAlignment="1">
      <alignment horizontal="left" vertical="center"/>
    </xf>
    <xf numFmtId="0" fontId="15" fillId="3" borderId="48" xfId="7" applyFont="1" applyFill="1" applyBorder="1" applyAlignment="1">
      <alignment horizontal="center" vertical="center"/>
    </xf>
    <xf numFmtId="0" fontId="0" fillId="0" borderId="0" xfId="0" applyAlignment="1">
      <alignment horizontal="center" vertical="center"/>
    </xf>
    <xf numFmtId="0" fontId="16" fillId="0" borderId="1" xfId="0" applyFont="1" applyBorder="1" applyAlignment="1">
      <alignment vertical="center"/>
    </xf>
    <xf numFmtId="0" fontId="28" fillId="2" borderId="0" xfId="0" applyFont="1" applyFill="1" applyAlignment="1">
      <alignment horizontal="center" vertical="center"/>
    </xf>
    <xf numFmtId="9" fontId="14" fillId="0" borderId="20" xfId="8" applyFont="1" applyBorder="1" applyAlignment="1">
      <alignment horizontal="center" vertical="center"/>
    </xf>
    <xf numFmtId="2" fontId="14" fillId="0" borderId="20" xfId="8" applyNumberFormat="1" applyFont="1" applyBorder="1" applyAlignment="1">
      <alignment horizontal="center" vertical="center"/>
    </xf>
    <xf numFmtId="0" fontId="15" fillId="0" borderId="0" xfId="9" applyNumberFormat="1" applyFont="1" applyBorder="1" applyAlignment="1" applyProtection="1"/>
    <xf numFmtId="43" fontId="15" fillId="0" borderId="0" xfId="9" applyFont="1" applyBorder="1" applyAlignment="1" applyProtection="1"/>
    <xf numFmtId="43" fontId="15" fillId="0" borderId="0" xfId="9" applyFont="1" applyBorder="1" applyAlignment="1" applyProtection="1">
      <alignment horizontal="center"/>
    </xf>
    <xf numFmtId="9" fontId="15" fillId="0" borderId="0" xfId="8" applyFont="1" applyBorder="1" applyAlignment="1" applyProtection="1"/>
    <xf numFmtId="0" fontId="17" fillId="2" borderId="23" xfId="9" applyNumberFormat="1" applyFont="1" applyFill="1" applyBorder="1" applyAlignment="1" applyProtection="1">
      <alignment vertical="center"/>
    </xf>
    <xf numFmtId="9" fontId="14" fillId="0" borderId="20" xfId="8" applyFont="1" applyBorder="1" applyAlignment="1">
      <alignment horizontal="center" vertical="center" wrapText="1"/>
    </xf>
    <xf numFmtId="0" fontId="29" fillId="0" borderId="0" xfId="0" applyFont="1" applyAlignment="1">
      <alignment horizontal="left" vertical="center"/>
    </xf>
    <xf numFmtId="0" fontId="29" fillId="0" borderId="0" xfId="0" applyFont="1"/>
    <xf numFmtId="0" fontId="29" fillId="0" borderId="0" xfId="0" applyFont="1" applyAlignment="1">
      <alignment wrapText="1"/>
    </xf>
    <xf numFmtId="0" fontId="15" fillId="13" borderId="50" xfId="8" applyNumberFormat="1" applyFont="1" applyFill="1" applyBorder="1" applyAlignment="1" applyProtection="1"/>
    <xf numFmtId="0" fontId="2" fillId="2" borderId="1" xfId="0" applyFont="1" applyFill="1" applyBorder="1" applyAlignment="1">
      <alignment vertical="center" wrapText="1"/>
    </xf>
    <xf numFmtId="0" fontId="2" fillId="2" borderId="1" xfId="0" applyFont="1" applyFill="1" applyBorder="1" applyAlignment="1">
      <alignment vertical="center"/>
    </xf>
    <xf numFmtId="2" fontId="14" fillId="0" borderId="21" xfId="2" applyNumberFormat="1" applyFont="1" applyBorder="1" applyAlignment="1">
      <alignment horizontal="center" vertical="center"/>
    </xf>
    <xf numFmtId="0" fontId="14" fillId="0" borderId="52" xfId="7" applyFont="1" applyBorder="1" applyAlignment="1">
      <alignment horizontal="left" vertical="center"/>
    </xf>
    <xf numFmtId="174" fontId="14" fillId="0" borderId="3" xfId="8" applyNumberFormat="1" applyFont="1" applyFill="1" applyBorder="1" applyAlignment="1" applyProtection="1">
      <alignment horizontal="left"/>
    </xf>
    <xf numFmtId="164" fontId="0" fillId="0" borderId="1" xfId="1" applyNumberFormat="1" applyFont="1" applyBorder="1"/>
    <xf numFmtId="177" fontId="0" fillId="0" borderId="1" xfId="1" applyNumberFormat="1" applyFont="1" applyBorder="1"/>
    <xf numFmtId="164" fontId="0" fillId="0" borderId="1" xfId="2" applyNumberFormat="1" applyFont="1" applyBorder="1"/>
    <xf numFmtId="9" fontId="14" fillId="0" borderId="21" xfId="2" applyFont="1" applyFill="1" applyBorder="1" applyAlignment="1">
      <alignment horizontal="center" vertical="center"/>
    </xf>
    <xf numFmtId="164" fontId="14" fillId="0" borderId="19" xfId="2" applyNumberFormat="1" applyFont="1" applyBorder="1" applyAlignment="1">
      <alignment horizontal="center" vertical="center"/>
    </xf>
    <xf numFmtId="164" fontId="14" fillId="0" borderId="21" xfId="2" applyNumberFormat="1" applyFont="1" applyBorder="1" applyAlignment="1">
      <alignment horizontal="center" vertical="center"/>
    </xf>
    <xf numFmtId="164" fontId="14" fillId="0" borderId="21" xfId="2" applyNumberFormat="1" applyFont="1" applyFill="1" applyBorder="1" applyAlignment="1">
      <alignment horizontal="center" vertical="center"/>
    </xf>
    <xf numFmtId="174" fontId="14" fillId="0" borderId="0" xfId="8" applyNumberFormat="1" applyFont="1" applyFill="1" applyBorder="1" applyAlignment="1" applyProtection="1">
      <alignment horizontal="left"/>
    </xf>
    <xf numFmtId="1" fontId="14" fillId="0" borderId="21" xfId="1" applyNumberFormat="1" applyFont="1" applyFill="1" applyBorder="1" applyAlignment="1">
      <alignment horizontal="center" vertical="center"/>
    </xf>
    <xf numFmtId="175" fontId="14" fillId="0" borderId="19" xfId="7" applyNumberFormat="1" applyFont="1" applyBorder="1" applyAlignment="1">
      <alignment horizontal="center" vertical="center" wrapText="1"/>
    </xf>
    <xf numFmtId="2" fontId="14" fillId="0" borderId="19" xfId="2" applyNumberFormat="1" applyFont="1" applyBorder="1" applyAlignment="1">
      <alignment horizontal="center" vertical="center"/>
    </xf>
    <xf numFmtId="2" fontId="14" fillId="0" borderId="20" xfId="2" applyNumberFormat="1" applyFont="1" applyBorder="1" applyAlignment="1">
      <alignment horizontal="center" vertical="center"/>
    </xf>
    <xf numFmtId="0" fontId="2" fillId="0" borderId="8" xfId="0" applyFont="1" applyBorder="1"/>
    <xf numFmtId="0" fontId="29" fillId="0" borderId="8" xfId="0" applyFont="1" applyBorder="1"/>
    <xf numFmtId="164" fontId="14" fillId="0" borderId="20" xfId="8" applyNumberFormat="1" applyFont="1" applyBorder="1" applyAlignment="1" applyProtection="1">
      <alignment horizontal="center" vertical="center"/>
    </xf>
    <xf numFmtId="164" fontId="14" fillId="0" borderId="21" xfId="8" applyNumberFormat="1" applyFont="1" applyBorder="1" applyAlignment="1" applyProtection="1">
      <alignment horizontal="center" vertical="center"/>
    </xf>
    <xf numFmtId="164" fontId="15" fillId="10" borderId="11" xfId="8" applyNumberFormat="1" applyFont="1" applyFill="1" applyBorder="1" applyAlignment="1" applyProtection="1">
      <alignment horizontal="center"/>
    </xf>
    <xf numFmtId="164" fontId="14" fillId="0" borderId="19" xfId="8" applyNumberFormat="1" applyFont="1" applyBorder="1" applyAlignment="1" applyProtection="1">
      <alignment horizontal="center" vertical="center"/>
    </xf>
    <xf numFmtId="164" fontId="15" fillId="11" borderId="11" xfId="8" applyNumberFormat="1" applyFont="1" applyFill="1" applyBorder="1" applyAlignment="1" applyProtection="1">
      <alignment horizontal="center"/>
    </xf>
    <xf numFmtId="164" fontId="15" fillId="12" borderId="11" xfId="8" applyNumberFormat="1" applyFont="1" applyFill="1" applyBorder="1" applyAlignment="1" applyProtection="1">
      <alignment horizontal="center"/>
    </xf>
    <xf numFmtId="164" fontId="15" fillId="13" borderId="50" xfId="8" applyNumberFormat="1" applyFont="1" applyFill="1" applyBorder="1" applyAlignment="1" applyProtection="1">
      <alignment horizontal="center"/>
    </xf>
    <xf numFmtId="10" fontId="17" fillId="2" borderId="22" xfId="8" applyNumberFormat="1" applyFont="1" applyFill="1" applyBorder="1" applyAlignment="1" applyProtection="1">
      <alignment horizontal="center" vertical="center"/>
    </xf>
    <xf numFmtId="43" fontId="0" fillId="8" borderId="1" xfId="1" applyFont="1" applyFill="1" applyBorder="1"/>
    <xf numFmtId="177" fontId="0" fillId="8" borderId="1" xfId="1" applyNumberFormat="1" applyFont="1" applyFill="1" applyBorder="1"/>
    <xf numFmtId="9" fontId="0" fillId="8" borderId="1" xfId="2" applyFont="1" applyFill="1" applyBorder="1"/>
    <xf numFmtId="1" fontId="0" fillId="8" borderId="1" xfId="2" applyNumberFormat="1" applyFont="1" applyFill="1" applyBorder="1"/>
    <xf numFmtId="9" fontId="0" fillId="8" borderId="1" xfId="1" applyNumberFormat="1" applyFont="1" applyFill="1" applyBorder="1"/>
    <xf numFmtId="2" fontId="14" fillId="0" borderId="19" xfId="7" applyNumberFormat="1" applyFont="1" applyBorder="1" applyAlignment="1">
      <alignment horizontal="center" vertical="center"/>
    </xf>
    <xf numFmtId="1" fontId="14" fillId="0" borderId="21" xfId="8" applyNumberFormat="1" applyFont="1" applyBorder="1" applyAlignment="1">
      <alignment horizontal="center" vertical="center"/>
    </xf>
    <xf numFmtId="1" fontId="0" fillId="0" borderId="1" xfId="1" applyNumberFormat="1" applyFont="1" applyBorder="1"/>
    <xf numFmtId="1" fontId="0" fillId="8" borderId="1" xfId="1" applyNumberFormat="1" applyFont="1" applyFill="1" applyBorder="1"/>
    <xf numFmtId="9" fontId="1" fillId="0" borderId="1" xfId="2" applyFont="1" applyFill="1" applyBorder="1"/>
    <xf numFmtId="178" fontId="0" fillId="0" borderId="1" xfId="1" applyNumberFormat="1" applyFont="1" applyBorder="1"/>
    <xf numFmtId="178" fontId="0" fillId="8" borderId="1" xfId="1" applyNumberFormat="1" applyFont="1" applyFill="1" applyBorder="1"/>
    <xf numFmtId="0" fontId="14" fillId="0" borderId="0" xfId="7" applyFont="1" applyAlignment="1">
      <alignment horizontal="left" vertical="center" wrapText="1"/>
    </xf>
    <xf numFmtId="167" fontId="17" fillId="5" borderId="1" xfId="7" applyNumberFormat="1" applyFont="1" applyFill="1" applyBorder="1" applyAlignment="1">
      <alignment horizontal="left" vertical="center" wrapText="1"/>
    </xf>
    <xf numFmtId="168" fontId="17" fillId="5" borderId="1" xfId="7" applyNumberFormat="1" applyFont="1" applyFill="1" applyBorder="1" applyAlignment="1">
      <alignment horizontal="left" vertical="center" wrapText="1"/>
    </xf>
    <xf numFmtId="167" fontId="17" fillId="6" borderId="1" xfId="7" applyNumberFormat="1" applyFont="1" applyFill="1" applyBorder="1" applyAlignment="1">
      <alignment horizontal="left" vertical="center" wrapText="1"/>
    </xf>
    <xf numFmtId="169" fontId="17" fillId="6" borderId="1" xfId="7" applyNumberFormat="1" applyFont="1" applyFill="1" applyBorder="1" applyAlignment="1">
      <alignment horizontal="left" vertical="center" wrapText="1"/>
    </xf>
    <xf numFmtId="170" fontId="17" fillId="7" borderId="1" xfId="7" applyNumberFormat="1" applyFont="1" applyFill="1" applyBorder="1" applyAlignment="1">
      <alignment horizontal="left" vertical="center" wrapText="1"/>
    </xf>
    <xf numFmtId="169" fontId="17" fillId="7" borderId="1" xfId="7" applyNumberFormat="1" applyFont="1" applyFill="1" applyBorder="1" applyAlignment="1">
      <alignment horizontal="left" vertical="center" wrapText="1"/>
    </xf>
    <xf numFmtId="170" fontId="16" fillId="8" borderId="1" xfId="7" applyNumberFormat="1" applyFont="1" applyFill="1" applyBorder="1" applyAlignment="1">
      <alignment horizontal="left" vertical="center" wrapText="1"/>
    </xf>
    <xf numFmtId="171" fontId="16" fillId="8" borderId="1" xfId="7" applyNumberFormat="1" applyFont="1" applyFill="1" applyBorder="1" applyAlignment="1">
      <alignment horizontal="left" vertical="center" wrapText="1"/>
    </xf>
    <xf numFmtId="170" fontId="17" fillId="9" borderId="1" xfId="8" applyNumberFormat="1" applyFont="1" applyFill="1" applyBorder="1" applyAlignment="1" applyProtection="1">
      <alignment horizontal="left" vertical="center" wrapText="1"/>
    </xf>
    <xf numFmtId="171" fontId="17" fillId="9" borderId="1" xfId="8" applyNumberFormat="1" applyFont="1" applyFill="1" applyBorder="1" applyAlignment="1" applyProtection="1">
      <alignment horizontal="left" vertical="center" wrapText="1"/>
    </xf>
    <xf numFmtId="43" fontId="14" fillId="0" borderId="0" xfId="9" applyFont="1" applyAlignment="1" applyProtection="1">
      <alignment horizontal="left" vertical="center" wrapText="1"/>
    </xf>
    <xf numFmtId="0" fontId="22" fillId="0" borderId="0" xfId="7" applyFont="1" applyAlignment="1">
      <alignment horizontal="left" vertical="center" wrapText="1"/>
    </xf>
    <xf numFmtId="0" fontId="15" fillId="0" borderId="0" xfId="7" applyFont="1" applyAlignment="1">
      <alignment horizontal="left" vertical="center" wrapText="1"/>
    </xf>
    <xf numFmtId="4" fontId="15" fillId="0" borderId="0" xfId="7" applyNumberFormat="1" applyFont="1" applyAlignment="1">
      <alignment horizontal="left" vertical="center" wrapText="1"/>
    </xf>
    <xf numFmtId="0" fontId="14" fillId="0" borderId="1" xfId="7" applyFont="1" applyBorder="1" applyAlignment="1">
      <alignment horizontal="left" vertical="center" wrapText="1"/>
    </xf>
    <xf numFmtId="164" fontId="15" fillId="11" borderId="11" xfId="8" applyNumberFormat="1" applyFont="1" applyFill="1" applyBorder="1" applyAlignment="1" applyProtection="1">
      <alignment horizontal="center" vertical="center"/>
    </xf>
    <xf numFmtId="164" fontId="15" fillId="12" borderId="11" xfId="8" applyNumberFormat="1" applyFont="1" applyFill="1" applyBorder="1" applyAlignment="1" applyProtection="1">
      <alignment horizontal="center" vertical="center"/>
    </xf>
    <xf numFmtId="164" fontId="15" fillId="13" borderId="50" xfId="8" applyNumberFormat="1" applyFont="1" applyFill="1" applyBorder="1" applyAlignment="1" applyProtection="1">
      <alignment horizontal="center" vertical="center"/>
    </xf>
    <xf numFmtId="1" fontId="29" fillId="8" borderId="1" xfId="0" applyNumberFormat="1" applyFont="1" applyFill="1" applyBorder="1" applyAlignment="1">
      <alignment horizontal="right" vertical="center"/>
    </xf>
    <xf numFmtId="9" fontId="0" fillId="0" borderId="1" xfId="1" applyNumberFormat="1" applyFont="1" applyFill="1" applyBorder="1"/>
    <xf numFmtId="9" fontId="0" fillId="0" borderId="1" xfId="2" applyFont="1" applyFill="1" applyBorder="1"/>
    <xf numFmtId="0" fontId="0" fillId="0" borderId="0" xfId="0" applyAlignment="1">
      <alignment wrapText="1"/>
    </xf>
    <xf numFmtId="177" fontId="0" fillId="0" borderId="1" xfId="1" applyNumberFormat="1" applyFont="1" applyFill="1" applyBorder="1"/>
    <xf numFmtId="179" fontId="14" fillId="0" borderId="19" xfId="7" applyNumberFormat="1" applyFont="1" applyBorder="1" applyAlignment="1">
      <alignment horizontal="center" vertical="center"/>
    </xf>
    <xf numFmtId="179" fontId="14" fillId="0" borderId="21" xfId="7" applyNumberFormat="1" applyFont="1" applyBorder="1" applyAlignment="1">
      <alignment horizontal="center" vertical="center"/>
    </xf>
    <xf numFmtId="1" fontId="14" fillId="0" borderId="19" xfId="2" applyNumberFormat="1" applyFont="1" applyBorder="1" applyAlignment="1">
      <alignment horizontal="center" vertical="center"/>
    </xf>
    <xf numFmtId="1" fontId="14" fillId="0" borderId="20" xfId="2" applyNumberFormat="1" applyFont="1" applyBorder="1" applyAlignment="1">
      <alignment horizontal="center" vertical="center"/>
    </xf>
    <xf numFmtId="0" fontId="2" fillId="17" borderId="1" xfId="0" applyFont="1" applyFill="1" applyBorder="1" applyAlignment="1">
      <alignment horizontal="center" vertical="center"/>
    </xf>
    <xf numFmtId="164" fontId="14" fillId="0" borderId="21" xfId="8" applyNumberFormat="1" applyFont="1" applyFill="1" applyBorder="1" applyAlignment="1" applyProtection="1">
      <alignment horizontal="center" vertical="center"/>
    </xf>
    <xf numFmtId="9" fontId="14" fillId="0" borderId="19" xfId="2" applyFont="1" applyFill="1" applyBorder="1" applyAlignment="1">
      <alignment horizontal="center" vertical="center"/>
    </xf>
    <xf numFmtId="0" fontId="2" fillId="17" borderId="1" xfId="0" applyFont="1" applyFill="1" applyBorder="1" applyAlignment="1">
      <alignment horizontal="center"/>
    </xf>
    <xf numFmtId="9" fontId="31" fillId="0" borderId="20" xfId="8" applyFont="1" applyBorder="1" applyAlignment="1">
      <alignment horizontal="center" vertical="center" wrapText="1"/>
    </xf>
    <xf numFmtId="0" fontId="0" fillId="0" borderId="0" xfId="0" applyAlignment="1">
      <alignment horizontal="center"/>
    </xf>
    <xf numFmtId="164" fontId="0" fillId="8" borderId="1" xfId="2" applyNumberFormat="1" applyFont="1" applyFill="1" applyBorder="1"/>
    <xf numFmtId="177" fontId="29" fillId="8" borderId="1" xfId="1" applyNumberFormat="1" applyFont="1" applyFill="1" applyBorder="1" applyAlignment="1">
      <alignment horizontal="right" vertical="center"/>
    </xf>
    <xf numFmtId="0" fontId="29" fillId="0" borderId="1" xfId="0" applyFont="1" applyBorder="1" applyAlignment="1">
      <alignment vertical="center"/>
    </xf>
    <xf numFmtId="177" fontId="29" fillId="0" borderId="1" xfId="1" applyNumberFormat="1" applyFont="1" applyFill="1" applyBorder="1" applyAlignment="1">
      <alignment horizontal="center"/>
    </xf>
    <xf numFmtId="177" fontId="29" fillId="0" borderId="1" xfId="1" applyNumberFormat="1" applyFont="1" applyFill="1" applyBorder="1"/>
    <xf numFmtId="177" fontId="14" fillId="0" borderId="19" xfId="1" applyNumberFormat="1" applyFont="1" applyBorder="1" applyAlignment="1">
      <alignment horizontal="center" vertical="center"/>
    </xf>
    <xf numFmtId="177" fontId="14" fillId="0" borderId="20" xfId="1" applyNumberFormat="1" applyFont="1" applyBorder="1" applyAlignment="1">
      <alignment horizontal="center" vertical="center"/>
    </xf>
    <xf numFmtId="177" fontId="29" fillId="0" borderId="1" xfId="1" applyNumberFormat="1" applyFont="1" applyBorder="1" applyAlignment="1">
      <alignment vertical="center"/>
    </xf>
    <xf numFmtId="0" fontId="29" fillId="0" borderId="1" xfId="0" applyFont="1" applyBorder="1" applyAlignment="1">
      <alignment horizontal="center"/>
    </xf>
    <xf numFmtId="0" fontId="29" fillId="0" borderId="1" xfId="0" applyFont="1" applyBorder="1"/>
    <xf numFmtId="177" fontId="29" fillId="0" borderId="1" xfId="1" applyNumberFormat="1" applyFont="1" applyBorder="1"/>
    <xf numFmtId="0" fontId="29" fillId="18" borderId="1" xfId="0" applyFont="1" applyFill="1" applyBorder="1" applyAlignment="1">
      <alignment horizontal="center" vertical="center"/>
    </xf>
    <xf numFmtId="177" fontId="0" fillId="18" borderId="1" xfId="1" applyNumberFormat="1" applyFont="1" applyFill="1" applyBorder="1"/>
    <xf numFmtId="9" fontId="0" fillId="18" borderId="1" xfId="2" applyFont="1" applyFill="1" applyBorder="1"/>
    <xf numFmtId="0" fontId="29" fillId="18" borderId="1" xfId="0" applyFont="1" applyFill="1" applyBorder="1" applyAlignment="1">
      <alignment vertical="center"/>
    </xf>
    <xf numFmtId="0" fontId="2" fillId="19" borderId="1" xfId="0" applyFont="1" applyFill="1" applyBorder="1" applyAlignment="1">
      <alignment horizontal="center" vertical="center"/>
    </xf>
    <xf numFmtId="0" fontId="2" fillId="19" borderId="12" xfId="0" applyFont="1" applyFill="1" applyBorder="1" applyAlignment="1">
      <alignment horizontal="center" vertical="center"/>
    </xf>
    <xf numFmtId="0" fontId="2" fillId="19" borderId="8" xfId="0" applyFont="1" applyFill="1" applyBorder="1"/>
    <xf numFmtId="0" fontId="2" fillId="19" borderId="8" xfId="0" applyFont="1" applyFill="1" applyBorder="1" applyAlignment="1">
      <alignment horizontal="left"/>
    </xf>
    <xf numFmtId="0" fontId="2" fillId="19" borderId="1" xfId="0" applyFont="1" applyFill="1" applyBorder="1" applyAlignment="1">
      <alignment horizontal="center"/>
    </xf>
    <xf numFmtId="177" fontId="0" fillId="0" borderId="1" xfId="1" applyNumberFormat="1" applyFont="1" applyBorder="1" applyAlignment="1"/>
    <xf numFmtId="9" fontId="29" fillId="0" borderId="1" xfId="2" applyFont="1" applyFill="1" applyBorder="1" applyAlignment="1">
      <alignment horizontal="right"/>
    </xf>
    <xf numFmtId="164" fontId="1" fillId="0" borderId="1" xfId="2" applyNumberFormat="1" applyFont="1" applyFill="1" applyBorder="1"/>
    <xf numFmtId="0" fontId="2" fillId="2"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xf numFmtId="0" fontId="2" fillId="2" borderId="68" xfId="0" applyFont="1" applyFill="1" applyBorder="1"/>
    <xf numFmtId="0" fontId="2" fillId="19" borderId="0" xfId="0" applyFont="1" applyFill="1" applyAlignment="1">
      <alignment horizontal="left"/>
    </xf>
    <xf numFmtId="0" fontId="2" fillId="19" borderId="0" xfId="0" applyFont="1" applyFill="1" applyAlignment="1">
      <alignment horizontal="center"/>
    </xf>
    <xf numFmtId="0" fontId="2" fillId="2" borderId="68" xfId="0" applyFont="1" applyFill="1" applyBorder="1" applyAlignment="1">
      <alignment vertical="center" wrapText="1"/>
    </xf>
    <xf numFmtId="0" fontId="2" fillId="19" borderId="4" xfId="0" applyFont="1" applyFill="1" applyBorder="1" applyAlignment="1">
      <alignment horizontal="center" vertical="center"/>
    </xf>
    <xf numFmtId="0" fontId="2" fillId="19" borderId="68" xfId="0" applyFont="1" applyFill="1" applyBorder="1" applyAlignment="1">
      <alignment horizontal="center" vertical="center"/>
    </xf>
    <xf numFmtId="0" fontId="2" fillId="2" borderId="68" xfId="0" applyFont="1" applyFill="1" applyBorder="1" applyAlignment="1">
      <alignment horizontal="center" vertical="center"/>
    </xf>
    <xf numFmtId="164" fontId="0" fillId="0" borderId="1" xfId="2" applyNumberFormat="1" applyFont="1" applyBorder="1" applyAlignment="1">
      <alignment horizontal="right"/>
    </xf>
    <xf numFmtId="0" fontId="17" fillId="2" borderId="14" xfId="7" applyFont="1" applyFill="1" applyBorder="1" applyAlignment="1">
      <alignment horizontal="center" vertical="center"/>
    </xf>
    <xf numFmtId="0" fontId="17" fillId="2" borderId="16" xfId="7" applyFont="1" applyFill="1" applyBorder="1" applyAlignment="1">
      <alignment horizontal="center" vertical="center"/>
    </xf>
    <xf numFmtId="0" fontId="17" fillId="2" borderId="15" xfId="7" applyFont="1" applyFill="1" applyBorder="1" applyAlignment="1">
      <alignment horizontal="center" vertical="center"/>
    </xf>
    <xf numFmtId="0" fontId="17" fillId="2" borderId="17" xfId="7" applyFont="1" applyFill="1" applyBorder="1" applyAlignment="1">
      <alignment horizontal="center" vertical="center"/>
    </xf>
    <xf numFmtId="0" fontId="14" fillId="0" borderId="51" xfId="0" applyFont="1" applyBorder="1" applyAlignment="1">
      <alignment horizontal="left" vertical="center"/>
    </xf>
    <xf numFmtId="0" fontId="14" fillId="0" borderId="45" xfId="0" applyFont="1" applyBorder="1" applyAlignment="1">
      <alignment horizontal="left" vertical="center"/>
    </xf>
    <xf numFmtId="172" fontId="15" fillId="12" borderId="53" xfId="7" applyNumberFormat="1" applyFont="1" applyFill="1" applyBorder="1" applyAlignment="1">
      <alignment horizontal="center" vertical="center" wrapText="1"/>
    </xf>
    <xf numFmtId="172" fontId="15" fillId="12" borderId="54" xfId="7" applyNumberFormat="1" applyFont="1" applyFill="1" applyBorder="1" applyAlignment="1">
      <alignment horizontal="center" vertical="center" wrapText="1"/>
    </xf>
    <xf numFmtId="172" fontId="15" fillId="12" borderId="55" xfId="7" applyNumberFormat="1" applyFont="1" applyFill="1" applyBorder="1" applyAlignment="1">
      <alignment horizontal="center" vertical="center" wrapText="1"/>
    </xf>
    <xf numFmtId="0" fontId="14" fillId="0" borderId="52" xfId="7" applyFont="1" applyBorder="1" applyAlignment="1">
      <alignment horizontal="left" vertical="center" wrapText="1"/>
    </xf>
    <xf numFmtId="0" fontId="14" fillId="0" borderId="5" xfId="7" applyFont="1" applyBorder="1" applyAlignment="1">
      <alignment horizontal="left" vertical="center" wrapText="1"/>
    </xf>
    <xf numFmtId="0" fontId="14" fillId="0" borderId="7" xfId="7" applyFont="1" applyBorder="1" applyAlignment="1">
      <alignment horizontal="left" vertical="center" wrapText="1"/>
    </xf>
    <xf numFmtId="174" fontId="15" fillId="10" borderId="11" xfId="8" applyNumberFormat="1" applyFont="1" applyFill="1" applyBorder="1" applyAlignment="1" applyProtection="1">
      <alignment horizontal="center"/>
    </xf>
    <xf numFmtId="172" fontId="15" fillId="11" borderId="44" xfId="7" applyNumberFormat="1" applyFont="1" applyFill="1" applyBorder="1" applyAlignment="1">
      <alignment horizontal="center" vertical="center" wrapText="1"/>
    </xf>
    <xf numFmtId="0" fontId="14" fillId="0" borderId="0" xfId="7" applyFont="1" applyAlignment="1">
      <alignment horizontal="left" vertical="center"/>
    </xf>
    <xf numFmtId="0" fontId="14" fillId="0" borderId="19" xfId="7" applyFont="1" applyBorder="1" applyAlignment="1">
      <alignment horizontal="left" vertical="center"/>
    </xf>
    <xf numFmtId="174" fontId="15" fillId="11" borderId="11" xfId="8" applyNumberFormat="1" applyFont="1" applyFill="1" applyBorder="1" applyAlignment="1" applyProtection="1">
      <alignment horizontal="center"/>
    </xf>
    <xf numFmtId="0" fontId="24" fillId="0" borderId="43" xfId="7" applyFont="1" applyBorder="1" applyAlignment="1">
      <alignment horizontal="center"/>
    </xf>
    <xf numFmtId="0" fontId="24" fillId="0" borderId="16" xfId="7" applyFont="1" applyBorder="1" applyAlignment="1">
      <alignment horizontal="center"/>
    </xf>
    <xf numFmtId="0" fontId="24" fillId="0" borderId="18" xfId="7" applyFont="1" applyBorder="1" applyAlignment="1">
      <alignment horizontal="center"/>
    </xf>
    <xf numFmtId="15" fontId="24" fillId="0" borderId="46" xfId="7" applyNumberFormat="1" applyFont="1" applyBorder="1" applyAlignment="1">
      <alignment horizontal="center"/>
    </xf>
    <xf numFmtId="0" fontId="24" fillId="0" borderId="47" xfId="7" applyFont="1" applyBorder="1" applyAlignment="1">
      <alignment horizontal="center"/>
    </xf>
    <xf numFmtId="0" fontId="24" fillId="0" borderId="17" xfId="7" applyFont="1" applyBorder="1" applyAlignment="1">
      <alignment horizontal="center"/>
    </xf>
    <xf numFmtId="0" fontId="17" fillId="2" borderId="13" xfId="7" applyFont="1" applyFill="1" applyBorder="1" applyAlignment="1">
      <alignment horizontal="right" vertical="center"/>
    </xf>
    <xf numFmtId="0" fontId="17" fillId="2" borderId="23" xfId="7" applyFont="1" applyFill="1" applyBorder="1" applyAlignment="1">
      <alignment horizontal="right" vertical="center"/>
    </xf>
    <xf numFmtId="0" fontId="21" fillId="2" borderId="22" xfId="7" applyFont="1" applyFill="1" applyBorder="1" applyAlignment="1">
      <alignment horizontal="right" vertical="center"/>
    </xf>
    <xf numFmtId="0" fontId="21" fillId="2" borderId="23" xfId="7" applyFont="1" applyFill="1" applyBorder="1" applyAlignment="1">
      <alignment horizontal="right" vertical="center"/>
    </xf>
    <xf numFmtId="0" fontId="17" fillId="2" borderId="18" xfId="7" applyFont="1" applyFill="1" applyBorder="1" applyAlignment="1">
      <alignment horizontal="center" vertical="center"/>
    </xf>
    <xf numFmtId="0" fontId="17" fillId="2" borderId="24" xfId="7" applyFont="1" applyFill="1" applyBorder="1" applyAlignment="1">
      <alignment horizontal="center" vertical="center" wrapText="1"/>
    </xf>
    <xf numFmtId="0" fontId="17" fillId="2" borderId="25" xfId="7" applyFont="1" applyFill="1" applyBorder="1" applyAlignment="1">
      <alignment horizontal="center" vertical="center" wrapText="1"/>
    </xf>
    <xf numFmtId="0" fontId="17" fillId="2" borderId="36" xfId="7" applyFont="1" applyFill="1" applyBorder="1" applyAlignment="1">
      <alignment horizontal="center" vertical="center" wrapText="1"/>
    </xf>
    <xf numFmtId="0" fontId="17" fillId="2" borderId="37" xfId="7" applyFont="1" applyFill="1" applyBorder="1" applyAlignment="1">
      <alignment horizontal="center" vertical="center" wrapText="1"/>
    </xf>
    <xf numFmtId="0" fontId="15" fillId="0" borderId="11" xfId="7" applyFont="1" applyBorder="1" applyAlignment="1">
      <alignment vertical="center"/>
    </xf>
    <xf numFmtId="0" fontId="22" fillId="0" borderId="11" xfId="7" applyFont="1" applyBorder="1" applyAlignment="1">
      <alignment vertical="center"/>
    </xf>
    <xf numFmtId="0" fontId="22" fillId="0" borderId="12" xfId="7" applyFont="1" applyBorder="1" applyAlignment="1">
      <alignment vertical="center"/>
    </xf>
    <xf numFmtId="0" fontId="15" fillId="15" borderId="13" xfId="7" applyFont="1" applyFill="1" applyBorder="1" applyAlignment="1">
      <alignment horizontal="center" vertical="center"/>
    </xf>
    <xf numFmtId="0" fontId="15" fillId="15" borderId="22" xfId="7" applyFont="1" applyFill="1" applyBorder="1" applyAlignment="1">
      <alignment horizontal="center" vertical="center"/>
    </xf>
    <xf numFmtId="0" fontId="15" fillId="15" borderId="23" xfId="7" applyFont="1" applyFill="1" applyBorder="1" applyAlignment="1">
      <alignment horizontal="center" vertical="center"/>
    </xf>
    <xf numFmtId="0" fontId="17" fillId="2" borderId="41" xfId="7" applyFont="1" applyFill="1" applyBorder="1" applyAlignment="1">
      <alignment horizontal="center" vertical="center"/>
    </xf>
    <xf numFmtId="0" fontId="17" fillId="2" borderId="42" xfId="7" applyFont="1" applyFill="1" applyBorder="1" applyAlignment="1">
      <alignment horizontal="center" vertical="center"/>
    </xf>
    <xf numFmtId="0" fontId="15" fillId="0" borderId="38" xfId="7" applyFont="1" applyBorder="1" applyAlignment="1">
      <alignment vertical="center"/>
    </xf>
    <xf numFmtId="0" fontId="15" fillId="0" borderId="39" xfId="7" applyFont="1" applyBorder="1" applyAlignment="1">
      <alignment vertical="center"/>
    </xf>
    <xf numFmtId="0" fontId="16" fillId="10" borderId="44" xfId="7" applyFont="1" applyFill="1" applyBorder="1" applyAlignment="1">
      <alignment horizontal="center" vertical="center"/>
    </xf>
    <xf numFmtId="174" fontId="15" fillId="13" borderId="50" xfId="8" applyNumberFormat="1" applyFont="1" applyFill="1" applyBorder="1" applyAlignment="1" applyProtection="1">
      <alignment horizontal="center"/>
    </xf>
    <xf numFmtId="174" fontId="15" fillId="12" borderId="11" xfId="8" applyNumberFormat="1" applyFont="1" applyFill="1" applyBorder="1" applyAlignment="1" applyProtection="1">
      <alignment horizontal="center"/>
    </xf>
    <xf numFmtId="0" fontId="17" fillId="2" borderId="15" xfId="7" applyFont="1" applyFill="1" applyBorder="1" applyAlignment="1">
      <alignment horizontal="center" vertical="center" wrapText="1"/>
    </xf>
    <xf numFmtId="0" fontId="17" fillId="2" borderId="17" xfId="7" applyFont="1" applyFill="1" applyBorder="1" applyAlignment="1">
      <alignment horizontal="center" vertical="center" wrapText="1"/>
    </xf>
    <xf numFmtId="0" fontId="17" fillId="7" borderId="1" xfId="7" applyFont="1" applyFill="1" applyBorder="1" applyAlignment="1">
      <alignment horizontal="left" vertical="center" wrapText="1"/>
    </xf>
    <xf numFmtId="0" fontId="18" fillId="7" borderId="1" xfId="7" applyFont="1" applyFill="1" applyBorder="1" applyAlignment="1">
      <alignment horizontal="left" vertical="center" wrapText="1"/>
    </xf>
    <xf numFmtId="0" fontId="16" fillId="8" borderId="1" xfId="7" applyFont="1" applyFill="1" applyBorder="1" applyAlignment="1">
      <alignment horizontal="left" vertical="center" wrapText="1"/>
    </xf>
    <xf numFmtId="0" fontId="20" fillId="0" borderId="1" xfId="7" applyFont="1" applyBorder="1" applyAlignment="1">
      <alignment horizontal="left" vertical="center" wrapText="1"/>
    </xf>
    <xf numFmtId="0" fontId="17" fillId="9" borderId="1" xfId="7" applyFont="1" applyFill="1" applyBorder="1" applyAlignment="1">
      <alignment horizontal="left" vertical="center" wrapText="1"/>
    </xf>
    <xf numFmtId="0" fontId="18" fillId="0" borderId="1" xfId="7" applyFont="1" applyBorder="1" applyAlignment="1">
      <alignment horizontal="left" vertical="center" wrapText="1"/>
    </xf>
    <xf numFmtId="0" fontId="17" fillId="2" borderId="22" xfId="7" applyFont="1" applyFill="1" applyBorder="1" applyAlignment="1">
      <alignment horizontal="right" vertical="center"/>
    </xf>
    <xf numFmtId="0" fontId="14" fillId="0" borderId="45" xfId="7" applyFont="1" applyBorder="1" applyAlignment="1">
      <alignment horizontal="left" vertical="center" wrapText="1"/>
    </xf>
    <xf numFmtId="176" fontId="17" fillId="2" borderId="22" xfId="8" applyNumberFormat="1" applyFont="1" applyFill="1" applyBorder="1" applyAlignment="1" applyProtection="1">
      <alignment horizontal="center" vertical="center"/>
    </xf>
    <xf numFmtId="43" fontId="17" fillId="2" borderId="13" xfId="9" applyFont="1" applyFill="1" applyBorder="1" applyAlignment="1" applyProtection="1">
      <alignment horizontal="right" vertical="center"/>
    </xf>
    <xf numFmtId="43" fontId="17" fillId="2" borderId="22" xfId="9" applyFont="1" applyFill="1" applyBorder="1" applyAlignment="1" applyProtection="1">
      <alignment horizontal="right" vertical="center"/>
    </xf>
    <xf numFmtId="43" fontId="17" fillId="2" borderId="23" xfId="9" applyFont="1" applyFill="1" applyBorder="1" applyAlignment="1" applyProtection="1">
      <alignment horizontal="right" vertical="center"/>
    </xf>
    <xf numFmtId="0" fontId="15" fillId="0" borderId="13" xfId="7" applyFont="1" applyBorder="1" applyAlignment="1">
      <alignment vertical="center"/>
    </xf>
    <xf numFmtId="0" fontId="15" fillId="0" borderId="22" xfId="7" applyFont="1" applyBorder="1" applyAlignment="1">
      <alignment vertical="center"/>
    </xf>
    <xf numFmtId="0" fontId="15" fillId="0" borderId="23" xfId="7" applyFont="1" applyBorder="1" applyAlignment="1">
      <alignment vertical="center"/>
    </xf>
    <xf numFmtId="172" fontId="15" fillId="13" borderId="44" xfId="7" applyNumberFormat="1" applyFont="1" applyFill="1" applyBorder="1" applyAlignment="1">
      <alignment horizontal="center" vertical="center" wrapText="1"/>
    </xf>
    <xf numFmtId="172" fontId="15" fillId="13" borderId="49" xfId="7" applyNumberFormat="1" applyFont="1" applyFill="1" applyBorder="1" applyAlignment="1">
      <alignment horizontal="center" vertical="center" wrapText="1"/>
    </xf>
    <xf numFmtId="0" fontId="14" fillId="0" borderId="20" xfId="7" applyFont="1" applyBorder="1" applyAlignment="1">
      <alignment horizontal="left" vertical="center"/>
    </xf>
    <xf numFmtId="0" fontId="14" fillId="0" borderId="1" xfId="7" applyFont="1" applyBorder="1" applyAlignment="1">
      <alignment horizontal="left" vertical="center" wrapText="1"/>
    </xf>
    <xf numFmtId="0" fontId="13" fillId="0" borderId="0" xfId="7" applyFont="1" applyAlignment="1">
      <alignment horizontal="center"/>
    </xf>
    <xf numFmtId="0" fontId="15" fillId="0" borderId="0" xfId="7" applyFont="1" applyAlignment="1">
      <alignment horizontal="left" vertical="center" wrapText="1"/>
    </xf>
    <xf numFmtId="164" fontId="14" fillId="16" borderId="57" xfId="8" applyNumberFormat="1" applyFont="1" applyFill="1" applyBorder="1" applyAlignment="1" applyProtection="1">
      <alignment horizontal="left" vertical="center" wrapText="1"/>
    </xf>
    <xf numFmtId="164" fontId="14" fillId="16" borderId="56" xfId="8" applyNumberFormat="1" applyFont="1" applyFill="1" applyBorder="1" applyAlignment="1" applyProtection="1">
      <alignment horizontal="left" vertical="center" wrapText="1"/>
    </xf>
    <xf numFmtId="164" fontId="14" fillId="16" borderId="58" xfId="8" applyNumberFormat="1" applyFont="1" applyFill="1" applyBorder="1" applyAlignment="1" applyProtection="1">
      <alignment horizontal="left" vertical="center" wrapText="1"/>
    </xf>
    <xf numFmtId="0" fontId="16" fillId="0" borderId="1" xfId="0" applyFont="1" applyBorder="1" applyAlignment="1">
      <alignment horizontal="left" vertical="center" wrapText="1"/>
    </xf>
    <xf numFmtId="0" fontId="16" fillId="4" borderId="1"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16" fillId="0" borderId="1" xfId="0" applyFont="1" applyBorder="1" applyAlignment="1">
      <alignment horizontal="center" vertical="center" wrapText="1"/>
    </xf>
    <xf numFmtId="9" fontId="19" fillId="0" borderId="1" xfId="8" applyFont="1" applyFill="1" applyBorder="1" applyAlignment="1" applyProtection="1">
      <alignment horizontal="center" vertical="center"/>
    </xf>
    <xf numFmtId="9" fontId="19" fillId="0" borderId="1" xfId="0" applyNumberFormat="1" applyFont="1" applyBorder="1" applyAlignment="1">
      <alignment horizontal="center" vertical="center" wrapText="1"/>
    </xf>
    <xf numFmtId="0" fontId="17" fillId="5" borderId="1" xfId="7" applyFont="1" applyFill="1" applyBorder="1" applyAlignment="1">
      <alignment horizontal="left" vertical="center" wrapText="1"/>
    </xf>
    <xf numFmtId="0" fontId="17" fillId="6" borderId="1" xfId="7" applyFont="1" applyFill="1" applyBorder="1" applyAlignment="1">
      <alignment horizontal="left" vertical="center" wrapText="1"/>
    </xf>
    <xf numFmtId="0" fontId="18" fillId="6" borderId="1" xfId="7" applyFont="1" applyFill="1" applyBorder="1" applyAlignment="1">
      <alignment horizontal="left" vertical="center" wrapText="1"/>
    </xf>
    <xf numFmtId="164" fontId="14" fillId="16" borderId="62" xfId="8" applyNumberFormat="1" applyFont="1" applyFill="1" applyBorder="1" applyAlignment="1" applyProtection="1">
      <alignment horizontal="left" vertical="center" wrapText="1"/>
    </xf>
    <xf numFmtId="164" fontId="14" fillId="16" borderId="63" xfId="8" applyNumberFormat="1" applyFont="1" applyFill="1" applyBorder="1" applyAlignment="1" applyProtection="1">
      <alignment horizontal="left" vertical="center" wrapText="1"/>
    </xf>
    <xf numFmtId="164" fontId="14" fillId="16" borderId="64" xfId="8" applyNumberFormat="1" applyFont="1" applyFill="1" applyBorder="1" applyAlignment="1" applyProtection="1">
      <alignment horizontal="left" vertical="center" wrapText="1"/>
    </xf>
    <xf numFmtId="164" fontId="14" fillId="16" borderId="59" xfId="8" applyNumberFormat="1" applyFont="1" applyFill="1" applyBorder="1" applyAlignment="1" applyProtection="1">
      <alignment horizontal="left" vertical="center" wrapText="1"/>
    </xf>
    <xf numFmtId="164" fontId="14" fillId="16" borderId="60" xfId="8" applyNumberFormat="1" applyFont="1" applyFill="1" applyBorder="1" applyAlignment="1" applyProtection="1">
      <alignment horizontal="left" vertical="center" wrapText="1"/>
    </xf>
    <xf numFmtId="164" fontId="14" fillId="16" borderId="61" xfId="8" applyNumberFormat="1" applyFont="1" applyFill="1" applyBorder="1" applyAlignment="1" applyProtection="1">
      <alignment horizontal="left" vertical="center" wrapText="1"/>
    </xf>
    <xf numFmtId="164" fontId="14" fillId="16" borderId="65" xfId="8" applyNumberFormat="1" applyFont="1" applyFill="1" applyBorder="1" applyAlignment="1" applyProtection="1">
      <alignment horizontal="left" vertical="center" wrapText="1"/>
    </xf>
    <xf numFmtId="164" fontId="14" fillId="16" borderId="66" xfId="8" applyNumberFormat="1" applyFont="1" applyFill="1" applyBorder="1" applyAlignment="1" applyProtection="1">
      <alignment horizontal="left" vertical="center" wrapText="1"/>
    </xf>
    <xf numFmtId="164" fontId="14" fillId="16" borderId="67" xfId="8" applyNumberFormat="1" applyFont="1" applyFill="1" applyBorder="1" applyAlignment="1" applyProtection="1">
      <alignment horizontal="left" vertical="center" wrapText="1"/>
    </xf>
    <xf numFmtId="0" fontId="17" fillId="2" borderId="14" xfId="7" applyFont="1" applyFill="1" applyBorder="1" applyAlignment="1">
      <alignment horizontal="center" vertical="center" wrapText="1"/>
    </xf>
    <xf numFmtId="0" fontId="17" fillId="2" borderId="18" xfId="7"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left" vertical="center" wrapText="1"/>
    </xf>
    <xf numFmtId="0" fontId="9" fillId="2" borderId="2" xfId="3" applyFont="1" applyFill="1" applyBorder="1" applyAlignment="1">
      <alignment horizontal="center" vertical="center" wrapText="1"/>
    </xf>
    <xf numFmtId="0" fontId="9" fillId="2" borderId="5" xfId="3" applyFont="1" applyFill="1" applyBorder="1" applyAlignment="1">
      <alignment horizontal="center" vertical="center" wrapText="1"/>
    </xf>
    <xf numFmtId="0" fontId="9" fillId="2" borderId="7" xfId="3" applyFont="1" applyFill="1" applyBorder="1" applyAlignment="1">
      <alignment horizontal="center" vertical="center" wrapText="1"/>
    </xf>
    <xf numFmtId="0" fontId="9" fillId="2" borderId="4" xfId="4" applyFont="1" applyFill="1" applyBorder="1" applyAlignment="1">
      <alignment horizontal="center" vertical="center" wrapText="1" readingOrder="1"/>
    </xf>
    <xf numFmtId="0" fontId="9" fillId="2" borderId="6" xfId="4" applyFont="1" applyFill="1" applyBorder="1" applyAlignment="1">
      <alignment horizontal="center" vertical="center" wrapText="1" readingOrder="1"/>
    </xf>
    <xf numFmtId="0" fontId="9" fillId="2" borderId="9" xfId="4" applyFont="1" applyFill="1" applyBorder="1" applyAlignment="1">
      <alignment horizontal="center" vertical="center" wrapText="1" readingOrder="1"/>
    </xf>
    <xf numFmtId="0" fontId="11" fillId="0" borderId="0" xfId="0" applyFont="1" applyAlignment="1">
      <alignment horizontal="center"/>
    </xf>
    <xf numFmtId="0" fontId="9" fillId="2" borderId="2" xfId="3" applyFont="1" applyFill="1" applyBorder="1" applyAlignment="1">
      <alignment horizontal="center" vertical="center"/>
    </xf>
    <xf numFmtId="0" fontId="9" fillId="2" borderId="5" xfId="3" applyFont="1" applyFill="1" applyBorder="1" applyAlignment="1">
      <alignment horizontal="center" vertical="center"/>
    </xf>
    <xf numFmtId="0" fontId="9" fillId="2" borderId="7" xfId="3" applyFont="1" applyFill="1" applyBorder="1" applyAlignment="1">
      <alignment horizontal="center" vertical="center"/>
    </xf>
  </cellXfs>
  <cellStyles count="10">
    <cellStyle name="Comma" xfId="1" builtinId="3"/>
    <cellStyle name="Comma 2" xfId="9" xr:uid="{A1769939-ABC6-474E-81CA-A8446512A350}"/>
    <cellStyle name="Comma 6" xfId="5" xr:uid="{44161295-FFBD-4192-A555-55692817E676}"/>
    <cellStyle name="Excel Built-in Normal" xfId="3" xr:uid="{D26CDEF1-38E9-439B-A2AC-3A27333A3911}"/>
    <cellStyle name="Normal" xfId="0" builtinId="0"/>
    <cellStyle name="Normal 2" xfId="7" xr:uid="{1F381C10-EBA4-4586-9F7F-21157D37BEB9}"/>
    <cellStyle name="Normal 4" xfId="4" xr:uid="{8005245A-6A04-4EF1-A80A-17836E2CB608}"/>
    <cellStyle name="Percent" xfId="2" builtinId="5"/>
    <cellStyle name="Percent 2" xfId="8" xr:uid="{FC4C9D47-126B-45CA-8A98-D214EB04C1EE}"/>
    <cellStyle name="Percent 3" xfId="6" xr:uid="{6E389FD2-C333-4361-982F-16AEC89DC974}"/>
  </cellStyles>
  <dxfs count="118">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00"/>
        </patternFill>
      </fill>
    </dxf>
    <dxf>
      <fill>
        <patternFill>
          <bgColor rgb="FF66FF33"/>
        </patternFill>
      </fill>
    </dxf>
    <dxf>
      <fill>
        <patternFill>
          <bgColor theme="4" tint="0.39994506668294322"/>
        </patternFill>
      </fill>
    </dxf>
    <dxf>
      <fill>
        <patternFill>
          <bgColor theme="7" tint="0.39994506668294322"/>
        </patternFill>
      </fill>
    </dxf>
    <dxf>
      <fill>
        <patternFill>
          <bgColor rgb="FFFF000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rgb="FF00B05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7030A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theme="8" tint="-0.499984740745262"/>
        </patternFill>
      </fill>
    </dxf>
    <dxf>
      <font>
        <b/>
        <i val="0"/>
        <color theme="0"/>
      </font>
      <fill>
        <patternFill>
          <bgColor rgb="FF00B050"/>
        </patternFill>
      </fill>
    </dxf>
    <dxf>
      <font>
        <b/>
        <i val="0"/>
        <color auto="1"/>
      </font>
      <fill>
        <patternFill>
          <bgColor rgb="FFFFFF00"/>
        </patternFill>
      </fill>
    </dxf>
    <dxf>
      <font>
        <b/>
        <i val="0"/>
        <color theme="0"/>
      </font>
      <fill>
        <patternFill>
          <bgColor rgb="FFFF0000"/>
        </patternFill>
      </fill>
    </dxf>
    <dxf>
      <font>
        <b/>
        <i val="0"/>
        <color theme="0"/>
      </font>
      <fill>
        <patternFill>
          <bgColor rgb="FFFF0000"/>
        </patternFill>
      </fill>
    </dxf>
    <dxf>
      <font>
        <b/>
        <i val="0"/>
        <color auto="1"/>
      </font>
      <fill>
        <patternFill>
          <bgColor rgb="FFFFFF00"/>
        </patternFill>
      </fill>
    </dxf>
    <dxf>
      <font>
        <b/>
        <i val="0"/>
        <color auto="1"/>
      </font>
      <fill>
        <patternFill>
          <bgColor rgb="FFFFFF00"/>
        </patternFill>
      </fill>
    </dxf>
    <dxf>
      <font>
        <b/>
        <i val="0"/>
        <color theme="0"/>
      </font>
      <fill>
        <patternFill>
          <bgColor rgb="FF00B050"/>
        </patternFill>
      </fill>
    </dxf>
    <dxf>
      <font>
        <b/>
        <i val="0"/>
        <color theme="0"/>
      </font>
      <fill>
        <patternFill>
          <bgColor rgb="FF00B050"/>
        </patternFill>
      </fill>
    </dxf>
    <dxf>
      <font>
        <b/>
        <i val="0"/>
        <color theme="0"/>
      </font>
      <fill>
        <patternFill>
          <bgColor rgb="FF00B050"/>
        </patternFill>
      </fill>
    </dxf>
    <dxf>
      <font>
        <b/>
        <i val="0"/>
        <color theme="0"/>
      </font>
      <fill>
        <patternFill>
          <bgColor theme="8" tint="-0.499984740745262"/>
        </patternFill>
      </fill>
    </dxf>
    <dxf>
      <font>
        <b/>
        <i val="0"/>
        <color theme="0"/>
      </font>
      <fill>
        <patternFill>
          <bgColor rgb="FF7030A0"/>
        </patternFill>
      </fill>
    </dxf>
    <dxf>
      <font>
        <b/>
        <i val="0"/>
        <color theme="0"/>
      </font>
      <fill>
        <patternFill>
          <bgColor theme="8" tint="-0.499984740745262"/>
        </patternFill>
      </fill>
    </dxf>
  </dxfs>
  <tableStyles count="0" defaultTableStyle="TableStyleMedium2" defaultPivotStyle="PivotStyleLight16"/>
  <colors>
    <mruColors>
      <color rgb="FFA9D08E"/>
      <color rgb="FF92D050"/>
      <color rgb="FF0F0D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5</xdr:row>
      <xdr:rowOff>133350</xdr:rowOff>
    </xdr:from>
    <xdr:to>
      <xdr:col>1</xdr:col>
      <xdr:colOff>3295650</xdr:colOff>
      <xdr:row>5</xdr:row>
      <xdr:rowOff>328701</xdr:rowOff>
    </xdr:to>
    <xdr:pic>
      <xdr:nvPicPr>
        <xdr:cNvPr id="2" name="Picture 1">
          <a:extLst>
            <a:ext uri="{FF2B5EF4-FFF2-40B4-BE49-F238E27FC236}">
              <a16:creationId xmlns:a16="http://schemas.microsoft.com/office/drawing/2014/main" id="{07D3AD54-E861-C379-EE4C-FE9E0DCCA0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5</xdr:row>
      <xdr:rowOff>133350</xdr:rowOff>
    </xdr:from>
    <xdr:to>
      <xdr:col>1</xdr:col>
      <xdr:colOff>3295650</xdr:colOff>
      <xdr:row>5</xdr:row>
      <xdr:rowOff>328701</xdr:rowOff>
    </xdr:to>
    <xdr:pic>
      <xdr:nvPicPr>
        <xdr:cNvPr id="3" name="Picture 2">
          <a:extLst>
            <a:ext uri="{FF2B5EF4-FFF2-40B4-BE49-F238E27FC236}">
              <a16:creationId xmlns:a16="http://schemas.microsoft.com/office/drawing/2014/main" id="{7AE0EB3F-9AB5-44A6-9164-E6E72222741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5</xdr:row>
      <xdr:rowOff>133350</xdr:rowOff>
    </xdr:from>
    <xdr:to>
      <xdr:col>1</xdr:col>
      <xdr:colOff>3295650</xdr:colOff>
      <xdr:row>5</xdr:row>
      <xdr:rowOff>328701</xdr:rowOff>
    </xdr:to>
    <xdr:pic>
      <xdr:nvPicPr>
        <xdr:cNvPr id="4" name="Picture 3">
          <a:extLst>
            <a:ext uri="{FF2B5EF4-FFF2-40B4-BE49-F238E27FC236}">
              <a16:creationId xmlns:a16="http://schemas.microsoft.com/office/drawing/2014/main" id="{57DA9042-4B4F-4574-967B-C8A65A4360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1085850"/>
          <a:ext cx="3267075" cy="195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85724</xdr:colOff>
      <xdr:row>7</xdr:row>
      <xdr:rowOff>323852</xdr:rowOff>
    </xdr:from>
    <xdr:to>
      <xdr:col>1</xdr:col>
      <xdr:colOff>4838699</xdr:colOff>
      <xdr:row>7</xdr:row>
      <xdr:rowOff>1419225</xdr:rowOff>
    </xdr:to>
    <xdr:pic>
      <xdr:nvPicPr>
        <xdr:cNvPr id="5" name="Picture 4">
          <a:extLst>
            <a:ext uri="{FF2B5EF4-FFF2-40B4-BE49-F238E27FC236}">
              <a16:creationId xmlns:a16="http://schemas.microsoft.com/office/drawing/2014/main" id="{C0C4278C-9D8F-47CC-894F-C6AC371EA92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3874" y="2314577"/>
          <a:ext cx="4752975" cy="10953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127000</xdr:colOff>
      <xdr:row>1</xdr:row>
      <xdr:rowOff>127001</xdr:rowOff>
    </xdr:from>
    <xdr:to>
      <xdr:col>1</xdr:col>
      <xdr:colOff>2054893</xdr:colOff>
      <xdr:row>3</xdr:row>
      <xdr:rowOff>290877</xdr:rowOff>
    </xdr:to>
    <xdr:pic>
      <xdr:nvPicPr>
        <xdr:cNvPr id="2" name="Picture 1">
          <a:extLst>
            <a:ext uri="{FF2B5EF4-FFF2-40B4-BE49-F238E27FC236}">
              <a16:creationId xmlns:a16="http://schemas.microsoft.com/office/drawing/2014/main" id="{002CAF12-A441-406C-B7FA-C11AD08520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857" y="331108"/>
          <a:ext cx="2046275" cy="7353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276225</xdr:colOff>
      <xdr:row>0</xdr:row>
      <xdr:rowOff>95250</xdr:rowOff>
    </xdr:from>
    <xdr:to>
      <xdr:col>1</xdr:col>
      <xdr:colOff>0</xdr:colOff>
      <xdr:row>1</xdr:row>
      <xdr:rowOff>219310</xdr:rowOff>
    </xdr:to>
    <xdr:pic>
      <xdr:nvPicPr>
        <xdr:cNvPr id="6" name="Picture 5">
          <a:extLst>
            <a:ext uri="{FF2B5EF4-FFF2-40B4-BE49-F238E27FC236}">
              <a16:creationId xmlns:a16="http://schemas.microsoft.com/office/drawing/2014/main" id="{2ED81549-F332-A8FF-9D3C-2A4317E4BB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95250"/>
          <a:ext cx="1076325" cy="3812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CD20C-DA99-46B3-AA96-F28E4B7CB89A}">
  <dimension ref="A1:B8"/>
  <sheetViews>
    <sheetView zoomScale="115" zoomScaleNormal="115" workbookViewId="0">
      <selection activeCell="E6" sqref="E6"/>
    </sheetView>
  </sheetViews>
  <sheetFormatPr defaultRowHeight="15" x14ac:dyDescent="0.25"/>
  <cols>
    <col min="1" max="1" width="6.5703125" style="225" customWidth="1"/>
    <col min="2" max="2" width="125" customWidth="1"/>
  </cols>
  <sheetData>
    <row r="1" spans="1:2" s="225" customFormat="1" x14ac:dyDescent="0.25">
      <c r="A1" s="227" t="s">
        <v>211</v>
      </c>
      <c r="B1" s="227" t="s">
        <v>212</v>
      </c>
    </row>
    <row r="2" spans="1:2" s="225" customFormat="1" x14ac:dyDescent="0.25">
      <c r="A2" s="225">
        <v>1</v>
      </c>
      <c r="B2" s="236" t="s">
        <v>225</v>
      </c>
    </row>
    <row r="3" spans="1:2" x14ac:dyDescent="0.25">
      <c r="A3" s="225">
        <v>2</v>
      </c>
      <c r="B3" s="237" t="s">
        <v>224</v>
      </c>
    </row>
    <row r="4" spans="1:2" x14ac:dyDescent="0.25">
      <c r="A4" s="225">
        <v>3</v>
      </c>
      <c r="B4" s="238" t="s">
        <v>308</v>
      </c>
    </row>
    <row r="5" spans="1:2" x14ac:dyDescent="0.25">
      <c r="A5" s="225">
        <v>4</v>
      </c>
      <c r="B5" s="237" t="s">
        <v>213</v>
      </c>
    </row>
    <row r="6" spans="1:2" ht="51.75" customHeight="1" x14ac:dyDescent="0.25">
      <c r="A6" s="225">
        <v>5</v>
      </c>
      <c r="B6" s="238" t="s">
        <v>216</v>
      </c>
    </row>
    <row r="7" spans="1:2" ht="30" x14ac:dyDescent="0.25">
      <c r="A7" s="225">
        <v>6</v>
      </c>
      <c r="B7" s="238" t="s">
        <v>226</v>
      </c>
    </row>
    <row r="8" spans="1:2" ht="120" x14ac:dyDescent="0.25">
      <c r="A8" s="225">
        <v>7</v>
      </c>
      <c r="B8" s="301" t="s">
        <v>309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49211-9E48-42AC-AB60-9E19751CCB67}">
  <sheetPr>
    <pageSetUpPr fitToPage="1"/>
  </sheetPr>
  <dimension ref="A1:W81"/>
  <sheetViews>
    <sheetView showGridLines="0" topLeftCell="B1" zoomScale="64" zoomScaleNormal="55" zoomScaleSheetLayoutView="85" workbookViewId="0">
      <selection activeCell="A4" sqref="A4:N4"/>
    </sheetView>
  </sheetViews>
  <sheetFormatPr defaultColWidth="7.85546875" defaultRowHeight="15.75" x14ac:dyDescent="0.25"/>
  <cols>
    <col min="1" max="1" width="1.7109375" style="92" customWidth="1"/>
    <col min="2" max="2" width="32.140625" style="96" customWidth="1"/>
    <col min="3" max="3" width="26.85546875" style="92" customWidth="1"/>
    <col min="4" max="4" width="45.140625" style="92" customWidth="1"/>
    <col min="5" max="5" width="19.140625" style="92" bestFit="1" customWidth="1"/>
    <col min="6" max="6" width="18.7109375" style="98" bestFit="1" customWidth="1"/>
    <col min="7" max="7" width="9.140625" style="98" customWidth="1"/>
    <col min="8" max="8" width="12.7109375" style="92" customWidth="1"/>
    <col min="9" max="10" width="16" style="92" customWidth="1"/>
    <col min="11" max="12" width="16.140625" style="92" customWidth="1"/>
    <col min="13" max="14" width="15.42578125" style="92" customWidth="1"/>
    <col min="15" max="15" width="22.5703125" style="279" customWidth="1"/>
    <col min="16" max="18" width="17" style="279" customWidth="1"/>
    <col min="19" max="19" width="17" style="93" customWidth="1"/>
    <col min="20" max="20" width="18.140625" style="94" hidden="1" customWidth="1"/>
    <col min="21" max="21" width="18.28515625" style="93" hidden="1" customWidth="1"/>
    <col min="22" max="22" width="7.85546875" style="92" hidden="1" customWidth="1"/>
    <col min="23" max="16384" width="7.85546875" style="92"/>
  </cols>
  <sheetData>
    <row r="1" spans="1:23" x14ac:dyDescent="0.25">
      <c r="P1" s="294" t="s">
        <v>208</v>
      </c>
      <c r="Q1" s="412" t="s">
        <v>209</v>
      </c>
      <c r="R1" s="412"/>
    </row>
    <row r="2" spans="1:23" x14ac:dyDescent="0.25">
      <c r="P2" s="294" t="s">
        <v>210</v>
      </c>
      <c r="Q2" s="412">
        <v>0</v>
      </c>
      <c r="R2" s="412"/>
    </row>
    <row r="3" spans="1:23" ht="28.5" x14ac:dyDescent="0.45">
      <c r="A3" s="413" t="s">
        <v>205</v>
      </c>
      <c r="B3" s="413"/>
      <c r="C3" s="413"/>
      <c r="D3" s="413"/>
      <c r="E3" s="413"/>
      <c r="F3" s="413"/>
      <c r="G3" s="413"/>
      <c r="H3" s="413"/>
      <c r="I3" s="413"/>
      <c r="J3" s="413"/>
      <c r="K3" s="413"/>
      <c r="L3" s="413"/>
      <c r="M3" s="413"/>
      <c r="N3" s="413"/>
    </row>
    <row r="4" spans="1:23" ht="28.5" x14ac:dyDescent="0.45">
      <c r="A4" s="413" t="s">
        <v>206</v>
      </c>
      <c r="B4" s="413"/>
      <c r="C4" s="413"/>
      <c r="D4" s="413"/>
      <c r="E4" s="413"/>
      <c r="F4" s="413"/>
      <c r="G4" s="413"/>
      <c r="H4" s="413"/>
      <c r="I4" s="413"/>
      <c r="J4" s="413"/>
      <c r="K4" s="413"/>
      <c r="L4" s="413"/>
      <c r="M4" s="413"/>
      <c r="N4" s="413"/>
    </row>
    <row r="5" spans="1:23" x14ac:dyDescent="0.25">
      <c r="B5" s="95"/>
      <c r="C5" s="95"/>
      <c r="D5" s="95"/>
      <c r="E5" s="95"/>
      <c r="F5" s="95"/>
      <c r="G5" s="95"/>
      <c r="H5" s="95"/>
      <c r="I5" s="95"/>
      <c r="J5" s="95"/>
      <c r="O5" s="414" t="s">
        <v>107</v>
      </c>
      <c r="P5" s="414"/>
      <c r="Q5" s="414"/>
      <c r="R5" s="414"/>
    </row>
    <row r="6" spans="1:23" ht="33.6" customHeight="1" x14ac:dyDescent="0.25">
      <c r="B6" s="226" t="s">
        <v>108</v>
      </c>
      <c r="C6" s="418" t="s">
        <v>109</v>
      </c>
      <c r="D6" s="418"/>
      <c r="E6" s="421" t="s">
        <v>110</v>
      </c>
      <c r="F6" s="421"/>
      <c r="G6" s="421"/>
      <c r="H6" s="421" t="s">
        <v>111</v>
      </c>
      <c r="I6" s="421"/>
      <c r="J6" s="421"/>
      <c r="K6" s="421"/>
      <c r="L6" s="419" t="s">
        <v>112</v>
      </c>
      <c r="M6" s="419"/>
      <c r="N6" s="419"/>
      <c r="O6" s="424" t="s">
        <v>174</v>
      </c>
      <c r="P6" s="424"/>
      <c r="Q6" s="280">
        <v>1.25</v>
      </c>
      <c r="R6" s="281">
        <v>1.5</v>
      </c>
      <c r="T6" s="192" t="s">
        <v>111</v>
      </c>
      <c r="U6" s="192"/>
      <c r="V6" s="192"/>
      <c r="W6" s="192"/>
    </row>
    <row r="7" spans="1:23" ht="33.6" customHeight="1" x14ac:dyDescent="0.25">
      <c r="B7" s="226" t="s">
        <v>113</v>
      </c>
      <c r="C7" s="418" t="s">
        <v>264</v>
      </c>
      <c r="D7" s="418"/>
      <c r="E7" s="421"/>
      <c r="F7" s="421"/>
      <c r="G7" s="421"/>
      <c r="H7" s="421"/>
      <c r="I7" s="421"/>
      <c r="J7" s="421"/>
      <c r="K7" s="421"/>
      <c r="L7" s="419"/>
      <c r="M7" s="419"/>
      <c r="N7" s="419"/>
      <c r="O7" s="425" t="s">
        <v>175</v>
      </c>
      <c r="P7" s="426"/>
      <c r="Q7" s="282">
        <v>1.05</v>
      </c>
      <c r="R7" s="283">
        <v>1.25</v>
      </c>
      <c r="S7" s="97"/>
      <c r="T7" s="192" t="s">
        <v>172</v>
      </c>
      <c r="U7" s="192"/>
      <c r="V7" s="192"/>
      <c r="W7" s="192"/>
    </row>
    <row r="8" spans="1:23" ht="33.6" customHeight="1" x14ac:dyDescent="0.25">
      <c r="B8" s="215" t="s">
        <v>196</v>
      </c>
      <c r="C8" s="418" t="s">
        <v>261</v>
      </c>
      <c r="D8" s="418"/>
      <c r="E8" s="421" t="s">
        <v>114</v>
      </c>
      <c r="F8" s="421"/>
      <c r="G8" s="421"/>
      <c r="H8" s="422">
        <f>N47</f>
        <v>0.89229713147083645</v>
      </c>
      <c r="I8" s="422"/>
      <c r="J8" s="422"/>
      <c r="K8" s="422"/>
      <c r="L8" s="420">
        <f>COUNTA(F16:F45)</f>
        <v>27</v>
      </c>
      <c r="M8" s="420"/>
      <c r="N8" s="420"/>
      <c r="O8" s="394" t="s">
        <v>176</v>
      </c>
      <c r="P8" s="395"/>
      <c r="Q8" s="284">
        <v>0.95</v>
      </c>
      <c r="R8" s="285">
        <v>1.05</v>
      </c>
      <c r="S8" s="97"/>
      <c r="T8" s="195" t="s">
        <v>28</v>
      </c>
    </row>
    <row r="9" spans="1:23" ht="33.6" customHeight="1" x14ac:dyDescent="0.25">
      <c r="B9" s="215" t="s">
        <v>88</v>
      </c>
      <c r="C9" s="418" t="s">
        <v>262</v>
      </c>
      <c r="D9" s="418"/>
      <c r="E9" s="421"/>
      <c r="F9" s="421"/>
      <c r="G9" s="421"/>
      <c r="H9" s="422"/>
      <c r="I9" s="422"/>
      <c r="J9" s="422"/>
      <c r="K9" s="422"/>
      <c r="L9" s="420"/>
      <c r="M9" s="420"/>
      <c r="N9" s="420"/>
      <c r="O9" s="396" t="s">
        <v>177</v>
      </c>
      <c r="P9" s="397"/>
      <c r="Q9" s="286">
        <v>0.8</v>
      </c>
      <c r="R9" s="287">
        <v>0.95</v>
      </c>
      <c r="T9" s="94" t="s">
        <v>29</v>
      </c>
    </row>
    <row r="10" spans="1:23" ht="33.6" customHeight="1" x14ac:dyDescent="0.25">
      <c r="B10" s="215" t="s">
        <v>86</v>
      </c>
      <c r="C10" s="418" t="s">
        <v>115</v>
      </c>
      <c r="D10" s="418"/>
      <c r="E10" s="421" t="s">
        <v>116</v>
      </c>
      <c r="F10" s="421"/>
      <c r="G10" s="421"/>
      <c r="H10" s="423" t="str">
        <f>N48</f>
        <v>C</v>
      </c>
      <c r="I10" s="423"/>
      <c r="J10" s="423"/>
      <c r="K10" s="423"/>
      <c r="L10" s="420"/>
      <c r="M10" s="420"/>
      <c r="N10" s="420"/>
      <c r="O10" s="398" t="s">
        <v>178</v>
      </c>
      <c r="P10" s="399"/>
      <c r="Q10" s="288">
        <v>0</v>
      </c>
      <c r="R10" s="289">
        <v>0.8</v>
      </c>
      <c r="T10" s="94" t="s">
        <v>30</v>
      </c>
      <c r="U10" s="93" t="s">
        <v>133</v>
      </c>
      <c r="V10" s="92" t="s">
        <v>134</v>
      </c>
    </row>
    <row r="11" spans="1:23" ht="33" customHeight="1" x14ac:dyDescent="0.25">
      <c r="B11" s="192"/>
      <c r="C11" s="192"/>
      <c r="D11" s="193"/>
      <c r="E11" s="194"/>
      <c r="F11" s="194"/>
      <c r="G11" s="194"/>
      <c r="H11" s="194"/>
      <c r="I11" s="196"/>
      <c r="J11" s="196"/>
      <c r="K11" s="197"/>
      <c r="L11" s="198"/>
      <c r="M11" s="199"/>
      <c r="N11" s="200"/>
      <c r="T11" s="94" t="s">
        <v>31</v>
      </c>
      <c r="U11" s="93" t="s">
        <v>138</v>
      </c>
      <c r="V11" s="92" t="s">
        <v>179</v>
      </c>
    </row>
    <row r="12" spans="1:23" ht="21" customHeight="1" x14ac:dyDescent="0.25">
      <c r="B12" s="202" t="s">
        <v>29</v>
      </c>
      <c r="C12" s="192" t="s">
        <v>173</v>
      </c>
      <c r="D12" s="193"/>
      <c r="E12" s="194"/>
      <c r="F12" s="194"/>
      <c r="G12" s="194"/>
      <c r="H12" s="194"/>
      <c r="I12" s="196"/>
      <c r="J12" s="196"/>
      <c r="K12" s="197"/>
      <c r="L12" s="198"/>
      <c r="M12" s="199"/>
      <c r="N12" s="200"/>
      <c r="T12" s="94" t="s">
        <v>32</v>
      </c>
      <c r="U12" s="93" t="s">
        <v>270</v>
      </c>
    </row>
    <row r="13" spans="1:23" ht="21" customHeight="1" thickBot="1" x14ac:dyDescent="0.3">
      <c r="B13" s="203"/>
      <c r="C13" s="192"/>
      <c r="D13" s="193"/>
      <c r="E13" s="194"/>
      <c r="F13" s="194"/>
      <c r="G13" s="194"/>
      <c r="H13" s="194"/>
      <c r="I13" s="196"/>
      <c r="J13" s="196"/>
      <c r="K13" s="197"/>
      <c r="L13" s="198"/>
      <c r="M13" s="199"/>
      <c r="N13" s="200"/>
      <c r="T13" s="94" t="s">
        <v>33</v>
      </c>
    </row>
    <row r="14" spans="1:23" s="93" customFormat="1" x14ac:dyDescent="0.25">
      <c r="B14" s="347" t="s">
        <v>117</v>
      </c>
      <c r="C14" s="349" t="s">
        <v>118</v>
      </c>
      <c r="D14" s="349" t="s">
        <v>119</v>
      </c>
      <c r="E14" s="349" t="s">
        <v>120</v>
      </c>
      <c r="F14" s="349" t="s">
        <v>121</v>
      </c>
      <c r="G14" s="349" t="s">
        <v>122</v>
      </c>
      <c r="H14" s="100" t="s">
        <v>123</v>
      </c>
      <c r="I14" s="392" t="s">
        <v>217</v>
      </c>
      <c r="J14" s="99" t="s">
        <v>40</v>
      </c>
      <c r="K14" s="100" t="s">
        <v>41</v>
      </c>
      <c r="L14" s="100" t="s">
        <v>124</v>
      </c>
      <c r="M14" s="100" t="s">
        <v>125</v>
      </c>
      <c r="N14" s="100" t="s">
        <v>126</v>
      </c>
      <c r="O14" s="436" t="s">
        <v>275</v>
      </c>
      <c r="P14" s="375"/>
      <c r="Q14" s="375"/>
      <c r="R14" s="376"/>
      <c r="T14" s="94" t="s">
        <v>34</v>
      </c>
    </row>
    <row r="15" spans="1:23" s="93" customFormat="1" ht="35.25" customHeight="1" thickBot="1" x14ac:dyDescent="0.3">
      <c r="B15" s="348"/>
      <c r="C15" s="350"/>
      <c r="D15" s="350"/>
      <c r="E15" s="350"/>
      <c r="F15" s="350"/>
      <c r="G15" s="350"/>
      <c r="H15" s="101" t="s">
        <v>127</v>
      </c>
      <c r="I15" s="393"/>
      <c r="J15" s="102" t="s">
        <v>128</v>
      </c>
      <c r="K15" s="101" t="s">
        <v>129</v>
      </c>
      <c r="L15" s="101" t="s">
        <v>130</v>
      </c>
      <c r="M15" s="101" t="s">
        <v>131</v>
      </c>
      <c r="N15" s="101" t="s">
        <v>132</v>
      </c>
      <c r="O15" s="437"/>
      <c r="P15" s="377"/>
      <c r="Q15" s="377"/>
      <c r="R15" s="378"/>
      <c r="S15" s="103"/>
      <c r="T15" s="104" t="s">
        <v>35</v>
      </c>
    </row>
    <row r="16" spans="1:23" s="216" customFormat="1" ht="54.75" customHeight="1" x14ac:dyDescent="0.25">
      <c r="B16" s="389" t="s">
        <v>214</v>
      </c>
      <c r="C16" s="351" t="s">
        <v>135</v>
      </c>
      <c r="D16" s="217" t="s">
        <v>227</v>
      </c>
      <c r="E16" s="218" t="s">
        <v>92</v>
      </c>
      <c r="F16" s="108" t="s">
        <v>138</v>
      </c>
      <c r="G16" s="219" t="s">
        <v>134</v>
      </c>
      <c r="H16" s="260">
        <v>0.08</v>
      </c>
      <c r="I16" s="115" t="s">
        <v>229</v>
      </c>
      <c r="J16" s="206">
        <f>HLOOKUP(B12,'Update KPI'!B2:N4,2,0)</f>
        <v>0.54</v>
      </c>
      <c r="K16" s="206">
        <f>HLOOKUP(B12,'Update KPI'!B2:N4,3,0)</f>
        <v>0.6</v>
      </c>
      <c r="L16" s="206">
        <f>IF(F16="Maximize",K16-J16,IF(F16="Minimize",J16-K16,K16-J16))</f>
        <v>-5.9999999999999942E-2</v>
      </c>
      <c r="M16" s="109">
        <f>IFERROR(IF(AND(F16="Maximize",G16="Unlock"),IF(((K16-J16)/ABS(J16))+1&lt;0,0,((K16-J16)/ABS(J16))+1),IF(AND(F16="Maximize",G16="Lock"),IF(((K16-J16)/ABS(J16))+1&lt;0,0,IF(((K16-J16)/ABS(J16))+1&gt;$R$6,$R$6,((K16-J16)/ABS(J16))+1)),IF(AND(F16="Minimize",G16="Unlock"),IF(((J16-K16)/ABS(J16))+1&lt;0,0,((J16-K16)/ABS(J16))+1),IF(AND(F16="Minimize",G16="Lock"),IF(((J16-K16)/ABS(J16))+1&lt;0,0,IF(((J16-K16)/ABS(J16))+1&gt;$R$6,$R$6,((J16-K16)/ABS(J16))+1)),IF(F16="Min to Zero",IF(K16&gt;J16,0,IF(K16&lt;J16,0,100%)),IF(F16="Stabilize to Target",IF(K16-J16=0,100%,IF(ABS(K16-J16)&gt;=ABS(J16),0,ABS(IF(K16&gt;J16,1-((K16-J16)/J16),IF(K16&lt;J16,1-((J16-ABS(K16))/J16),0))))),IF(F16="Stabilize to Zero",IF(AND(K16&lt;=J16,K16&gt;=-J16),ABS(IF(K16&gt;J16,K16-J16,IF(K16&lt;J16,J16-ABS(K16),0)))/ABS(J16),0)))))))),0)</f>
        <v>0.88888888888888906</v>
      </c>
      <c r="N16" s="260">
        <f>M16*H16</f>
        <v>7.1111111111111125E-2</v>
      </c>
      <c r="O16" s="427" t="s">
        <v>276</v>
      </c>
      <c r="P16" s="428"/>
      <c r="Q16" s="428"/>
      <c r="R16" s="429"/>
      <c r="S16" s="94"/>
      <c r="T16" s="112" t="s">
        <v>36</v>
      </c>
      <c r="U16" s="112"/>
    </row>
    <row r="17" spans="1:21" ht="59.25" customHeight="1" x14ac:dyDescent="0.25">
      <c r="B17" s="389"/>
      <c r="C17" s="352"/>
      <c r="D17" s="114" t="s">
        <v>228</v>
      </c>
      <c r="E17" s="107" t="s">
        <v>136</v>
      </c>
      <c r="F17" s="108" t="s">
        <v>133</v>
      </c>
      <c r="G17" s="219" t="s">
        <v>134</v>
      </c>
      <c r="H17" s="260">
        <v>0.03</v>
      </c>
      <c r="I17" s="242" t="s">
        <v>230</v>
      </c>
      <c r="J17" s="242">
        <f>HLOOKUP(B12,'Update KPI'!B9:N10,2,0)</f>
        <v>0</v>
      </c>
      <c r="K17" s="242">
        <f>HLOOKUP(B12,'Update KPI'!B9:N12,4,0)</f>
        <v>0</v>
      </c>
      <c r="L17" s="116">
        <f>IF(F17="Maximize",K17-J17,IF(F17="Minimize",J17-K17,K17-J17))</f>
        <v>0</v>
      </c>
      <c r="M17" s="109">
        <f>IFERROR(IF(AND(F17="Maximize",G17="Unlock"),IF(((K17-J17)/ABS(J17))+1&lt;0,0,((K17-J17)/ABS(J17))+1),IF(AND(F17="Maximize",G17="Lock"),IF(((K17-J17)/ABS(J17))+1&lt;0,0,IF(((K17-J17)/ABS(J17))+1&gt;$R$6,$R$6,((K17-J17)/ABS(J17))+1)),IF(AND(F17="Minimize",G17="Unlock"),IF(((J17-K17)/ABS(J17))+1&lt;0,0,((J17-K17)/ABS(J17))+1),IF(AND(F17="Minimize",G17="Lock"),IF(((J17-K17)/ABS(J17))+1&lt;0,0,IF(((J17-K17)/ABS(J17))+1&gt;$R$6,$R$6,((J17-K17)/ABS(J17))+1)),IF(F17="Min to Zero",IF(K17&gt;J17,0,IF(K17&lt;J17,0,100%)),IF(F17="Stabilize to Target",IF(K17-J17=0,100%,IF(ABS(K17-J17)&gt;=ABS(J17),0,ABS(IF(K17&gt;J17,1-((K17-J17)/J17),IF(K17&lt;J17,1-((J17-ABS(K17))/J17),0))))),IF(F17="Stabilize to Zero",IF(AND(K17&lt;=J17,K17&gt;=-J17),ABS(IF(K17&gt;J17,K17-J17,IF(K17&lt;J17,J17-ABS(K17),0)))/ABS(J17),0)))))))),0)</f>
        <v>0</v>
      </c>
      <c r="N17" s="260">
        <f>M17*H17</f>
        <v>0</v>
      </c>
      <c r="O17" s="415" t="s">
        <v>277</v>
      </c>
      <c r="P17" s="416"/>
      <c r="Q17" s="416"/>
      <c r="R17" s="417"/>
      <c r="S17" s="94"/>
      <c r="T17" s="112" t="s">
        <v>37</v>
      </c>
      <c r="U17" s="112"/>
    </row>
    <row r="18" spans="1:21" ht="41.25" customHeight="1" x14ac:dyDescent="0.25">
      <c r="B18" s="389"/>
      <c r="C18" s="243" t="s">
        <v>137</v>
      </c>
      <c r="D18" s="114" t="s">
        <v>231</v>
      </c>
      <c r="E18" s="107" t="s">
        <v>136</v>
      </c>
      <c r="F18" s="108" t="s">
        <v>133</v>
      </c>
      <c r="G18" s="219" t="s">
        <v>134</v>
      </c>
      <c r="H18" s="260">
        <v>0.02</v>
      </c>
      <c r="I18" s="242" t="s">
        <v>230</v>
      </c>
      <c r="J18" s="242">
        <f>HLOOKUP(B12,'Update KPI'!B17:N18,2,0)</f>
        <v>0</v>
      </c>
      <c r="K18" s="242">
        <f>HLOOKUP(B12,'Update KPI'!B17:N20,4,0)</f>
        <v>0</v>
      </c>
      <c r="L18" s="116">
        <f>IF(F18="Maximize",K18-J18,IF(F18="Minimize",J18-K18,K18-J18))</f>
        <v>0</v>
      </c>
      <c r="M18" s="109">
        <f>IFERROR(IF(AND(F18="Maximize",G18="Unlock"),IF(((K18-J18)/ABS(J18))+1&lt;0,0,((K18-J18)/ABS(J18))+1),IF(AND(F18="Maximize",G18="Lock"),IF(((K18-J18)/ABS(J18))+1&lt;0,0,IF(((K18-J18)/ABS(J18))+1&gt;$R$6,$R$6,((K18-J18)/ABS(J18))+1)),IF(AND(F18="Minimize",G18="Unlock"),IF(((J18-K18)/ABS(J18))+1&lt;0,0,((J18-K18)/ABS(J18))+1),IF(AND(F18="Minimize",G18="Lock"),IF(((J18-K18)/ABS(J18))+1&lt;0,0,IF(((J18-K18)/ABS(J18))+1&gt;$R$6,$R$6,((J18-K18)/ABS(J18))+1)),IF(F18="Min to Zero",IF(K18&gt;J18,0,IF(K18&lt;J18,0,100%)),IF(F18="Stabilize to Target",IF(K18-J18=0,100%,IF(ABS(K18-J18)&gt;=ABS(J18),0,ABS(IF(K18&gt;J18,1-((K18-J18)/J18),IF(K18&lt;J18,1-((J18-ABS(K18))/J18),0))))),IF(F18="Stabilize to Zero",IF(AND(K18&lt;=J18,K18&gt;=-J18),ABS(IF(K18&gt;J18,K18-J18,IF(K18&lt;J18,J18-ABS(K18),0)))/ABS(J18),0)))))))),0)</f>
        <v>0</v>
      </c>
      <c r="N18" s="260">
        <f>M18*H18</f>
        <v>0</v>
      </c>
      <c r="O18" s="430" t="s">
        <v>278</v>
      </c>
      <c r="P18" s="431"/>
      <c r="Q18" s="431"/>
      <c r="R18" s="432"/>
      <c r="S18" s="94"/>
      <c r="T18" s="112" t="s">
        <v>37</v>
      </c>
      <c r="U18" s="112"/>
    </row>
    <row r="19" spans="1:21" x14ac:dyDescent="0.25">
      <c r="B19" s="389"/>
      <c r="C19" s="359" t="s">
        <v>139</v>
      </c>
      <c r="D19" s="359"/>
      <c r="E19" s="359"/>
      <c r="F19" s="359"/>
      <c r="G19" s="359"/>
      <c r="H19" s="261">
        <f>SUM(H16:H18)</f>
        <v>0.13</v>
      </c>
      <c r="I19" s="118"/>
      <c r="J19" s="118"/>
      <c r="K19" s="118"/>
      <c r="L19" s="118"/>
      <c r="M19" s="118"/>
      <c r="N19" s="261">
        <f>SUM(N16:N18)</f>
        <v>7.1111111111111125E-2</v>
      </c>
      <c r="O19" s="433"/>
      <c r="P19" s="434"/>
      <c r="Q19" s="434"/>
      <c r="R19" s="435"/>
      <c r="S19" s="111"/>
      <c r="T19" s="112" t="s">
        <v>38</v>
      </c>
    </row>
    <row r="20" spans="1:21" ht="82.5" customHeight="1" x14ac:dyDescent="0.25">
      <c r="B20" s="360" t="s">
        <v>191</v>
      </c>
      <c r="C20" s="361" t="s">
        <v>140</v>
      </c>
      <c r="D20" s="106" t="s">
        <v>233</v>
      </c>
      <c r="E20" s="107" t="s">
        <v>92</v>
      </c>
      <c r="F20" s="108" t="s">
        <v>133</v>
      </c>
      <c r="G20" s="219" t="s">
        <v>134</v>
      </c>
      <c r="H20" s="262">
        <v>7.0000000000000007E-2</v>
      </c>
      <c r="I20" s="201" t="s">
        <v>218</v>
      </c>
      <c r="J20" s="201">
        <f>HLOOKUP(B12,'Update KPI'!B25:N26,2,0)</f>
        <v>0.98</v>
      </c>
      <c r="K20" s="201">
        <f>HLOOKUP(B12,'Update KPI'!B25:N27,3,0)</f>
        <v>1</v>
      </c>
      <c r="L20" s="120">
        <f>IF(F20="Maximize",K20-J20,IF(F20="Minimize",J20-K20,K20-J20))</f>
        <v>2.0000000000000018E-2</v>
      </c>
      <c r="M20" s="121">
        <f>IFERROR(IF(AND(F20="Maximize",G20="Unlock"),IF(((K20-J20)/ABS(J20))+1&lt;0,0,((K20-J20)/ABS(J20))+1),IF(AND(F20="Maximize",G20="Lock"),IF(((K20-J20)/ABS(J20))+1&lt;0,0,IF(((K20-J20)/ABS(J20))+1&gt;$R$6,$R$6,((K20-J20)/ABS(J20))+1)),IF(AND(F20="Minimize",G20="Unlock"),IF(((J20-K20)/ABS(J20))+1&lt;0,0,((J20-K20)/ABS(J20))+1),IF(AND(F20="Minimize",G20="Lock"),IF(((J20-K20)/ABS(J20))+1&lt;0,0,IF(((J20-K20)/ABS(J20))+1&gt;$R$6,$R$6,((J20-K20)/ABS(J20))+1)),IF(F20="Min to Zero",IF(K20&gt;J20,0,IF(K20&lt;J20,0,100%)),IF(F20="Stabilize to Target",IF(K20-J20=0,100%,IF(ABS(K20-J20)&gt;=ABS(J20),0,ABS(IF(K20&gt;J20,1-((K20-J20)/J20),IF(K20&lt;J20,1-((J20-ABS(K20))/J20),0))))),IF(F20="Stabilize to Zero",IF(AND(K20&lt;=J20,K20&gt;=-J20),ABS(IF(K20&gt;J20,K20-J20,IF(K20&lt;J20,J20-ABS(K20),0)))/ABS(J20),0)))))))),0)</f>
        <v>1.0204081632653061</v>
      </c>
      <c r="N20" s="262">
        <f>M20*H20</f>
        <v>7.1428571428571438E-2</v>
      </c>
      <c r="O20" s="427" t="s">
        <v>279</v>
      </c>
      <c r="P20" s="428"/>
      <c r="Q20" s="428"/>
      <c r="R20" s="429"/>
      <c r="T20" s="112" t="s">
        <v>39</v>
      </c>
    </row>
    <row r="21" spans="1:21" ht="96.75" customHeight="1" x14ac:dyDescent="0.25">
      <c r="B21" s="360"/>
      <c r="C21" s="362"/>
      <c r="D21" s="114" t="s">
        <v>182</v>
      </c>
      <c r="E21" s="107" t="s">
        <v>92</v>
      </c>
      <c r="F21" s="108" t="s">
        <v>270</v>
      </c>
      <c r="G21" s="219" t="s">
        <v>134</v>
      </c>
      <c r="H21" s="260">
        <v>0.02</v>
      </c>
      <c r="I21" s="122" t="s">
        <v>219</v>
      </c>
      <c r="J21" s="122">
        <f>HLOOKUP(B12,'Update KPI'!B33:N34,2,0)</f>
        <v>0</v>
      </c>
      <c r="K21" s="123">
        <f>HLOOKUP(B12,'Update KPI'!B33:N35,3,0)</f>
        <v>0</v>
      </c>
      <c r="L21" s="273">
        <f>IF(F21="Maximize",K21-J21,IF(F21="Minimize",J21-K21,K21-J21))</f>
        <v>0</v>
      </c>
      <c r="M21" s="121">
        <f>IFERROR(IF(AND(F21="Maximize",G21="Unlock"),IF(((K21-J21)/ABS(J21))+1&lt;0,0,((K21-J21)/ABS(J21))+1),IF(AND(F21="Maximize",G21="Lock"),IF(((K21-J21)/ABS(J21))+1&lt;0,0,IF(((K21-J21)/ABS(J21))+1&gt;$R$6,$R$6,((K21-J21)/ABS(J21))+1)),IF(AND(F21="Minimize",G21="Unlock"),IF(((J21-K21)/ABS(J21))+1&lt;0,0,((J21-K21)/ABS(J21))+1),IF(AND(F21="Minimize",G21="Lock"),IF(((J21-K21)/ABS(J21))+1&lt;0,0,IF(((J21-K21)/ABS(J21))+1&gt;$R$6,$R$6,((J21-K21)/ABS(J21))+1)),IF(F21="Min to Zero",IF(K21&gt;J21,0,IF(K21&lt;J21,0,100%)),IF(F21="Stabilize to Target",IF(K21-J21=0,100%,IF(ABS(K21-J21)&gt;=ABS(J21),0,ABS(IF(K21&gt;J21,1-((K21-J21)/J21),IF(K21&lt;J21,1-((J21-ABS(K21))/J21),0))))),IF(F21="Stabilize to Zero",IF(AND(K21&lt;=J21,K21&gt;=-J21),ABS(IF(K21&gt;J21,K21-J21,IF(K21&lt;J21,J21-ABS(K21),0)))/ABS(J21),0)))))))),0)</f>
        <v>1</v>
      </c>
      <c r="N21" s="260">
        <f>M21*H21</f>
        <v>0.02</v>
      </c>
      <c r="O21" s="430" t="s">
        <v>280</v>
      </c>
      <c r="P21" s="431"/>
      <c r="Q21" s="431"/>
      <c r="R21" s="432"/>
      <c r="T21" s="94" t="s">
        <v>82</v>
      </c>
    </row>
    <row r="22" spans="1:21" x14ac:dyDescent="0.25">
      <c r="B22" s="360"/>
      <c r="C22" s="363" t="s">
        <v>190</v>
      </c>
      <c r="D22" s="363"/>
      <c r="E22" s="363"/>
      <c r="F22" s="363"/>
      <c r="G22" s="363"/>
      <c r="H22" s="263">
        <f>SUM(H20:H21)</f>
        <v>9.0000000000000011E-2</v>
      </c>
      <c r="I22" s="125"/>
      <c r="J22" s="125"/>
      <c r="K22" s="125"/>
      <c r="L22" s="125"/>
      <c r="M22" s="125"/>
      <c r="N22" s="295">
        <f>SUM(N20:N21)</f>
        <v>9.1428571428571442E-2</v>
      </c>
      <c r="O22" s="433"/>
      <c r="P22" s="434"/>
      <c r="Q22" s="434"/>
      <c r="R22" s="435"/>
    </row>
    <row r="23" spans="1:21" ht="61.5" customHeight="1" x14ac:dyDescent="0.25">
      <c r="B23" s="353" t="s">
        <v>215</v>
      </c>
      <c r="C23" s="244" t="s">
        <v>235</v>
      </c>
      <c r="D23" s="114" t="s">
        <v>236</v>
      </c>
      <c r="E23" s="107" t="s">
        <v>136</v>
      </c>
      <c r="F23" s="108" t="s">
        <v>138</v>
      </c>
      <c r="G23" s="108" t="s">
        <v>134</v>
      </c>
      <c r="H23" s="260">
        <v>0.03</v>
      </c>
      <c r="I23" s="126" t="s">
        <v>237</v>
      </c>
      <c r="J23" s="249">
        <f>HLOOKUP(B12,'Update KPI'!B41:N42,2,0)</f>
        <v>2E-3</v>
      </c>
      <c r="K23" s="250">
        <f>HLOOKUP(B12,'Update KPI'!B41:N43,3,0)</f>
        <v>2.5000000000000001E-3</v>
      </c>
      <c r="L23" s="251">
        <f t="shared" ref="L23:L36" si="0">IF(F23="Maximize",K23-J23,IF(F23="Minimize",J23-K23,K23-J23))</f>
        <v>-5.0000000000000001E-4</v>
      </c>
      <c r="M23" s="109">
        <f t="shared" ref="M23:M36" si="1">IFERROR(IF(AND(F23="Maximize",G23="Unlock"),IF(((K23-J23)/ABS(J23))+1&lt;0,0,((K23-J23)/ABS(J23))+1),IF(AND(F23="Maximize",G23="Lock"),IF(((K23-J23)/ABS(J23))+1&lt;0,0,IF(((K23-J23)/ABS(J23))+1&gt;$R$6,$R$6,((K23-J23)/ABS(J23))+1)),IF(AND(F23="Minimize",G23="Unlock"),IF(((J23-K23)/ABS(J23))+1&lt;0,0,((J23-K23)/ABS(J23))+1),IF(AND(F23="Minimize",G23="Lock"),IF(((J23-K23)/ABS(J23))+1&lt;0,0,IF(((J23-K23)/ABS(J23))+1&gt;$R$6,$R$6,((J23-K23)/ABS(J23))+1)),IF(F23="Min to Zero",IF(K23&gt;J23,0,IF(K23&lt;J23,0,100%)),IF(F23="Stabilize to Target",IF(K23-J23=0,100%,IF(ABS(K23-J23)&gt;=ABS(J23),0,ABS(IF(K23&gt;J23,1-((K23-J23)/J23),IF(K23&lt;J23,1-((J23-ABS(K23))/J23),0))))),IF(F23="Stabilize to Zero",IF(AND(K23&lt;=J23,K23&gt;=-J23),ABS(IF(K23&gt;J23,K23-J23,IF(K23&lt;J23,J23-ABS(K23),0)))/ABS(J23),0)))))))),0)</f>
        <v>0.75</v>
      </c>
      <c r="N23" s="260">
        <f t="shared" ref="N23:N29" si="2">M23*H23</f>
        <v>2.2499999999999999E-2</v>
      </c>
      <c r="O23" s="427" t="s">
        <v>281</v>
      </c>
      <c r="P23" s="428"/>
      <c r="Q23" s="428"/>
      <c r="R23" s="429"/>
    </row>
    <row r="24" spans="1:21" ht="39" customHeight="1" x14ac:dyDescent="0.25">
      <c r="B24" s="354"/>
      <c r="C24" s="252"/>
      <c r="D24" s="114" t="s">
        <v>238</v>
      </c>
      <c r="E24" s="107" t="s">
        <v>136</v>
      </c>
      <c r="F24" s="108" t="s">
        <v>133</v>
      </c>
      <c r="G24" s="108" t="s">
        <v>134</v>
      </c>
      <c r="H24" s="260">
        <v>0.08</v>
      </c>
      <c r="I24" s="126" t="s">
        <v>239</v>
      </c>
      <c r="J24" s="119">
        <f>HLOOKUP(B12,'Update KPI'!B48:N49,2,0)</f>
        <v>2800</v>
      </c>
      <c r="K24" s="123">
        <f>HLOOKUP(B12,'Update KPI'!B48:N50,3,0)</f>
        <v>3028</v>
      </c>
      <c r="L24" s="253">
        <f t="shared" si="0"/>
        <v>228</v>
      </c>
      <c r="M24" s="109">
        <f t="shared" si="1"/>
        <v>1.0814285714285714</v>
      </c>
      <c r="N24" s="260">
        <f t="shared" si="2"/>
        <v>8.651428571428571E-2</v>
      </c>
      <c r="O24" s="415" t="s">
        <v>282</v>
      </c>
      <c r="P24" s="416"/>
      <c r="Q24" s="416"/>
      <c r="R24" s="417"/>
    </row>
    <row r="25" spans="1:21" ht="41.25" customHeight="1" x14ac:dyDescent="0.25">
      <c r="B25" s="354"/>
      <c r="C25" s="252"/>
      <c r="D25" s="114" t="s">
        <v>240</v>
      </c>
      <c r="E25" s="107" t="s">
        <v>136</v>
      </c>
      <c r="F25" s="108" t="s">
        <v>138</v>
      </c>
      <c r="G25" s="108" t="s">
        <v>134</v>
      </c>
      <c r="H25" s="260">
        <v>0.03</v>
      </c>
      <c r="I25" s="126" t="s">
        <v>241</v>
      </c>
      <c r="J25" s="303">
        <f>HLOOKUP(B12,'Update KPI'!B55:N56,2,0)</f>
        <v>1</v>
      </c>
      <c r="K25" s="304">
        <f>HLOOKUP(B12,'Update KPI'!B55:N57,3,0)</f>
        <v>0.76</v>
      </c>
      <c r="L25" s="253">
        <f t="shared" si="0"/>
        <v>0.24</v>
      </c>
      <c r="M25" s="109">
        <f t="shared" si="1"/>
        <v>1.24</v>
      </c>
      <c r="N25" s="260">
        <f t="shared" si="2"/>
        <v>3.7199999999999997E-2</v>
      </c>
      <c r="O25" s="415" t="s">
        <v>283</v>
      </c>
      <c r="P25" s="416"/>
      <c r="Q25" s="416"/>
      <c r="R25" s="417"/>
    </row>
    <row r="26" spans="1:21" ht="41.25" customHeight="1" x14ac:dyDescent="0.25">
      <c r="B26" s="354"/>
      <c r="C26" s="252"/>
      <c r="D26" s="114" t="s">
        <v>242</v>
      </c>
      <c r="E26" s="107" t="s">
        <v>136</v>
      </c>
      <c r="F26" s="108" t="s">
        <v>133</v>
      </c>
      <c r="G26" s="108" t="s">
        <v>134</v>
      </c>
      <c r="H26" s="308">
        <v>0.03</v>
      </c>
      <c r="I26" s="126" t="s">
        <v>243</v>
      </c>
      <c r="J26" s="309">
        <f>HLOOKUP(B12,'Update KPI'!B62:N63,2,0)</f>
        <v>1</v>
      </c>
      <c r="K26" s="248">
        <f>HLOOKUP(B12,'Update KPI'!B62:N66,5,0)</f>
        <v>1</v>
      </c>
      <c r="L26" s="248">
        <f t="shared" si="0"/>
        <v>0</v>
      </c>
      <c r="M26" s="109">
        <f t="shared" si="1"/>
        <v>1</v>
      </c>
      <c r="N26" s="260">
        <f t="shared" si="2"/>
        <v>0.03</v>
      </c>
      <c r="O26" s="415" t="s">
        <v>285</v>
      </c>
      <c r="P26" s="416"/>
      <c r="Q26" s="416"/>
      <c r="R26" s="417"/>
    </row>
    <row r="27" spans="1:21" ht="60.75" customHeight="1" x14ac:dyDescent="0.25">
      <c r="B27" s="354"/>
      <c r="C27" s="252"/>
      <c r="D27" s="114" t="s">
        <v>244</v>
      </c>
      <c r="E27" s="107" t="s">
        <v>136</v>
      </c>
      <c r="F27" s="108" t="s">
        <v>133</v>
      </c>
      <c r="G27" s="108" t="s">
        <v>134</v>
      </c>
      <c r="H27" s="260">
        <v>0.03</v>
      </c>
      <c r="I27" s="254" t="s">
        <v>248</v>
      </c>
      <c r="J27" s="201">
        <v>1</v>
      </c>
      <c r="K27" s="206">
        <f>HLOOKUP(B12,'Update KPI'!B70:N75,6,0)</f>
        <v>0.99318032322851102</v>
      </c>
      <c r="L27" s="248">
        <f t="shared" si="0"/>
        <v>-6.8196767714889805E-3</v>
      </c>
      <c r="M27" s="109">
        <f t="shared" si="1"/>
        <v>0.99318032322851102</v>
      </c>
      <c r="N27" s="260">
        <f t="shared" si="2"/>
        <v>2.9795409696855329E-2</v>
      </c>
      <c r="O27" s="415" t="s">
        <v>286</v>
      </c>
      <c r="P27" s="416"/>
      <c r="Q27" s="416"/>
      <c r="R27" s="417"/>
    </row>
    <row r="28" spans="1:21" ht="59.25" customHeight="1" x14ac:dyDescent="0.25">
      <c r="B28" s="354"/>
      <c r="C28" s="356" t="s">
        <v>194</v>
      </c>
      <c r="D28" s="114" t="s">
        <v>271</v>
      </c>
      <c r="E28" s="107" t="s">
        <v>136</v>
      </c>
      <c r="F28" s="108" t="s">
        <v>138</v>
      </c>
      <c r="G28" s="108" t="s">
        <v>134</v>
      </c>
      <c r="H28" s="260">
        <v>0.02</v>
      </c>
      <c r="I28" s="126" t="s">
        <v>273</v>
      </c>
      <c r="J28" s="119">
        <v>1</v>
      </c>
      <c r="K28" s="123"/>
      <c r="L28" s="253">
        <f t="shared" si="0"/>
        <v>1</v>
      </c>
      <c r="M28" s="109">
        <f t="shared" si="1"/>
        <v>1.5</v>
      </c>
      <c r="N28" s="260">
        <f t="shared" si="2"/>
        <v>0.03</v>
      </c>
      <c r="O28" s="415" t="s">
        <v>287</v>
      </c>
      <c r="P28" s="416"/>
      <c r="Q28" s="416"/>
      <c r="R28" s="417"/>
    </row>
    <row r="29" spans="1:21" ht="44.25" customHeight="1" x14ac:dyDescent="0.25">
      <c r="A29" s="92" t="s">
        <v>142</v>
      </c>
      <c r="B29" s="354"/>
      <c r="C29" s="357"/>
      <c r="D29" s="117" t="s">
        <v>272</v>
      </c>
      <c r="E29" s="107" t="s">
        <v>136</v>
      </c>
      <c r="F29" s="108" t="s">
        <v>270</v>
      </c>
      <c r="G29" s="108" t="s">
        <v>134</v>
      </c>
      <c r="H29" s="259">
        <v>0.02</v>
      </c>
      <c r="I29" s="126" t="s">
        <v>274</v>
      </c>
      <c r="J29" s="119">
        <f>HLOOKUP(B12,'Update KPI'!B80:N81,2,0)</f>
        <v>0</v>
      </c>
      <c r="K29" s="132">
        <f>HLOOKUP(B12,'Update KPI'!B80:N82,3,0)</f>
        <v>0</v>
      </c>
      <c r="L29" s="132">
        <f t="shared" si="0"/>
        <v>0</v>
      </c>
      <c r="M29" s="109">
        <f t="shared" si="1"/>
        <v>1</v>
      </c>
      <c r="N29" s="259">
        <f t="shared" si="2"/>
        <v>0.02</v>
      </c>
      <c r="O29" s="415" t="s">
        <v>301</v>
      </c>
      <c r="P29" s="416"/>
      <c r="Q29" s="416"/>
      <c r="R29" s="417"/>
    </row>
    <row r="30" spans="1:21" ht="47.25" customHeight="1" x14ac:dyDescent="0.25">
      <c r="A30" s="92" t="s">
        <v>142</v>
      </c>
      <c r="B30" s="354"/>
      <c r="C30" s="357"/>
      <c r="D30" s="117" t="s">
        <v>183</v>
      </c>
      <c r="E30" s="107" t="s">
        <v>136</v>
      </c>
      <c r="F30" s="108" t="s">
        <v>133</v>
      </c>
      <c r="G30" s="108" t="s">
        <v>134</v>
      </c>
      <c r="H30" s="259">
        <v>0.03</v>
      </c>
      <c r="I30" s="126" t="s">
        <v>218</v>
      </c>
      <c r="J30" s="201">
        <f>HLOOKUP(B12,'Update KPI'!B87:N88,2,0)</f>
        <v>0.98</v>
      </c>
      <c r="K30" s="207">
        <f>HLOOKUP(B12,'Update KPI'!B87:N89,3,0)</f>
        <v>0.98470000000000002</v>
      </c>
      <c r="L30" s="207">
        <f t="shared" si="0"/>
        <v>4.7000000000000375E-3</v>
      </c>
      <c r="M30" s="109">
        <f t="shared" si="1"/>
        <v>1.0047959183673469</v>
      </c>
      <c r="N30" s="259">
        <f>M30*H30</f>
        <v>3.0143877551020406E-2</v>
      </c>
      <c r="O30" s="415" t="s">
        <v>284</v>
      </c>
      <c r="P30" s="416"/>
      <c r="Q30" s="416"/>
      <c r="R30" s="417"/>
    </row>
    <row r="31" spans="1:21" ht="63" customHeight="1" x14ac:dyDescent="0.25">
      <c r="A31" s="92" t="s">
        <v>142</v>
      </c>
      <c r="B31" s="354"/>
      <c r="C31" s="357"/>
      <c r="D31" s="117" t="s">
        <v>250</v>
      </c>
      <c r="E31" s="107" t="s">
        <v>136</v>
      </c>
      <c r="F31" s="108" t="s">
        <v>270</v>
      </c>
      <c r="G31" s="108" t="s">
        <v>134</v>
      </c>
      <c r="H31" s="259">
        <v>0.04</v>
      </c>
      <c r="I31" s="126" t="s">
        <v>221</v>
      </c>
      <c r="J31" s="305">
        <f>HLOOKUP(B12,'Update KPI'!B94:N95,2,0)</f>
        <v>0</v>
      </c>
      <c r="K31" s="306">
        <f>HLOOKUP(B12,'Update KPI'!B94:N96,3,0)</f>
        <v>0</v>
      </c>
      <c r="L31" s="306">
        <f t="shared" si="0"/>
        <v>0</v>
      </c>
      <c r="M31" s="109">
        <f t="shared" si="1"/>
        <v>1</v>
      </c>
      <c r="N31" s="259">
        <f>M31*H31</f>
        <v>0.04</v>
      </c>
      <c r="O31" s="415" t="s">
        <v>288</v>
      </c>
      <c r="P31" s="416"/>
      <c r="Q31" s="416"/>
      <c r="R31" s="417"/>
    </row>
    <row r="32" spans="1:21" ht="39.75" customHeight="1" x14ac:dyDescent="0.25">
      <c r="A32" s="92" t="s">
        <v>142</v>
      </c>
      <c r="B32" s="354"/>
      <c r="C32" s="401"/>
      <c r="D32" s="117" t="s">
        <v>249</v>
      </c>
      <c r="E32" s="107" t="s">
        <v>136</v>
      </c>
      <c r="F32" s="108" t="s">
        <v>270</v>
      </c>
      <c r="G32" s="108" t="s">
        <v>134</v>
      </c>
      <c r="H32" s="259">
        <v>0.05</v>
      </c>
      <c r="I32" s="126" t="s">
        <v>251</v>
      </c>
      <c r="J32" s="305">
        <f>HLOOKUP(B12,'Update KPI'!B101:N102,2,0)</f>
        <v>0</v>
      </c>
      <c r="K32" s="306">
        <f>HLOOKUP(B12,'Update KPI'!B101:N103,3,0)</f>
        <v>0</v>
      </c>
      <c r="L32" s="306">
        <f t="shared" si="0"/>
        <v>0</v>
      </c>
      <c r="M32" s="109">
        <f t="shared" si="1"/>
        <v>1</v>
      </c>
      <c r="N32" s="259">
        <f>M32*H32</f>
        <v>0.05</v>
      </c>
      <c r="O32" s="415" t="s">
        <v>289</v>
      </c>
      <c r="P32" s="416"/>
      <c r="Q32" s="416"/>
      <c r="R32" s="417"/>
    </row>
    <row r="33" spans="2:21" ht="68.25" customHeight="1" x14ac:dyDescent="0.25">
      <c r="B33" s="354"/>
      <c r="C33" s="356" t="s">
        <v>252</v>
      </c>
      <c r="D33" s="117" t="s">
        <v>253</v>
      </c>
      <c r="E33" s="107" t="s">
        <v>92</v>
      </c>
      <c r="F33" s="108" t="s">
        <v>138</v>
      </c>
      <c r="G33" s="108" t="s">
        <v>134</v>
      </c>
      <c r="H33" s="259">
        <v>0.05</v>
      </c>
      <c r="I33" s="126" t="s">
        <v>256</v>
      </c>
      <c r="J33" s="255">
        <f>HLOOKUP(B12,'Update KPI'!B109:N110,2,0)</f>
        <v>21.5</v>
      </c>
      <c r="K33" s="256">
        <f>HLOOKUP(B12,'Update KPI'!B109:N111,3,0)</f>
        <v>22</v>
      </c>
      <c r="L33" s="256">
        <f t="shared" si="0"/>
        <v>-0.5</v>
      </c>
      <c r="M33" s="109">
        <f t="shared" si="1"/>
        <v>0.97674418604651159</v>
      </c>
      <c r="N33" s="259">
        <f t="shared" ref="N33:N36" si="3">M33*H33</f>
        <v>4.8837209302325581E-2</v>
      </c>
      <c r="O33" s="415" t="s">
        <v>290</v>
      </c>
      <c r="P33" s="416"/>
      <c r="Q33" s="416"/>
      <c r="R33" s="417"/>
    </row>
    <row r="34" spans="2:21" ht="63.75" customHeight="1" x14ac:dyDescent="0.25">
      <c r="B34" s="354"/>
      <c r="C34" s="357"/>
      <c r="D34" s="117" t="s">
        <v>254</v>
      </c>
      <c r="E34" s="107" t="s">
        <v>92</v>
      </c>
      <c r="F34" s="108" t="s">
        <v>138</v>
      </c>
      <c r="G34" s="108" t="s">
        <v>134</v>
      </c>
      <c r="H34" s="259">
        <v>0.05</v>
      </c>
      <c r="I34" s="126" t="s">
        <v>256</v>
      </c>
      <c r="J34" s="255">
        <f>HLOOKUP(B12,'Update KPI'!B117:N118,2,0)</f>
        <v>5</v>
      </c>
      <c r="K34" s="256">
        <f>HLOOKUP(B12,'Update KPI'!B117:N119,3,0)</f>
        <v>4.1900000000000004</v>
      </c>
      <c r="L34" s="256">
        <f t="shared" si="0"/>
        <v>0.80999999999999961</v>
      </c>
      <c r="M34" s="109">
        <f t="shared" si="1"/>
        <v>1.1619999999999999</v>
      </c>
      <c r="N34" s="259">
        <f t="shared" si="3"/>
        <v>5.8099999999999999E-2</v>
      </c>
      <c r="O34" s="415" t="s">
        <v>291</v>
      </c>
      <c r="P34" s="416"/>
      <c r="Q34" s="416"/>
      <c r="R34" s="417"/>
    </row>
    <row r="35" spans="2:21" ht="56.25" customHeight="1" x14ac:dyDescent="0.25">
      <c r="B35" s="354"/>
      <c r="C35" s="357"/>
      <c r="D35" s="117" t="s">
        <v>255</v>
      </c>
      <c r="E35" s="107" t="s">
        <v>92</v>
      </c>
      <c r="F35" s="108" t="s">
        <v>270</v>
      </c>
      <c r="G35" s="108" t="s">
        <v>134</v>
      </c>
      <c r="H35" s="259">
        <v>0.05</v>
      </c>
      <c r="I35" s="126" t="s">
        <v>256</v>
      </c>
      <c r="J35" s="318">
        <f>HLOOKUP(B12,'Update KPI'!B125:N126,2,0)</f>
        <v>0</v>
      </c>
      <c r="K35" s="256">
        <f>HLOOKUP(B12,'Update KPI'!B125:N127,3,0)</f>
        <v>0</v>
      </c>
      <c r="L35" s="319">
        <f t="shared" si="0"/>
        <v>0</v>
      </c>
      <c r="M35" s="109">
        <f t="shared" si="1"/>
        <v>1</v>
      </c>
      <c r="N35" s="259">
        <f t="shared" si="3"/>
        <v>0.05</v>
      </c>
      <c r="O35" s="415" t="s">
        <v>292</v>
      </c>
      <c r="P35" s="416"/>
      <c r="Q35" s="416"/>
      <c r="R35" s="417"/>
    </row>
    <row r="36" spans="2:21" ht="40.5" customHeight="1" x14ac:dyDescent="0.25">
      <c r="B36" s="354"/>
      <c r="C36" s="358"/>
      <c r="D36" s="117" t="s">
        <v>257</v>
      </c>
      <c r="E36" s="107" t="s">
        <v>92</v>
      </c>
      <c r="F36" s="108" t="s">
        <v>270</v>
      </c>
      <c r="G36" s="108" t="s">
        <v>134</v>
      </c>
      <c r="H36" s="259">
        <v>0.06</v>
      </c>
      <c r="I36" s="126" t="s">
        <v>314</v>
      </c>
      <c r="J36" s="255">
        <f>HLOOKUP(B12,'Update KPI'!B132:N136,5,0)</f>
        <v>0</v>
      </c>
      <c r="K36" s="256">
        <f>HLOOKUP(B12,'Update KPI'!B132:N137,6,0)</f>
        <v>0</v>
      </c>
      <c r="L36" s="256">
        <f t="shared" si="0"/>
        <v>0</v>
      </c>
      <c r="M36" s="109">
        <f t="shared" si="1"/>
        <v>1</v>
      </c>
      <c r="N36" s="259">
        <f t="shared" si="3"/>
        <v>0.06</v>
      </c>
      <c r="O36" s="430" t="s">
        <v>293</v>
      </c>
      <c r="P36" s="431"/>
      <c r="Q36" s="431"/>
      <c r="R36" s="432"/>
    </row>
    <row r="37" spans="2:21" x14ac:dyDescent="0.25">
      <c r="B37" s="355"/>
      <c r="C37" s="391" t="s">
        <v>141</v>
      </c>
      <c r="D37" s="391"/>
      <c r="E37" s="391"/>
      <c r="F37" s="391"/>
      <c r="G37" s="391"/>
      <c r="H37" s="264">
        <f>SUM(H23:H36)</f>
        <v>0.57000000000000006</v>
      </c>
      <c r="I37" s="127"/>
      <c r="J37" s="127"/>
      <c r="K37" s="127"/>
      <c r="L37" s="127"/>
      <c r="M37" s="127"/>
      <c r="N37" s="296">
        <f>SUM(N28:N32)</f>
        <v>0.17014387755102039</v>
      </c>
      <c r="O37" s="433"/>
      <c r="P37" s="434"/>
      <c r="Q37" s="434"/>
      <c r="R37" s="435"/>
    </row>
    <row r="38" spans="2:21" s="110" customFormat="1" ht="36.75" customHeight="1" x14ac:dyDescent="0.25">
      <c r="B38" s="409" t="s">
        <v>143</v>
      </c>
      <c r="C38" s="361" t="s">
        <v>144</v>
      </c>
      <c r="D38" s="105" t="s">
        <v>20</v>
      </c>
      <c r="E38" s="128" t="s">
        <v>136</v>
      </c>
      <c r="F38" s="108" t="s">
        <v>133</v>
      </c>
      <c r="G38" s="108" t="s">
        <v>134</v>
      </c>
      <c r="H38" s="262">
        <v>0.05</v>
      </c>
      <c r="I38" s="119" t="s">
        <v>219</v>
      </c>
      <c r="J38" s="272">
        <v>1</v>
      </c>
      <c r="K38" s="272" t="s">
        <v>315</v>
      </c>
      <c r="L38" s="272" t="e">
        <f t="shared" ref="L38:L45" si="4">IF(F38="Maximize",K38-J38,IF(F38="Minimize",J38-K38,K38-J38))</f>
        <v>#VALUE!</v>
      </c>
      <c r="M38" s="109">
        <f t="shared" ref="M38:M45" si="5">IFERROR(IF(AND(F38="Maximize",G38="Unlock"),IF(((K38-J38)/ABS(J38))+1&lt;0,0,((K38-J38)/ABS(J38))+1),IF(AND(F38="Maximize",G38="Lock"),IF(((K38-J38)/ABS(J38))+1&lt;0,0,IF(((K38-J38)/ABS(J38))+1&gt;$R$6,$R$6,((K38-J38)/ABS(J38))+1)),IF(AND(F38="Minimize",G38="Unlock"),IF(((J38-K38)/ABS(J38))+1&lt;0,0,((J38-K38)/ABS(J38))+1),IF(AND(F38="Minimize",G38="Lock"),IF(((J38-K38)/ABS(J38))+1&lt;0,0,IF(((J38-K38)/ABS(J38))+1&gt;$R$6,$R$6,((J38-K38)/ABS(J38))+1)),IF(F38="Min to Zero",IF(K38&gt;J38,0,IF(K38&lt;J38,0,100%)),IF(F38="Stabilize to Target",IF(K38-J38=0,100%,IF(ABS(K38-J38)&gt;=ABS(J38),0,ABS(IF(K38&gt;J38,1-((K38-J38)/J38),IF(K38&lt;J38,1-((J38-ABS(K38))/J38),0))))),IF(F38="Stabilize to Zero",IF(AND(K38&lt;=J38,K38&gt;=-J38),ABS(IF(K38&gt;J38,K38-J38,IF(K38&lt;J38,J38-ABS(K38),0)))/ABS(J38),0)))))))),0)</f>
        <v>0</v>
      </c>
      <c r="N38" s="262">
        <f t="shared" ref="N38:N45" si="6">M38*H38</f>
        <v>0</v>
      </c>
      <c r="O38" s="427" t="s">
        <v>294</v>
      </c>
      <c r="P38" s="428"/>
      <c r="Q38" s="428"/>
      <c r="R38" s="429"/>
      <c r="S38" s="93"/>
      <c r="T38" s="94"/>
      <c r="U38" s="93"/>
    </row>
    <row r="39" spans="2:21" s="110" customFormat="1" ht="39.75" customHeight="1" x14ac:dyDescent="0.25">
      <c r="B39" s="409"/>
      <c r="C39" s="361"/>
      <c r="D39" s="113" t="s">
        <v>21</v>
      </c>
      <c r="E39" s="128" t="s">
        <v>136</v>
      </c>
      <c r="F39" s="108" t="s">
        <v>133</v>
      </c>
      <c r="G39" s="108" t="s">
        <v>134</v>
      </c>
      <c r="H39" s="259">
        <v>0.02</v>
      </c>
      <c r="I39" s="228" t="s">
        <v>220</v>
      </c>
      <c r="J39" s="124">
        <f>HLOOKUP(B12,'Update KPI'!B142:N143,2,0)</f>
        <v>0.75</v>
      </c>
      <c r="K39" s="129">
        <f>HLOOKUP(B12,'Update KPI'!B142:N144,3,0)</f>
        <v>0.75</v>
      </c>
      <c r="L39" s="130">
        <f t="shared" si="4"/>
        <v>0</v>
      </c>
      <c r="M39" s="109">
        <f t="shared" si="5"/>
        <v>1</v>
      </c>
      <c r="N39" s="260">
        <f t="shared" si="6"/>
        <v>0.02</v>
      </c>
      <c r="O39" s="415" t="s">
        <v>295</v>
      </c>
      <c r="P39" s="416"/>
      <c r="Q39" s="416"/>
      <c r="R39" s="417"/>
      <c r="S39" s="93"/>
      <c r="T39" s="94"/>
      <c r="U39" s="93"/>
    </row>
    <row r="40" spans="2:21" s="110" customFormat="1" ht="78" customHeight="1" x14ac:dyDescent="0.25">
      <c r="B40" s="409"/>
      <c r="C40" s="361"/>
      <c r="D40" s="113" t="s">
        <v>185</v>
      </c>
      <c r="E40" s="128" t="s">
        <v>136</v>
      </c>
      <c r="F40" s="108" t="s">
        <v>270</v>
      </c>
      <c r="G40" s="108" t="s">
        <v>134</v>
      </c>
      <c r="H40" s="259">
        <v>0.02</v>
      </c>
      <c r="I40" s="208" t="s">
        <v>221</v>
      </c>
      <c r="J40" s="131">
        <f>HLOOKUP(B12,'Update KPI'!B150:N151,2,0)</f>
        <v>0</v>
      </c>
      <c r="K40" s="208">
        <f>HLOOKUP(B12,'Update KPI'!B150:N152,3,0)</f>
        <v>0</v>
      </c>
      <c r="L40" s="131">
        <f t="shared" si="4"/>
        <v>0</v>
      </c>
      <c r="M40" s="109">
        <f t="shared" si="5"/>
        <v>1</v>
      </c>
      <c r="N40" s="260">
        <f t="shared" si="6"/>
        <v>0.02</v>
      </c>
      <c r="O40" s="415" t="s">
        <v>296</v>
      </c>
      <c r="P40" s="416"/>
      <c r="Q40" s="416"/>
      <c r="R40" s="417"/>
      <c r="S40" s="93"/>
      <c r="T40" s="94"/>
      <c r="U40" s="93"/>
    </row>
    <row r="41" spans="2:21" s="110" customFormat="1" ht="117" customHeight="1" x14ac:dyDescent="0.25">
      <c r="B41" s="409"/>
      <c r="C41" s="361"/>
      <c r="D41" s="113" t="s">
        <v>186</v>
      </c>
      <c r="E41" s="128" t="s">
        <v>136</v>
      </c>
      <c r="F41" s="108" t="s">
        <v>133</v>
      </c>
      <c r="G41" s="108" t="s">
        <v>134</v>
      </c>
      <c r="H41" s="259">
        <v>0.02</v>
      </c>
      <c r="I41" s="228" t="s">
        <v>258</v>
      </c>
      <c r="J41" s="124">
        <f>HLOOKUP(B12,'Update KPI'!B199:N200,2,0)</f>
        <v>1</v>
      </c>
      <c r="K41" s="129">
        <f>HLOOKUP(B12,'Update KPI'!B199:N206,8,0)</f>
        <v>0.83333333333333326</v>
      </c>
      <c r="L41" s="130">
        <f t="shared" si="4"/>
        <v>-0.16666666666666674</v>
      </c>
      <c r="M41" s="109">
        <f t="shared" si="5"/>
        <v>0.83333333333333326</v>
      </c>
      <c r="N41" s="259">
        <f t="shared" si="6"/>
        <v>1.6666666666666666E-2</v>
      </c>
      <c r="O41" s="415" t="s">
        <v>297</v>
      </c>
      <c r="P41" s="416"/>
      <c r="Q41" s="416"/>
      <c r="R41" s="417"/>
      <c r="S41" s="93"/>
      <c r="T41" s="94"/>
      <c r="U41" s="93"/>
    </row>
    <row r="42" spans="2:21" s="110" customFormat="1" ht="51" customHeight="1" x14ac:dyDescent="0.25">
      <c r="B42" s="409"/>
      <c r="C42" s="361"/>
      <c r="D42" s="113" t="s">
        <v>187</v>
      </c>
      <c r="E42" s="128" t="s">
        <v>136</v>
      </c>
      <c r="F42" s="108" t="s">
        <v>270</v>
      </c>
      <c r="G42" s="108" t="s">
        <v>134</v>
      </c>
      <c r="H42" s="259">
        <v>0.02</v>
      </c>
      <c r="I42" s="229" t="s">
        <v>222</v>
      </c>
      <c r="J42" s="116">
        <f>HLOOKUP(B12,'Update KPI'!B159:N160,2,0)</f>
        <v>0</v>
      </c>
      <c r="K42" s="208">
        <f>HLOOKUP(B12,'Update KPI'!B159:N161,2,0)</f>
        <v>0</v>
      </c>
      <c r="L42" s="131">
        <f t="shared" si="4"/>
        <v>0</v>
      </c>
      <c r="M42" s="109">
        <f t="shared" si="5"/>
        <v>1</v>
      </c>
      <c r="N42" s="259">
        <f t="shared" si="6"/>
        <v>0.02</v>
      </c>
      <c r="O42" s="415" t="s">
        <v>298</v>
      </c>
      <c r="P42" s="416"/>
      <c r="Q42" s="416"/>
      <c r="R42" s="417"/>
      <c r="S42" s="93"/>
      <c r="T42" s="94"/>
      <c r="U42" s="93"/>
    </row>
    <row r="43" spans="2:21" s="110" customFormat="1" ht="59.25" customHeight="1" x14ac:dyDescent="0.25">
      <c r="B43" s="409"/>
      <c r="C43" s="411" t="s">
        <v>145</v>
      </c>
      <c r="D43" s="113" t="s">
        <v>188</v>
      </c>
      <c r="E43" s="107" t="s">
        <v>136</v>
      </c>
      <c r="F43" s="108" t="s">
        <v>133</v>
      </c>
      <c r="G43" s="108" t="s">
        <v>134</v>
      </c>
      <c r="H43" s="259">
        <v>0.04</v>
      </c>
      <c r="I43" s="235" t="s">
        <v>223</v>
      </c>
      <c r="J43" s="124">
        <f>HLOOKUP(B12,'Update KPI'!B167:N168,2,0)</f>
        <v>1</v>
      </c>
      <c r="K43" s="129">
        <f>HLOOKUP(B12,'Update KPI'!B167:N177,11,0)</f>
        <v>1</v>
      </c>
      <c r="L43" s="130">
        <f t="shared" si="4"/>
        <v>0</v>
      </c>
      <c r="M43" s="109">
        <f t="shared" si="5"/>
        <v>1</v>
      </c>
      <c r="N43" s="259">
        <f t="shared" si="6"/>
        <v>0.04</v>
      </c>
      <c r="O43" s="415" t="s">
        <v>300</v>
      </c>
      <c r="P43" s="416"/>
      <c r="Q43" s="416"/>
      <c r="R43" s="417"/>
      <c r="S43" s="93"/>
      <c r="T43" s="94"/>
      <c r="U43" s="93"/>
    </row>
    <row r="44" spans="2:21" s="110" customFormat="1" ht="39" customHeight="1" x14ac:dyDescent="0.25">
      <c r="B44" s="409"/>
      <c r="C44" s="362"/>
      <c r="D44" s="117" t="s">
        <v>180</v>
      </c>
      <c r="E44" s="107" t="s">
        <v>136</v>
      </c>
      <c r="F44" s="108" t="s">
        <v>270</v>
      </c>
      <c r="G44" s="108" t="s">
        <v>134</v>
      </c>
      <c r="H44" s="259">
        <v>0.02</v>
      </c>
      <c r="I44" s="229" t="s">
        <v>222</v>
      </c>
      <c r="J44" s="116">
        <f>HLOOKUP(B12,'Update KPI'!B182:N183,2,0)</f>
        <v>0</v>
      </c>
      <c r="K44" s="208">
        <f>HLOOKUP(B12,'Update KPI'!B182:N184,3,0)</f>
        <v>0</v>
      </c>
      <c r="L44" s="131">
        <f t="shared" si="4"/>
        <v>0</v>
      </c>
      <c r="M44" s="109">
        <f t="shared" si="5"/>
        <v>1</v>
      </c>
      <c r="N44" s="259">
        <f t="shared" si="6"/>
        <v>0.02</v>
      </c>
      <c r="O44" s="415" t="s">
        <v>299</v>
      </c>
      <c r="P44" s="416"/>
      <c r="Q44" s="416"/>
      <c r="R44" s="417"/>
      <c r="S44" s="93"/>
      <c r="T44" s="94"/>
      <c r="U44" s="93"/>
    </row>
    <row r="45" spans="2:21" s="110" customFormat="1" ht="69" customHeight="1" x14ac:dyDescent="0.25">
      <c r="B45" s="409"/>
      <c r="C45" s="113" t="s">
        <v>146</v>
      </c>
      <c r="D45" s="117" t="s">
        <v>269</v>
      </c>
      <c r="E45" s="107" t="s">
        <v>136</v>
      </c>
      <c r="F45" s="108" t="s">
        <v>133</v>
      </c>
      <c r="G45" s="108" t="s">
        <v>134</v>
      </c>
      <c r="H45" s="259">
        <v>0.02</v>
      </c>
      <c r="I45" s="311" t="s">
        <v>316</v>
      </c>
      <c r="J45" s="116">
        <f>HLOOKUP(B12,'Update KPI'!B191:N192,2,0)</f>
        <v>0</v>
      </c>
      <c r="K45" s="208">
        <f>HLOOKUP(B12,'Update KPI'!B191:N193,3,0)</f>
        <v>0</v>
      </c>
      <c r="L45" s="131">
        <f t="shared" si="4"/>
        <v>0</v>
      </c>
      <c r="M45" s="109">
        <f t="shared" si="5"/>
        <v>0</v>
      </c>
      <c r="N45" s="260">
        <f t="shared" si="6"/>
        <v>0</v>
      </c>
      <c r="O45" s="430"/>
      <c r="P45" s="431"/>
      <c r="Q45" s="431"/>
      <c r="R45" s="432"/>
      <c r="S45" s="93"/>
      <c r="T45" s="94"/>
      <c r="U45" s="93"/>
    </row>
    <row r="46" spans="2:21" ht="16.5" thickBot="1" x14ac:dyDescent="0.3">
      <c r="B46" s="410"/>
      <c r="C46" s="390" t="s">
        <v>147</v>
      </c>
      <c r="D46" s="390"/>
      <c r="E46" s="390"/>
      <c r="F46" s="390"/>
      <c r="G46" s="390"/>
      <c r="H46" s="265">
        <f>SUM(H38:H45)</f>
        <v>0.21</v>
      </c>
      <c r="I46" s="239"/>
      <c r="J46" s="239"/>
      <c r="K46" s="239"/>
      <c r="L46" s="239"/>
      <c r="M46" s="239"/>
      <c r="N46" s="297">
        <f>SUM(N38:N45)</f>
        <v>0.13666666666666666</v>
      </c>
      <c r="O46" s="433"/>
      <c r="P46" s="434"/>
      <c r="Q46" s="434"/>
      <c r="R46" s="435"/>
    </row>
    <row r="47" spans="2:21" s="133" customFormat="1" ht="16.5" thickBot="1" x14ac:dyDescent="0.3">
      <c r="B47" s="134"/>
      <c r="C47" s="402" t="s">
        <v>148</v>
      </c>
      <c r="D47" s="402"/>
      <c r="E47" s="402"/>
      <c r="F47" s="402"/>
      <c r="G47" s="402"/>
      <c r="H47" s="266">
        <f>SUM(H46,H37,H19,H22)</f>
        <v>1</v>
      </c>
      <c r="I47" s="234"/>
      <c r="J47" s="135"/>
      <c r="K47" s="403" t="s">
        <v>149</v>
      </c>
      <c r="L47" s="404"/>
      <c r="M47" s="405"/>
      <c r="N47" s="136">
        <f>SUM(N16:N18,N23:N36,N38:N45,N20:N21)</f>
        <v>0.89229713147083645</v>
      </c>
      <c r="O47" s="279"/>
      <c r="P47" s="290"/>
      <c r="Q47" s="290"/>
      <c r="R47" s="290"/>
      <c r="S47" s="137"/>
      <c r="T47" s="94"/>
      <c r="U47" s="137"/>
    </row>
    <row r="48" spans="2:21" s="138" customFormat="1" ht="16.5" thickBot="1" x14ac:dyDescent="0.3">
      <c r="B48" s="231"/>
      <c r="C48" s="231"/>
      <c r="D48" s="231"/>
      <c r="E48" s="231"/>
      <c r="F48" s="232"/>
      <c r="G48" s="232"/>
      <c r="H48" s="233"/>
      <c r="I48" s="230"/>
      <c r="J48" s="230"/>
      <c r="K48" s="403" t="s">
        <v>150</v>
      </c>
      <c r="L48" s="404"/>
      <c r="M48" s="404"/>
      <c r="N48" s="139" t="str">
        <f>IF(AND(H47&gt;100%,H47,100%),"Error",IF(N47&gt;=$R$6,"HP",IF(AND(N47&lt;$R$7,N47&gt;=$Q$7),"P",IF(AND(N47&lt;$R$8,N47&gt;=$Q$8),"T",IF(AND(N47&lt;$R$9,N47&gt;=$Q$9),"C",IF(N47&lt;$R$10,"U"))))))</f>
        <v>C</v>
      </c>
      <c r="O48" s="279"/>
      <c r="P48" s="290"/>
      <c r="Q48" s="290"/>
      <c r="R48" s="290"/>
      <c r="S48" s="137"/>
      <c r="T48" s="94"/>
      <c r="U48" s="137"/>
    </row>
    <row r="50" spans="2:22" ht="16.5" thickBot="1" x14ac:dyDescent="0.3"/>
    <row r="51" spans="2:22" ht="32.25" thickBot="1" x14ac:dyDescent="0.3">
      <c r="B51" s="140" t="s">
        <v>117</v>
      </c>
      <c r="C51" s="141" t="s">
        <v>118</v>
      </c>
      <c r="D51" s="141" t="s">
        <v>119</v>
      </c>
      <c r="E51" s="142"/>
      <c r="F51" s="142" t="s">
        <v>121</v>
      </c>
      <c r="G51" s="142" t="s">
        <v>122</v>
      </c>
      <c r="H51" s="143" t="s">
        <v>151</v>
      </c>
      <c r="I51" s="144"/>
      <c r="J51" s="144" t="s">
        <v>152</v>
      </c>
      <c r="K51" s="143" t="s">
        <v>153</v>
      </c>
      <c r="L51" s="143" t="s">
        <v>124</v>
      </c>
      <c r="M51" s="143" t="s">
        <v>154</v>
      </c>
      <c r="N51" s="143" t="s">
        <v>155</v>
      </c>
      <c r="S51" s="92"/>
      <c r="V51" s="93"/>
    </row>
    <row r="52" spans="2:22" ht="16.5" thickBot="1" x14ac:dyDescent="0.3">
      <c r="B52" s="406" t="s">
        <v>156</v>
      </c>
      <c r="C52" s="407"/>
      <c r="D52" s="407"/>
      <c r="E52" s="407"/>
      <c r="F52" s="407"/>
      <c r="G52" s="407"/>
      <c r="H52" s="407"/>
      <c r="I52" s="407"/>
      <c r="J52" s="407"/>
      <c r="K52" s="407"/>
      <c r="L52" s="407"/>
      <c r="M52" s="407"/>
      <c r="N52" s="408"/>
      <c r="S52" s="92"/>
      <c r="V52" s="93"/>
    </row>
    <row r="53" spans="2:22" x14ac:dyDescent="0.25">
      <c r="B53" s="145"/>
      <c r="C53" s="146"/>
      <c r="D53" s="147"/>
      <c r="E53" s="147"/>
      <c r="F53" s="108" t="s">
        <v>133</v>
      </c>
      <c r="G53" s="108" t="s">
        <v>134</v>
      </c>
      <c r="H53" s="147"/>
      <c r="I53" s="148"/>
      <c r="J53" s="148"/>
      <c r="K53" s="149"/>
      <c r="L53" s="149"/>
      <c r="M53" s="150">
        <f>IFERROR(IF(AND(F53="Maximize",G53="Unlock"),IF(((K53-J53)/ABS(J53))+1&lt;0,0,((K53-J53)/ABS(J53))+1),IF(AND(F53="Maximize",G53="Lock"),IF(((K53-J53)/ABS(J53))+1&lt;0,0,IF(((K53-J53)/ABS(J53))+1&gt;$R$6,$R$6,((K53-J53)/ABS(J53))+1)),IF(AND(F53="Minimize",G53="Unlock"),IF(((J53-K53)/ABS(J53))+1&lt;0,0,((J53-K53)/ABS(J53))+1),IF(AND(F53="Minimize",G53="Lock"),IF(((J53-K53)/ABS(J53))+1&lt;0,0,IF(((J53-K53)/ABS(J53))+1&gt;$R$6,$R$6,((J53-K53)/ABS(J53))+1)),IF(F53="Min To Zero",IF(K53&gt;J53,0,IF(K53&lt;J53,0,100%))))))),0)</f>
        <v>0</v>
      </c>
      <c r="N53" s="151">
        <f>M53*H53</f>
        <v>0</v>
      </c>
      <c r="S53" s="92"/>
      <c r="V53" s="93"/>
    </row>
    <row r="54" spans="2:22" x14ac:dyDescent="0.25">
      <c r="B54" s="152"/>
      <c r="C54" s="153"/>
      <c r="D54" s="154"/>
      <c r="E54" s="154"/>
      <c r="F54" s="108" t="s">
        <v>133</v>
      </c>
      <c r="G54" s="108" t="s">
        <v>134</v>
      </c>
      <c r="H54" s="154"/>
      <c r="I54" s="155"/>
      <c r="J54" s="155"/>
      <c r="K54" s="156"/>
      <c r="L54" s="156"/>
      <c r="M54" s="157">
        <f>IFERROR(IF(AND(F54="Maximize",G54="Unlock"),IF(((K54-J54)/ABS(J54))+1&lt;0,0,((K54-J54)/ABS(J54))+1),IF(AND(F54="Maximize",G54="Lock"),IF(((K54-J54)/ABS(J54))+1&lt;0,0,IF(((K54-J54)/ABS(J54))+1&gt;$R$6,$R$6,((K54-J54)/ABS(J54))+1)),IF(AND(F54="Minimize",G54="Unlock"),IF(((J54-K54)/ABS(J54))+1&lt;0,0,((J54-K54)/ABS(J54))+1),IF(AND(F54="Minimize",G54="Lock"),IF(((J54-K54)/ABS(J54))+1&lt;0,0,IF(((J54-K54)/ABS(J54))+1&gt;$R$6,$R$6,((J54-K54)/ABS(J54))+1)),IF(F54="Min To Zero",IF(K54&gt;J54,0,IF(K54&lt;J54,0,100%))))))),0)</f>
        <v>0</v>
      </c>
      <c r="N54" s="158">
        <f>M54*H54</f>
        <v>0</v>
      </c>
      <c r="S54" s="92"/>
      <c r="V54" s="93"/>
    </row>
    <row r="55" spans="2:22" ht="16.5" thickBot="1" x14ac:dyDescent="0.3">
      <c r="B55" s="159"/>
      <c r="C55" s="160"/>
      <c r="D55" s="161"/>
      <c r="E55" s="161"/>
      <c r="F55" s="108" t="s">
        <v>133</v>
      </c>
      <c r="G55" s="108" t="s">
        <v>134</v>
      </c>
      <c r="H55" s="161"/>
      <c r="I55" s="162"/>
      <c r="J55" s="162"/>
      <c r="K55" s="163"/>
      <c r="L55" s="163"/>
      <c r="M55" s="164">
        <f>IFERROR(IF(AND(F55="Maximize",G55="Unlock"),IF(((K55-J55)/ABS(J55))+1&lt;0,0,((K55-J55)/ABS(J55))+1),IF(AND(F55="Maximize",G55="Lock"),IF(((K55-J55)/ABS(J55))+1&lt;0,0,IF(((K55-J55)/ABS(J55))+1&gt;$R$6,$R$6,((K55-J55)/ABS(J55))+1)),IF(AND(F55="Minimize",G55="Unlock"),IF(((J55-K55)/ABS(J55))+1&lt;0,0,((J55-K55)/ABS(J55))+1),IF(AND(F55="Minimize",G55="Lock"),IF(((J55-K55)/ABS(J55))+1&lt;0,0,IF(((J55-K55)/ABS(J55))+1&gt;$R$6,$R$6,((J55-K55)/ABS(J55))+1)),IF(F55="Min To Zero",IF(K55&gt;J55,0,IF(K55&lt;J55,0,100%))))))),0)</f>
        <v>0</v>
      </c>
      <c r="N55" s="165">
        <f>M55*H55</f>
        <v>0</v>
      </c>
      <c r="S55" s="92"/>
      <c r="V55" s="93"/>
    </row>
    <row r="56" spans="2:22" ht="16.5" thickBot="1" x14ac:dyDescent="0.3">
      <c r="B56" s="370" t="s">
        <v>157</v>
      </c>
      <c r="C56" s="371"/>
      <c r="D56" s="166"/>
      <c r="E56" s="167"/>
      <c r="F56" s="167"/>
      <c r="G56" s="167"/>
      <c r="H56" s="167"/>
      <c r="I56" s="167"/>
      <c r="J56" s="168"/>
      <c r="K56" s="370" t="s">
        <v>125</v>
      </c>
      <c r="L56" s="400"/>
      <c r="M56" s="371"/>
      <c r="N56" s="139">
        <f>SUM(N53:N55)+N47</f>
        <v>0.89229713147083645</v>
      </c>
      <c r="S56" s="92"/>
      <c r="V56" s="93"/>
    </row>
    <row r="57" spans="2:22" ht="16.5" thickBot="1" x14ac:dyDescent="0.3">
      <c r="B57" s="370" t="s">
        <v>158</v>
      </c>
      <c r="C57" s="371"/>
      <c r="D57" s="169"/>
      <c r="E57" s="170"/>
      <c r="F57" s="170"/>
      <c r="G57" s="170"/>
      <c r="H57" s="170"/>
      <c r="I57" s="170"/>
      <c r="J57" s="171"/>
      <c r="K57" s="370" t="s">
        <v>150</v>
      </c>
      <c r="L57" s="372"/>
      <c r="M57" s="373"/>
      <c r="N57" s="139" t="str">
        <f>IF(N56&gt;=R6,"HP",IF(AND(N56&lt;R7,N56&gt;=Q7),"P",IF(AND(N56&lt;R8,N56&gt;=Q8),"T",IF(AND(N56&lt;R9,N56&gt;=Q9),"C",IF(N56&lt;R10,"U")))))</f>
        <v>C</v>
      </c>
      <c r="O57" s="291"/>
      <c r="S57" s="92"/>
      <c r="V57" s="93"/>
    </row>
    <row r="59" spans="2:22" hidden="1" x14ac:dyDescent="0.25">
      <c r="B59" s="172" t="s">
        <v>159</v>
      </c>
      <c r="C59" s="172"/>
      <c r="D59" s="172"/>
      <c r="E59" s="172"/>
      <c r="F59" s="172"/>
      <c r="G59" s="172"/>
      <c r="H59" s="172"/>
      <c r="I59" s="172"/>
      <c r="J59" s="172"/>
      <c r="K59" s="172"/>
      <c r="L59" s="173"/>
      <c r="M59" s="173"/>
      <c r="N59" s="173"/>
      <c r="P59" s="291"/>
      <c r="Q59" s="291"/>
      <c r="R59" s="291"/>
      <c r="S59" s="173"/>
      <c r="T59" s="174"/>
    </row>
    <row r="60" spans="2:22" hidden="1" x14ac:dyDescent="0.25">
      <c r="B60" s="347" t="s">
        <v>160</v>
      </c>
      <c r="C60" s="375" t="str">
        <f>B59</f>
        <v>KEY BEHAVIOR INDICATOR (BASED CHITOSE CORE VALUE)</v>
      </c>
      <c r="D60" s="375"/>
      <c r="E60" s="375"/>
      <c r="F60" s="375"/>
      <c r="G60" s="375"/>
      <c r="H60" s="375"/>
      <c r="I60" s="375"/>
      <c r="J60" s="375"/>
      <c r="K60" s="375"/>
      <c r="L60" s="375"/>
      <c r="M60" s="376"/>
      <c r="N60" s="392" t="s">
        <v>161</v>
      </c>
      <c r="S60" s="92"/>
      <c r="T60" s="175"/>
      <c r="U60" s="92"/>
    </row>
    <row r="61" spans="2:22" ht="16.5" hidden="1" thickBot="1" x14ac:dyDescent="0.3">
      <c r="B61" s="374"/>
      <c r="C61" s="377"/>
      <c r="D61" s="377"/>
      <c r="E61" s="377"/>
      <c r="F61" s="377"/>
      <c r="G61" s="377"/>
      <c r="H61" s="377"/>
      <c r="I61" s="377"/>
      <c r="J61" s="377"/>
      <c r="K61" s="377"/>
      <c r="L61" s="377"/>
      <c r="M61" s="378"/>
      <c r="N61" s="393"/>
      <c r="S61" s="92"/>
      <c r="T61" s="175"/>
      <c r="U61" s="92"/>
    </row>
    <row r="62" spans="2:22" hidden="1" x14ac:dyDescent="0.25">
      <c r="B62" s="176">
        <v>1</v>
      </c>
      <c r="C62" s="387" t="s">
        <v>162</v>
      </c>
      <c r="D62" s="387"/>
      <c r="E62" s="387"/>
      <c r="F62" s="387"/>
      <c r="G62" s="387"/>
      <c r="H62" s="387"/>
      <c r="I62" s="387"/>
      <c r="J62" s="387"/>
      <c r="K62" s="387"/>
      <c r="L62" s="387"/>
      <c r="M62" s="388"/>
      <c r="N62" s="177">
        <v>0</v>
      </c>
      <c r="S62" s="92"/>
      <c r="T62" s="175"/>
      <c r="U62" s="92"/>
    </row>
    <row r="63" spans="2:22" hidden="1" x14ac:dyDescent="0.25">
      <c r="B63" s="178">
        <v>2</v>
      </c>
      <c r="C63" s="379" t="s">
        <v>163</v>
      </c>
      <c r="D63" s="380"/>
      <c r="E63" s="380"/>
      <c r="F63" s="380"/>
      <c r="G63" s="380"/>
      <c r="H63" s="380"/>
      <c r="I63" s="380"/>
      <c r="J63" s="380"/>
      <c r="K63" s="380"/>
      <c r="L63" s="380"/>
      <c r="M63" s="381"/>
      <c r="N63" s="177">
        <v>0</v>
      </c>
      <c r="S63" s="92"/>
      <c r="T63" s="175"/>
      <c r="U63" s="92"/>
    </row>
    <row r="64" spans="2:22" hidden="1" x14ac:dyDescent="0.25">
      <c r="B64" s="176">
        <v>3</v>
      </c>
      <c r="C64" s="387" t="s">
        <v>164</v>
      </c>
      <c r="D64" s="387"/>
      <c r="E64" s="387"/>
      <c r="F64" s="387"/>
      <c r="G64" s="387"/>
      <c r="H64" s="387"/>
      <c r="I64" s="387"/>
      <c r="J64" s="387"/>
      <c r="K64" s="387"/>
      <c r="L64" s="387"/>
      <c r="M64" s="388"/>
      <c r="N64" s="177">
        <v>0</v>
      </c>
      <c r="S64" s="92"/>
      <c r="T64" s="175"/>
      <c r="U64" s="92"/>
    </row>
    <row r="65" spans="2:21" hidden="1" x14ac:dyDescent="0.25">
      <c r="B65" s="178">
        <v>4</v>
      </c>
      <c r="C65" s="379" t="s">
        <v>165</v>
      </c>
      <c r="D65" s="380"/>
      <c r="E65" s="380"/>
      <c r="F65" s="380"/>
      <c r="G65" s="380"/>
      <c r="H65" s="380"/>
      <c r="I65" s="380"/>
      <c r="J65" s="380"/>
      <c r="K65" s="380"/>
      <c r="L65" s="380"/>
      <c r="M65" s="381"/>
      <c r="N65" s="177">
        <v>0</v>
      </c>
      <c r="S65" s="92"/>
      <c r="T65" s="175"/>
      <c r="U65" s="92"/>
    </row>
    <row r="66" spans="2:21" hidden="1" x14ac:dyDescent="0.25">
      <c r="B66" s="176">
        <v>5</v>
      </c>
      <c r="C66" s="379" t="s">
        <v>166</v>
      </c>
      <c r="D66" s="380"/>
      <c r="E66" s="380"/>
      <c r="F66" s="380"/>
      <c r="G66" s="380"/>
      <c r="H66" s="380"/>
      <c r="I66" s="380"/>
      <c r="J66" s="380"/>
      <c r="K66" s="380"/>
      <c r="L66" s="380"/>
      <c r="M66" s="381"/>
      <c r="N66" s="177">
        <v>0</v>
      </c>
      <c r="S66" s="92"/>
      <c r="T66" s="175"/>
      <c r="U66" s="92"/>
    </row>
    <row r="67" spans="2:21" ht="16.5" hidden="1" thickBot="1" x14ac:dyDescent="0.3">
      <c r="B67" s="382" t="s">
        <v>167</v>
      </c>
      <c r="C67" s="383"/>
      <c r="D67" s="383"/>
      <c r="E67" s="383"/>
      <c r="F67" s="383"/>
      <c r="G67" s="383"/>
      <c r="H67" s="383"/>
      <c r="I67" s="383"/>
      <c r="J67" s="383"/>
      <c r="K67" s="383"/>
      <c r="L67" s="383"/>
      <c r="M67" s="384"/>
      <c r="N67" s="179"/>
      <c r="O67" s="292"/>
      <c r="S67" s="92"/>
      <c r="T67" s="175"/>
      <c r="U67" s="92"/>
    </row>
    <row r="68" spans="2:21" ht="16.5" hidden="1" thickBot="1" x14ac:dyDescent="0.3">
      <c r="B68" s="180"/>
      <c r="C68" s="181"/>
      <c r="D68" s="182"/>
      <c r="E68" s="182"/>
      <c r="F68" s="183"/>
      <c r="G68" s="183"/>
      <c r="H68" s="183"/>
      <c r="I68" s="183"/>
      <c r="J68" s="183"/>
      <c r="K68" s="183"/>
      <c r="L68" s="183"/>
      <c r="M68" s="183" t="s">
        <v>168</v>
      </c>
      <c r="N68" s="184">
        <f>AVERAGE(N62:N67)</f>
        <v>0</v>
      </c>
      <c r="O68" s="292"/>
      <c r="S68" s="92"/>
      <c r="T68" s="175"/>
      <c r="U68" s="92"/>
    </row>
    <row r="69" spans="2:21" x14ac:dyDescent="0.25">
      <c r="B69" s="97"/>
      <c r="C69" s="97"/>
      <c r="D69" s="185"/>
      <c r="E69" s="185"/>
      <c r="F69" s="186"/>
      <c r="G69" s="186"/>
      <c r="H69" s="186"/>
      <c r="I69" s="186"/>
      <c r="J69" s="186"/>
      <c r="K69" s="186"/>
      <c r="L69" s="186"/>
      <c r="M69" s="186"/>
      <c r="N69" s="186"/>
      <c r="O69" s="291"/>
      <c r="P69" s="292"/>
      <c r="Q69" s="293"/>
      <c r="R69" s="293"/>
      <c r="S69" s="187"/>
      <c r="T69" s="188"/>
    </row>
    <row r="70" spans="2:21" x14ac:dyDescent="0.25">
      <c r="B70" s="186"/>
      <c r="C70" s="103"/>
      <c r="D70" s="103"/>
      <c r="E70" s="103"/>
      <c r="F70" s="186"/>
      <c r="G70" s="186"/>
      <c r="H70" s="186"/>
      <c r="I70" s="186"/>
      <c r="J70" s="186"/>
      <c r="K70" s="186"/>
      <c r="L70" s="186"/>
      <c r="M70" s="186"/>
      <c r="N70" s="95"/>
      <c r="O70" s="291"/>
      <c r="S70" s="92"/>
      <c r="T70" s="175"/>
      <c r="U70" s="92"/>
    </row>
    <row r="71" spans="2:21" x14ac:dyDescent="0.25">
      <c r="B71" s="103"/>
      <c r="C71" s="103"/>
      <c r="D71" s="186"/>
      <c r="E71" s="186"/>
      <c r="F71" s="173"/>
      <c r="G71" s="173"/>
      <c r="H71" s="173"/>
      <c r="I71" s="173"/>
      <c r="J71" s="173"/>
      <c r="K71" s="173"/>
      <c r="L71" s="173"/>
      <c r="M71" s="173"/>
      <c r="N71" s="173"/>
      <c r="S71" s="92"/>
      <c r="T71" s="175"/>
      <c r="U71" s="92"/>
    </row>
    <row r="72" spans="2:21" ht="16.5" thickBot="1" x14ac:dyDescent="0.3">
      <c r="B72" s="185"/>
      <c r="C72" s="185"/>
      <c r="D72" s="189"/>
      <c r="E72" s="189"/>
      <c r="F72" s="185"/>
      <c r="G72" s="185"/>
      <c r="H72" s="185"/>
      <c r="I72" s="185"/>
      <c r="J72" s="185"/>
      <c r="K72" s="185"/>
      <c r="L72" s="185"/>
      <c r="M72" s="185"/>
      <c r="N72" s="185"/>
      <c r="P72" s="291"/>
      <c r="Q72" s="291"/>
      <c r="R72" s="291"/>
      <c r="S72" s="185"/>
      <c r="T72" s="190"/>
    </row>
    <row r="73" spans="2:21" x14ac:dyDescent="0.25">
      <c r="B73" s="385" t="s">
        <v>169</v>
      </c>
      <c r="C73" s="386"/>
      <c r="D73" s="93"/>
      <c r="F73" s="92"/>
      <c r="G73" s="92"/>
      <c r="H73" s="175"/>
      <c r="S73" s="92"/>
      <c r="T73" s="175"/>
      <c r="U73" s="92"/>
    </row>
    <row r="74" spans="2:21" x14ac:dyDescent="0.25">
      <c r="B74" s="222" t="str">
        <f>B8</f>
        <v>Manager</v>
      </c>
      <c r="C74" s="224" t="s">
        <v>170</v>
      </c>
      <c r="D74" s="93"/>
      <c r="F74" s="92"/>
      <c r="G74" s="92"/>
      <c r="H74" s="175"/>
      <c r="S74" s="92"/>
      <c r="T74" s="175"/>
      <c r="U74" s="92"/>
    </row>
    <row r="75" spans="2:21" x14ac:dyDescent="0.25">
      <c r="B75" s="364" t="str">
        <f>C8</f>
        <v>Anita Nita</v>
      </c>
      <c r="C75" s="367" t="str">
        <f>C7</f>
        <v>Ade Arifin</v>
      </c>
      <c r="D75" s="93"/>
      <c r="F75" s="92"/>
      <c r="G75" s="92"/>
      <c r="H75" s="175"/>
      <c r="S75" s="92"/>
      <c r="T75" s="92"/>
      <c r="U75" s="92"/>
    </row>
    <row r="76" spans="2:21" x14ac:dyDescent="0.25">
      <c r="B76" s="365"/>
      <c r="C76" s="368"/>
      <c r="D76" s="93"/>
      <c r="F76" s="92"/>
      <c r="G76" s="92"/>
      <c r="H76" s="175"/>
      <c r="S76" s="92"/>
      <c r="T76" s="92"/>
      <c r="U76" s="92"/>
    </row>
    <row r="77" spans="2:21" x14ac:dyDescent="0.25">
      <c r="B77" s="365"/>
      <c r="C77" s="368"/>
      <c r="D77" s="93"/>
      <c r="F77" s="92"/>
      <c r="G77" s="92"/>
      <c r="H77" s="175"/>
      <c r="S77" s="92"/>
      <c r="T77" s="92"/>
      <c r="U77" s="92"/>
    </row>
    <row r="78" spans="2:21" ht="16.5" thickBot="1" x14ac:dyDescent="0.3">
      <c r="B78" s="366"/>
      <c r="C78" s="369"/>
      <c r="D78" s="93"/>
      <c r="F78" s="92"/>
      <c r="G78" s="92"/>
      <c r="H78" s="94"/>
      <c r="S78" s="92"/>
      <c r="T78" s="92"/>
      <c r="U78" s="92"/>
    </row>
    <row r="79" spans="2:21" ht="16.5" thickBot="1" x14ac:dyDescent="0.3">
      <c r="B79" s="191" t="s">
        <v>171</v>
      </c>
      <c r="C79" s="223" t="s">
        <v>171</v>
      </c>
      <c r="D79" s="93"/>
      <c r="F79" s="92"/>
      <c r="G79" s="92"/>
      <c r="H79" s="94"/>
      <c r="S79" s="92"/>
      <c r="T79" s="92"/>
      <c r="U79" s="92"/>
    </row>
    <row r="80" spans="2:21" x14ac:dyDescent="0.25">
      <c r="T80" s="92"/>
    </row>
    <row r="81" spans="20:20" x14ac:dyDescent="0.25">
      <c r="T81" s="92"/>
    </row>
  </sheetData>
  <sheetProtection formatCells="0" formatColumns="0" insertRows="0" deleteRows="0"/>
  <mergeCells count="96">
    <mergeCell ref="O46:R46"/>
    <mergeCell ref="O40:R40"/>
    <mergeCell ref="O41:R41"/>
    <mergeCell ref="O42:R42"/>
    <mergeCell ref="O43:R43"/>
    <mergeCell ref="O44:R44"/>
    <mergeCell ref="O36:R36"/>
    <mergeCell ref="O37:R37"/>
    <mergeCell ref="O38:R38"/>
    <mergeCell ref="O39:R39"/>
    <mergeCell ref="O45:R45"/>
    <mergeCell ref="O31:R31"/>
    <mergeCell ref="O32:R32"/>
    <mergeCell ref="O33:R33"/>
    <mergeCell ref="O34:R34"/>
    <mergeCell ref="O35:R35"/>
    <mergeCell ref="O26:R26"/>
    <mergeCell ref="O27:R27"/>
    <mergeCell ref="O28:R28"/>
    <mergeCell ref="O29:R29"/>
    <mergeCell ref="O30:R30"/>
    <mergeCell ref="O14:R15"/>
    <mergeCell ref="O16:R16"/>
    <mergeCell ref="O17:R17"/>
    <mergeCell ref="O18:R18"/>
    <mergeCell ref="O19:R19"/>
    <mergeCell ref="O20:R20"/>
    <mergeCell ref="O21:R21"/>
    <mergeCell ref="O22:R22"/>
    <mergeCell ref="O23:R23"/>
    <mergeCell ref="O24:R24"/>
    <mergeCell ref="O25:R25"/>
    <mergeCell ref="C6:D6"/>
    <mergeCell ref="C7:D7"/>
    <mergeCell ref="C8:D8"/>
    <mergeCell ref="C9:D9"/>
    <mergeCell ref="C10:D10"/>
    <mergeCell ref="L6:N7"/>
    <mergeCell ref="L8:N10"/>
    <mergeCell ref="E6:G7"/>
    <mergeCell ref="E8:G9"/>
    <mergeCell ref="E10:G10"/>
    <mergeCell ref="H6:K7"/>
    <mergeCell ref="H8:K9"/>
    <mergeCell ref="H10:K10"/>
    <mergeCell ref="O6:P6"/>
    <mergeCell ref="O7:P7"/>
    <mergeCell ref="Q1:R1"/>
    <mergeCell ref="Q2:R2"/>
    <mergeCell ref="A3:N3"/>
    <mergeCell ref="A4:N4"/>
    <mergeCell ref="O5:R5"/>
    <mergeCell ref="O8:P8"/>
    <mergeCell ref="O9:P9"/>
    <mergeCell ref="O10:P10"/>
    <mergeCell ref="C64:M64"/>
    <mergeCell ref="C65:M65"/>
    <mergeCell ref="B56:C56"/>
    <mergeCell ref="K56:M56"/>
    <mergeCell ref="N60:N61"/>
    <mergeCell ref="C28:C32"/>
    <mergeCell ref="C47:G47"/>
    <mergeCell ref="K47:M47"/>
    <mergeCell ref="K48:M48"/>
    <mergeCell ref="B52:N52"/>
    <mergeCell ref="B38:B46"/>
    <mergeCell ref="C38:C42"/>
    <mergeCell ref="C43:C44"/>
    <mergeCell ref="G14:G15"/>
    <mergeCell ref="B75:B78"/>
    <mergeCell ref="C75:C78"/>
    <mergeCell ref="B57:C57"/>
    <mergeCell ref="K57:M57"/>
    <mergeCell ref="B60:B61"/>
    <mergeCell ref="C60:M61"/>
    <mergeCell ref="C66:M66"/>
    <mergeCell ref="B67:M67"/>
    <mergeCell ref="B73:C73"/>
    <mergeCell ref="C62:M62"/>
    <mergeCell ref="C63:M63"/>
    <mergeCell ref="B16:B19"/>
    <mergeCell ref="C46:G46"/>
    <mergeCell ref="C37:G37"/>
    <mergeCell ref="I14:I15"/>
    <mergeCell ref="C16:C17"/>
    <mergeCell ref="B23:B37"/>
    <mergeCell ref="C33:C36"/>
    <mergeCell ref="C19:G19"/>
    <mergeCell ref="B20:B22"/>
    <mergeCell ref="C20:C21"/>
    <mergeCell ref="C22:G22"/>
    <mergeCell ref="B14:B15"/>
    <mergeCell ref="C14:C15"/>
    <mergeCell ref="D14:D15"/>
    <mergeCell ref="E14:E15"/>
    <mergeCell ref="F14:F15"/>
  </mergeCells>
  <phoneticPr fontId="3" type="noConversion"/>
  <conditionalFormatting sqref="H8 M23:M36 M38:M45">
    <cfRule type="cellIs" dxfId="117" priority="11" operator="equal">
      <formula>1.25</formula>
    </cfRule>
    <cfRule type="cellIs" dxfId="116" priority="10" operator="greaterThan">
      <formula>1.25</formula>
    </cfRule>
    <cfRule type="cellIs" dxfId="115" priority="12" operator="greaterThan">
      <formula>1.05</formula>
    </cfRule>
    <cfRule type="cellIs" dxfId="114" priority="13" operator="equal">
      <formula>1.05</formula>
    </cfRule>
    <cfRule type="cellIs" dxfId="113" priority="14" operator="greaterThan">
      <formula>0.95</formula>
    </cfRule>
    <cfRule type="cellIs" dxfId="112" priority="15" operator="equal">
      <formula>0.95</formula>
    </cfRule>
    <cfRule type="cellIs" dxfId="111" priority="16" operator="greaterThan">
      <formula>0.8</formula>
    </cfRule>
    <cfRule type="cellIs" dxfId="110" priority="17" operator="equal">
      <formula>0.8</formula>
    </cfRule>
    <cfRule type="cellIs" dxfId="109" priority="18" operator="lessThan">
      <formula>0.8</formula>
    </cfRule>
  </conditionalFormatting>
  <conditionalFormatting sqref="H10 E11:E13">
    <cfRule type="containsText" dxfId="108" priority="19" operator="containsText" text="U">
      <formula>NOT(ISERROR(SEARCH("U",E10)))</formula>
    </cfRule>
    <cfRule type="containsText" dxfId="107" priority="20" operator="containsText" text="C">
      <formula>NOT(ISERROR(SEARCH("C",E10)))</formula>
    </cfRule>
    <cfRule type="containsText" dxfId="106" priority="21" operator="containsText" text="T">
      <formula>NOT(ISERROR(SEARCH("T",E10)))</formula>
    </cfRule>
    <cfRule type="containsText" dxfId="105" priority="22" operator="containsText" text="P">
      <formula>NOT(ISERROR(SEARCH("P",E10)))</formula>
    </cfRule>
    <cfRule type="containsText" dxfId="104" priority="23" operator="containsText" text="HP">
      <formula>NOT(ISERROR(SEARCH("HP",E10)))</formula>
    </cfRule>
  </conditionalFormatting>
  <conditionalFormatting sqref="M16:M18">
    <cfRule type="cellIs" dxfId="103" priority="2" operator="equal">
      <formula>1.25</formula>
    </cfRule>
    <cfRule type="cellIs" dxfId="102" priority="3" operator="greaterThan">
      <formula>1.05</formula>
    </cfRule>
    <cfRule type="cellIs" dxfId="101" priority="4" operator="equal">
      <formula>1.05</formula>
    </cfRule>
    <cfRule type="cellIs" dxfId="100" priority="5" operator="greaterThan">
      <formula>0.95</formula>
    </cfRule>
    <cfRule type="cellIs" dxfId="99" priority="1" operator="greaterThan">
      <formula>1.25</formula>
    </cfRule>
    <cfRule type="cellIs" dxfId="98" priority="7" operator="greaterThan">
      <formula>0.8</formula>
    </cfRule>
    <cfRule type="cellIs" dxfId="97" priority="8" operator="equal">
      <formula>0.8</formula>
    </cfRule>
    <cfRule type="cellIs" dxfId="96" priority="9" operator="lessThan">
      <formula>0.8</formula>
    </cfRule>
    <cfRule type="cellIs" dxfId="95" priority="6" operator="equal">
      <formula>0.95</formula>
    </cfRule>
  </conditionalFormatting>
  <conditionalFormatting sqref="M20:M21">
    <cfRule type="cellIs" dxfId="94" priority="38" operator="greaterThan">
      <formula>1.25</formula>
    </cfRule>
    <cfRule type="cellIs" dxfId="93" priority="39" operator="equal">
      <formula>1.25</formula>
    </cfRule>
    <cfRule type="cellIs" dxfId="92" priority="40" operator="greaterThan">
      <formula>1.05</formula>
    </cfRule>
    <cfRule type="cellIs" dxfId="91" priority="41" operator="equal">
      <formula>1.05</formula>
    </cfRule>
    <cfRule type="cellIs" dxfId="90" priority="42" operator="greaterThan">
      <formula>0.95</formula>
    </cfRule>
    <cfRule type="cellIs" dxfId="89" priority="43" operator="equal">
      <formula>0.95</formula>
    </cfRule>
    <cfRule type="cellIs" dxfId="88" priority="44" operator="greaterThan">
      <formula>0.8</formula>
    </cfRule>
    <cfRule type="cellIs" dxfId="87" priority="45" operator="equal">
      <formula>0.8</formula>
    </cfRule>
    <cfRule type="cellIs" dxfId="86" priority="46" operator="lessThan">
      <formula>0.8</formula>
    </cfRule>
  </conditionalFormatting>
  <conditionalFormatting sqref="M53:M55">
    <cfRule type="cellIs" dxfId="85" priority="56" operator="greaterThan">
      <formula>1.25</formula>
    </cfRule>
    <cfRule type="cellIs" dxfId="84" priority="57" operator="equal">
      <formula>1.25</formula>
    </cfRule>
    <cfRule type="cellIs" dxfId="83" priority="58" operator="greaterThan">
      <formula>1.05</formula>
    </cfRule>
    <cfRule type="cellIs" dxfId="82" priority="59" operator="equal">
      <formula>1.05</formula>
    </cfRule>
    <cfRule type="cellIs" dxfId="81" priority="60" operator="greaterThan">
      <formula>0.95</formula>
    </cfRule>
    <cfRule type="cellIs" dxfId="80" priority="61" operator="equal">
      <formula>0.95</formula>
    </cfRule>
    <cfRule type="cellIs" dxfId="79" priority="62" operator="greaterThan">
      <formula>0.8</formula>
    </cfRule>
    <cfRule type="cellIs" dxfId="78" priority="63" operator="equal">
      <formula>0.8</formula>
    </cfRule>
    <cfRule type="cellIs" dxfId="77" priority="64" operator="lessThan">
      <formula>0.8</formula>
    </cfRule>
  </conditionalFormatting>
  <conditionalFormatting sqref="N51 N53:N55">
    <cfRule type="cellIs" dxfId="76" priority="79" stopIfTrue="1" operator="equal">
      <formula>"U"</formula>
    </cfRule>
    <cfRule type="cellIs" dxfId="75" priority="80" stopIfTrue="1" operator="equal">
      <formula>"HP"</formula>
    </cfRule>
    <cfRule type="cellIs" dxfId="74" priority="81" stopIfTrue="1" operator="equal">
      <formula>"P"</formula>
    </cfRule>
    <cfRule type="cellIs" dxfId="73" priority="82" stopIfTrue="1" operator="equal">
      <formula>"T"</formula>
    </cfRule>
    <cfRule type="cellIs" dxfId="72" priority="83" stopIfTrue="1" operator="equal">
      <formula>"C"</formula>
    </cfRule>
  </conditionalFormatting>
  <dataValidations count="5">
    <dataValidation type="list" allowBlank="1" showInputMessage="1" showErrorMessage="1" sqref="G53:G55 G38:G45 G16:G18 G20:G21 G23:G36" xr:uid="{D5764FFC-12A5-40C9-8E8E-B23AE8C4DF21}">
      <formula1>$V$10:$V$11</formula1>
    </dataValidation>
    <dataValidation type="list" allowBlank="1" showInputMessage="1" showErrorMessage="1" sqref="F20:F21 F38:F45 F16:F18 F53:F55 F23:F36" xr:uid="{6680DA66-C6C2-4DA8-A487-F296A427149A}">
      <formula1>$U$10:$U$14</formula1>
    </dataValidation>
    <dataValidation type="list" allowBlank="1" showInputMessage="1" showErrorMessage="1" sqref="H6" xr:uid="{7978B5B2-3059-42C4-B299-F29BCA909824}">
      <formula1>$T$6:$T$7</formula1>
    </dataValidation>
    <dataValidation type="list" allowBlank="1" showInputMessage="1" showErrorMessage="1" sqref="B13" xr:uid="{51A6D9CD-24EB-48F9-8524-2BC5AD402384}">
      <formula1>$T$8:$T$18</formula1>
    </dataValidation>
    <dataValidation type="list" allowBlank="1" showInputMessage="1" showErrorMessage="1" sqref="B12" xr:uid="{1BF2D84B-A4B9-4962-AC13-3CC3652EAF25}">
      <formula1>$T$8:$T$21</formula1>
    </dataValidation>
  </dataValidations>
  <pageMargins left="0.12" right="0.15" top="0.21" bottom="0.18" header="0.12" footer="0.12"/>
  <pageSetup paperSize="9" scale="22" fitToHeight="0" orientation="portrait" r:id="rId1"/>
  <rowBreaks count="1" manualBreakCount="1">
    <brk id="57" max="12"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1A4C4-5F88-4897-9EAC-EF384C88B7D9}">
  <dimension ref="A1:AB207"/>
  <sheetViews>
    <sheetView tabSelected="1" topLeftCell="A61" zoomScale="85" zoomScaleNormal="85" workbookViewId="0">
      <pane xSplit="1" topLeftCell="B1" activePane="topRight" state="frozen"/>
      <selection pane="topRight" activeCell="F74" sqref="F74"/>
    </sheetView>
  </sheetViews>
  <sheetFormatPr defaultRowHeight="15" x14ac:dyDescent="0.25"/>
  <cols>
    <col min="1" max="1" width="43" bestFit="1" customWidth="1"/>
    <col min="2" max="2" width="14.42578125" customWidth="1"/>
    <col min="3" max="3" width="13.140625" customWidth="1"/>
    <col min="4" max="4" width="14.28515625" customWidth="1"/>
    <col min="5" max="5" width="16.42578125" customWidth="1"/>
    <col min="6" max="13" width="14.28515625" customWidth="1"/>
    <col min="14" max="14" width="16.7109375" bestFit="1" customWidth="1"/>
    <col min="15" max="15" width="1.7109375" customWidth="1"/>
    <col min="16" max="17" width="27.28515625" style="225" customWidth="1"/>
    <col min="18" max="20" width="46.5703125" style="225" customWidth="1"/>
    <col min="21" max="28" width="27.28515625" style="225" customWidth="1"/>
  </cols>
  <sheetData>
    <row r="1" spans="1:28" x14ac:dyDescent="0.25">
      <c r="A1" s="3" t="s">
        <v>268</v>
      </c>
      <c r="R1" s="225" t="s">
        <v>317</v>
      </c>
    </row>
    <row r="2" spans="1:28" s="213" customFormat="1" ht="30" x14ac:dyDescent="0.25">
      <c r="A2" s="240" t="s">
        <v>227</v>
      </c>
      <c r="B2" s="307" t="s">
        <v>28</v>
      </c>
      <c r="C2" s="307" t="s">
        <v>29</v>
      </c>
      <c r="D2" s="328" t="s">
        <v>30</v>
      </c>
      <c r="E2" s="307" t="s">
        <v>31</v>
      </c>
      <c r="F2" s="241" t="s">
        <v>32</v>
      </c>
      <c r="G2" s="241" t="s">
        <v>33</v>
      </c>
      <c r="H2" s="241" t="s">
        <v>34</v>
      </c>
      <c r="I2" s="241" t="s">
        <v>35</v>
      </c>
      <c r="J2" s="241" t="s">
        <v>36</v>
      </c>
      <c r="K2" s="241" t="s">
        <v>37</v>
      </c>
      <c r="L2" s="241" t="s">
        <v>38</v>
      </c>
      <c r="M2" s="241" t="s">
        <v>39</v>
      </c>
      <c r="N2" s="241" t="s">
        <v>82</v>
      </c>
      <c r="P2" s="205" t="s">
        <v>28</v>
      </c>
      <c r="Q2" s="205" t="s">
        <v>29</v>
      </c>
      <c r="R2" s="205" t="s">
        <v>30</v>
      </c>
      <c r="S2" s="205" t="s">
        <v>31</v>
      </c>
      <c r="T2" s="205" t="s">
        <v>32</v>
      </c>
      <c r="U2" s="205" t="s">
        <v>33</v>
      </c>
      <c r="V2" s="205" t="s">
        <v>34</v>
      </c>
      <c r="W2" s="205" t="s">
        <v>35</v>
      </c>
      <c r="X2" s="205" t="s">
        <v>36</v>
      </c>
      <c r="Y2" s="205" t="s">
        <v>37</v>
      </c>
      <c r="Z2" s="205" t="s">
        <v>38</v>
      </c>
      <c r="AA2" s="205" t="s">
        <v>39</v>
      </c>
      <c r="AB2" s="205" t="s">
        <v>82</v>
      </c>
    </row>
    <row r="3" spans="1:28" x14ac:dyDescent="0.25">
      <c r="A3" s="2" t="s">
        <v>40</v>
      </c>
      <c r="B3" s="214">
        <v>0.54</v>
      </c>
      <c r="C3" s="214">
        <v>0.54</v>
      </c>
      <c r="D3" s="214">
        <v>0.54</v>
      </c>
      <c r="E3" s="214">
        <v>0.54</v>
      </c>
      <c r="F3" s="214">
        <v>0.54</v>
      </c>
      <c r="G3" s="214">
        <v>0.54</v>
      </c>
      <c r="H3" s="214">
        <v>0.54</v>
      </c>
      <c r="I3" s="214">
        <v>0.54</v>
      </c>
      <c r="J3" s="214">
        <v>0.54</v>
      </c>
      <c r="K3" s="214">
        <v>0.54</v>
      </c>
      <c r="L3" s="214">
        <v>0.54</v>
      </c>
      <c r="M3" s="214">
        <v>0.54</v>
      </c>
      <c r="N3" s="214">
        <f>AVERAGE(B3:M3)</f>
        <v>0.54</v>
      </c>
      <c r="P3" s="438"/>
      <c r="Q3" s="438"/>
      <c r="R3" s="440" t="s">
        <v>330</v>
      </c>
      <c r="S3" s="439" t="s">
        <v>331</v>
      </c>
      <c r="T3" s="438"/>
      <c r="U3" s="438"/>
      <c r="V3" s="438"/>
      <c r="W3" s="438"/>
      <c r="X3" s="438"/>
      <c r="Y3" s="438"/>
      <c r="Z3" s="438"/>
      <c r="AA3" s="438"/>
      <c r="AB3" s="438"/>
    </row>
    <row r="4" spans="1:28" x14ac:dyDescent="0.25">
      <c r="A4" s="2" t="s">
        <v>41</v>
      </c>
      <c r="B4" s="269">
        <v>0.56999999999999995</v>
      </c>
      <c r="C4" s="269">
        <v>0.6</v>
      </c>
      <c r="D4" s="269">
        <v>0.56999999999999995</v>
      </c>
      <c r="E4" s="269">
        <v>0.53</v>
      </c>
      <c r="F4" s="269"/>
      <c r="G4" s="269"/>
      <c r="H4" s="269"/>
      <c r="I4" s="269"/>
      <c r="J4" s="269"/>
      <c r="K4" s="269"/>
      <c r="L4" s="269"/>
      <c r="M4" s="269"/>
      <c r="N4" s="269">
        <f>AVERAGE(B4:M4)</f>
        <v>0.56749999999999989</v>
      </c>
      <c r="P4" s="438"/>
      <c r="Q4" s="438"/>
      <c r="R4" s="440"/>
      <c r="S4" s="439"/>
      <c r="T4" s="438"/>
      <c r="U4" s="438"/>
      <c r="V4" s="438"/>
      <c r="W4" s="438"/>
      <c r="X4" s="438"/>
      <c r="Y4" s="438"/>
      <c r="Z4" s="438"/>
      <c r="AA4" s="438"/>
      <c r="AB4" s="438"/>
    </row>
    <row r="5" spans="1:28" x14ac:dyDescent="0.25">
      <c r="A5" s="2" t="s">
        <v>198</v>
      </c>
      <c r="B5" s="4">
        <f>IFERROR(B3/B4,0)</f>
        <v>0.94736842105263175</v>
      </c>
      <c r="C5" s="4">
        <f t="shared" ref="C5:N5" si="0">IFERROR(C3/C4,0)</f>
        <v>0.90000000000000013</v>
      </c>
      <c r="D5" s="4">
        <f t="shared" si="0"/>
        <v>0.94736842105263175</v>
      </c>
      <c r="E5" s="4">
        <f t="shared" si="0"/>
        <v>1.0188679245283019</v>
      </c>
      <c r="F5" s="4">
        <f t="shared" si="0"/>
        <v>0</v>
      </c>
      <c r="G5" s="4">
        <f t="shared" si="0"/>
        <v>0</v>
      </c>
      <c r="H5" s="4">
        <f t="shared" si="0"/>
        <v>0</v>
      </c>
      <c r="I5" s="4">
        <f t="shared" si="0"/>
        <v>0</v>
      </c>
      <c r="J5" s="4">
        <f t="shared" si="0"/>
        <v>0</v>
      </c>
      <c r="K5" s="4">
        <f t="shared" si="0"/>
        <v>0</v>
      </c>
      <c r="L5" s="4">
        <f t="shared" si="0"/>
        <v>0</v>
      </c>
      <c r="M5" s="4">
        <f t="shared" si="0"/>
        <v>0</v>
      </c>
      <c r="N5" s="4">
        <f t="shared" si="0"/>
        <v>0.95154185022026461</v>
      </c>
      <c r="P5" s="438"/>
      <c r="Q5" s="438"/>
      <c r="R5" s="440"/>
      <c r="S5" s="439"/>
      <c r="T5" s="438"/>
      <c r="U5" s="438"/>
      <c r="V5" s="438"/>
      <c r="W5" s="438"/>
      <c r="X5" s="438"/>
      <c r="Y5" s="438"/>
      <c r="Z5" s="438"/>
      <c r="AA5" s="438"/>
      <c r="AB5" s="438"/>
    </row>
    <row r="8" spans="1:28" x14ac:dyDescent="0.25">
      <c r="A8" s="3" t="s">
        <v>232</v>
      </c>
      <c r="B8">
        <v>5</v>
      </c>
      <c r="F8" s="312">
        <v>3</v>
      </c>
      <c r="G8" s="312">
        <v>2</v>
      </c>
    </row>
    <row r="9" spans="1:28" s="213" customFormat="1" ht="45" x14ac:dyDescent="0.25">
      <c r="A9" s="240" t="s">
        <v>228</v>
      </c>
      <c r="B9" s="307" t="s">
        <v>28</v>
      </c>
      <c r="C9" s="307" t="s">
        <v>29</v>
      </c>
      <c r="D9" s="307" t="s">
        <v>30</v>
      </c>
      <c r="E9" s="307" t="s">
        <v>31</v>
      </c>
      <c r="F9" s="241" t="s">
        <v>32</v>
      </c>
      <c r="G9" s="241" t="s">
        <v>33</v>
      </c>
      <c r="H9" s="241" t="s">
        <v>34</v>
      </c>
      <c r="I9" s="241" t="s">
        <v>35</v>
      </c>
      <c r="J9" s="241" t="s">
        <v>36</v>
      </c>
      <c r="K9" s="241" t="s">
        <v>37</v>
      </c>
      <c r="L9" s="241" t="s">
        <v>38</v>
      </c>
      <c r="M9" s="241" t="s">
        <v>39</v>
      </c>
      <c r="N9" s="241" t="s">
        <v>82</v>
      </c>
      <c r="P9" s="205" t="s">
        <v>28</v>
      </c>
      <c r="Q9" s="205" t="s">
        <v>29</v>
      </c>
      <c r="R9" s="205" t="s">
        <v>30</v>
      </c>
      <c r="S9" s="205" t="s">
        <v>31</v>
      </c>
      <c r="T9" s="205" t="s">
        <v>32</v>
      </c>
      <c r="U9" s="205" t="s">
        <v>33</v>
      </c>
      <c r="V9" s="205" t="s">
        <v>34</v>
      </c>
      <c r="W9" s="205" t="s">
        <v>35</v>
      </c>
      <c r="X9" s="205" t="s">
        <v>36</v>
      </c>
      <c r="Y9" s="205" t="s">
        <v>37</v>
      </c>
      <c r="Z9" s="205" t="s">
        <v>38</v>
      </c>
      <c r="AA9" s="205" t="s">
        <v>39</v>
      </c>
      <c r="AB9" s="205" t="s">
        <v>82</v>
      </c>
    </row>
    <row r="10" spans="1:28" s="213" customFormat="1" x14ac:dyDescent="0.25">
      <c r="A10" s="240" t="s">
        <v>40</v>
      </c>
      <c r="B10" s="324"/>
      <c r="C10" s="324"/>
      <c r="D10" s="324"/>
      <c r="E10" s="324"/>
      <c r="F10" s="320">
        <v>3</v>
      </c>
      <c r="G10" s="320">
        <v>2</v>
      </c>
      <c r="H10" s="327"/>
      <c r="I10" s="327"/>
      <c r="J10" s="327"/>
      <c r="K10" s="327"/>
      <c r="L10" s="327"/>
      <c r="M10" s="327"/>
      <c r="N10" s="315">
        <f>SUM(B10:M10)</f>
        <v>5</v>
      </c>
      <c r="P10" s="205"/>
      <c r="Q10" s="205"/>
      <c r="R10" s="205"/>
      <c r="S10" s="205"/>
      <c r="T10" s="205"/>
      <c r="U10" s="205"/>
      <c r="V10" s="205"/>
      <c r="W10" s="205"/>
      <c r="X10" s="205"/>
      <c r="Y10" s="205"/>
      <c r="Z10" s="205"/>
      <c r="AA10" s="205"/>
      <c r="AB10" s="205"/>
    </row>
    <row r="11" spans="1:28" ht="14.45" customHeight="1" x14ac:dyDescent="0.25">
      <c r="A11" s="2" t="s">
        <v>41</v>
      </c>
      <c r="B11" s="325"/>
      <c r="C11" s="325"/>
      <c r="D11" s="325"/>
      <c r="E11" s="325"/>
      <c r="F11" s="268"/>
      <c r="G11" s="268"/>
      <c r="H11" s="325"/>
      <c r="I11" s="325"/>
      <c r="J11" s="325"/>
      <c r="K11" s="325"/>
      <c r="L11" s="325"/>
      <c r="M11" s="325"/>
      <c r="N11" s="268">
        <f>SUM(B11:M11)</f>
        <v>0</v>
      </c>
      <c r="P11" s="438"/>
      <c r="Q11" s="438"/>
      <c r="R11" s="439" t="s">
        <v>328</v>
      </c>
      <c r="S11" s="439" t="s">
        <v>328</v>
      </c>
      <c r="T11" s="439" t="s">
        <v>328</v>
      </c>
      <c r="U11" s="438"/>
      <c r="V11" s="438"/>
      <c r="W11" s="438"/>
      <c r="X11" s="438"/>
      <c r="Y11" s="438"/>
      <c r="Z11" s="438"/>
      <c r="AA11" s="438"/>
      <c r="AB11" s="438"/>
    </row>
    <row r="12" spans="1:28" x14ac:dyDescent="0.25">
      <c r="A12" s="2" t="s">
        <v>83</v>
      </c>
      <c r="B12" s="325"/>
      <c r="C12" s="325"/>
      <c r="D12" s="325"/>
      <c r="E12" s="325"/>
      <c r="F12" s="246">
        <f>SUM($B$11:F$11)</f>
        <v>0</v>
      </c>
      <c r="G12" s="246">
        <f>SUM($B$11:G$11)</f>
        <v>0</v>
      </c>
      <c r="H12" s="325"/>
      <c r="I12" s="325"/>
      <c r="J12" s="325"/>
      <c r="K12" s="325"/>
      <c r="L12" s="325"/>
      <c r="M12" s="325"/>
      <c r="N12" s="246">
        <f>G12</f>
        <v>0</v>
      </c>
      <c r="P12" s="438"/>
      <c r="Q12" s="438"/>
      <c r="R12" s="439"/>
      <c r="S12" s="439"/>
      <c r="T12" s="439"/>
      <c r="U12" s="438"/>
      <c r="V12" s="438"/>
      <c r="W12" s="438"/>
      <c r="X12" s="438"/>
      <c r="Y12" s="438"/>
      <c r="Z12" s="438"/>
      <c r="AA12" s="438"/>
      <c r="AB12" s="438"/>
    </row>
    <row r="13" spans="1:28" x14ac:dyDescent="0.25">
      <c r="A13" s="2" t="s">
        <v>199</v>
      </c>
      <c r="B13" s="326"/>
      <c r="C13" s="326"/>
      <c r="D13" s="326"/>
      <c r="E13" s="326"/>
      <c r="F13" s="1">
        <f>F12/F10</f>
        <v>0</v>
      </c>
      <c r="G13" s="1">
        <f>G12/G10</f>
        <v>0</v>
      </c>
      <c r="H13" s="326"/>
      <c r="I13" s="326"/>
      <c r="J13" s="326"/>
      <c r="K13" s="326"/>
      <c r="L13" s="326"/>
      <c r="M13" s="326"/>
      <c r="N13" s="1">
        <f>M13</f>
        <v>0</v>
      </c>
      <c r="P13" s="438"/>
      <c r="Q13" s="438"/>
      <c r="R13" s="439"/>
      <c r="S13" s="439"/>
      <c r="T13" s="439"/>
      <c r="U13" s="438"/>
      <c r="V13" s="438"/>
      <c r="W13" s="438"/>
      <c r="X13" s="438"/>
      <c r="Y13" s="438"/>
      <c r="Z13" s="438"/>
      <c r="AA13" s="438"/>
      <c r="AB13" s="438"/>
    </row>
    <row r="16" spans="1:28" x14ac:dyDescent="0.25">
      <c r="A16" s="3" t="s">
        <v>232</v>
      </c>
    </row>
    <row r="17" spans="1:28" s="213" customFormat="1" x14ac:dyDescent="0.25">
      <c r="A17" s="240" t="s">
        <v>231</v>
      </c>
      <c r="B17" s="328" t="s">
        <v>28</v>
      </c>
      <c r="C17" s="328" t="s">
        <v>29</v>
      </c>
      <c r="D17" s="328" t="s">
        <v>30</v>
      </c>
      <c r="E17" s="328" t="s">
        <v>31</v>
      </c>
      <c r="F17" s="241" t="s">
        <v>32</v>
      </c>
      <c r="G17" s="241" t="s">
        <v>33</v>
      </c>
      <c r="H17" s="241" t="s">
        <v>34</v>
      </c>
      <c r="I17" s="241" t="s">
        <v>35</v>
      </c>
      <c r="J17" s="241" t="s">
        <v>36</v>
      </c>
      <c r="K17" s="241" t="s">
        <v>37</v>
      </c>
      <c r="L17" s="241" t="s">
        <v>38</v>
      </c>
      <c r="M17" s="241" t="s">
        <v>39</v>
      </c>
      <c r="N17" s="241" t="s">
        <v>82</v>
      </c>
      <c r="P17" s="205" t="s">
        <v>28</v>
      </c>
      <c r="Q17" s="205" t="s">
        <v>29</v>
      </c>
      <c r="R17" s="205" t="s">
        <v>30</v>
      </c>
      <c r="S17" s="205" t="s">
        <v>31</v>
      </c>
      <c r="T17" s="205" t="s">
        <v>32</v>
      </c>
      <c r="U17" s="205" t="s">
        <v>33</v>
      </c>
      <c r="V17" s="205" t="s">
        <v>34</v>
      </c>
      <c r="W17" s="205" t="s">
        <v>35</v>
      </c>
      <c r="X17" s="205" t="s">
        <v>36</v>
      </c>
      <c r="Y17" s="205" t="s">
        <v>37</v>
      </c>
      <c r="Z17" s="205" t="s">
        <v>38</v>
      </c>
      <c r="AA17" s="205" t="s">
        <v>39</v>
      </c>
      <c r="AB17" s="205" t="s">
        <v>82</v>
      </c>
    </row>
    <row r="18" spans="1:28" s="213" customFormat="1" x14ac:dyDescent="0.25">
      <c r="A18" s="240" t="s">
        <v>40</v>
      </c>
      <c r="B18" s="324"/>
      <c r="C18" s="324"/>
      <c r="D18" s="324"/>
      <c r="E18" s="324"/>
      <c r="F18" s="315">
        <v>2</v>
      </c>
      <c r="G18" s="324"/>
      <c r="H18" s="324"/>
      <c r="I18" s="315">
        <v>3</v>
      </c>
      <c r="J18" s="324"/>
      <c r="K18" s="324"/>
      <c r="L18" s="324"/>
      <c r="M18" s="324"/>
      <c r="N18" s="315">
        <f>SUM(B18:M18)</f>
        <v>5</v>
      </c>
      <c r="P18" s="205"/>
      <c r="Q18" s="205"/>
      <c r="R18" s="205"/>
      <c r="S18" s="205"/>
      <c r="T18" s="205"/>
      <c r="U18" s="205"/>
      <c r="V18" s="205"/>
      <c r="W18" s="205"/>
      <c r="X18" s="205"/>
      <c r="Y18" s="205"/>
      <c r="Z18" s="205"/>
      <c r="AA18" s="205"/>
      <c r="AB18" s="205"/>
    </row>
    <row r="19" spans="1:28" x14ac:dyDescent="0.25">
      <c r="A19" s="2" t="s">
        <v>41</v>
      </c>
      <c r="B19" s="325"/>
      <c r="C19" s="325"/>
      <c r="D19" s="325"/>
      <c r="E19" s="325"/>
      <c r="F19" s="268"/>
      <c r="G19" s="325"/>
      <c r="H19" s="325"/>
      <c r="I19" s="268"/>
      <c r="J19" s="325"/>
      <c r="K19" s="325"/>
      <c r="L19" s="325"/>
      <c r="M19" s="325"/>
      <c r="N19" s="268">
        <f>SUM(B19:M19)</f>
        <v>0</v>
      </c>
      <c r="P19" s="439" t="s">
        <v>332</v>
      </c>
      <c r="Q19" s="439" t="s">
        <v>333</v>
      </c>
      <c r="R19" s="439" t="s">
        <v>334</v>
      </c>
      <c r="S19" s="439" t="s">
        <v>335</v>
      </c>
      <c r="T19" s="439" t="s">
        <v>336</v>
      </c>
      <c r="U19" s="438"/>
      <c r="V19" s="438"/>
      <c r="W19" s="438"/>
      <c r="X19" s="438"/>
      <c r="Y19" s="438"/>
      <c r="Z19" s="438"/>
      <c r="AA19" s="438"/>
      <c r="AB19" s="438"/>
    </row>
    <row r="20" spans="1:28" x14ac:dyDescent="0.25">
      <c r="A20" s="2" t="s">
        <v>83</v>
      </c>
      <c r="B20" s="325"/>
      <c r="C20" s="325"/>
      <c r="D20" s="325"/>
      <c r="E20" s="325"/>
      <c r="F20" s="246">
        <f>SUM($B$19:F$19)</f>
        <v>0</v>
      </c>
      <c r="G20" s="325"/>
      <c r="H20" s="325"/>
      <c r="I20" s="246">
        <f>SUM($B$19:I$19)</f>
        <v>0</v>
      </c>
      <c r="J20" s="325"/>
      <c r="K20" s="325"/>
      <c r="L20" s="325"/>
      <c r="M20" s="325"/>
      <c r="N20" s="246">
        <f>I20</f>
        <v>0</v>
      </c>
      <c r="P20" s="439"/>
      <c r="Q20" s="438"/>
      <c r="R20" s="438"/>
      <c r="S20" s="438"/>
      <c r="T20" s="439"/>
      <c r="U20" s="438"/>
      <c r="V20" s="438"/>
      <c r="W20" s="438"/>
      <c r="X20" s="438"/>
      <c r="Y20" s="438"/>
      <c r="Z20" s="438"/>
      <c r="AA20" s="438"/>
      <c r="AB20" s="438"/>
    </row>
    <row r="21" spans="1:28" x14ac:dyDescent="0.25">
      <c r="A21" s="2" t="s">
        <v>199</v>
      </c>
      <c r="B21" s="326"/>
      <c r="C21" s="326"/>
      <c r="D21" s="326"/>
      <c r="E21" s="326"/>
      <c r="F21" s="1">
        <f>F20/F18</f>
        <v>0</v>
      </c>
      <c r="G21" s="326"/>
      <c r="H21" s="326"/>
      <c r="I21" s="1">
        <f>I20/I18</f>
        <v>0</v>
      </c>
      <c r="J21" s="326"/>
      <c r="K21" s="326"/>
      <c r="L21" s="326"/>
      <c r="M21" s="326"/>
      <c r="N21" s="1">
        <f>N19/N18</f>
        <v>0</v>
      </c>
      <c r="P21" s="439"/>
      <c r="Q21" s="438"/>
      <c r="R21" s="438"/>
      <c r="S21" s="438"/>
      <c r="T21" s="439"/>
      <c r="U21" s="438"/>
      <c r="V21" s="438"/>
      <c r="W21" s="438"/>
      <c r="X21" s="438"/>
      <c r="Y21" s="438"/>
      <c r="Z21" s="438"/>
      <c r="AA21" s="438"/>
      <c r="AB21" s="438"/>
    </row>
    <row r="24" spans="1:28" x14ac:dyDescent="0.25">
      <c r="A24" s="3" t="s">
        <v>234</v>
      </c>
    </row>
    <row r="25" spans="1:28" s="213" customFormat="1" ht="30" x14ac:dyDescent="0.25">
      <c r="A25" s="240" t="s">
        <v>233</v>
      </c>
      <c r="B25" s="328" t="s">
        <v>28</v>
      </c>
      <c r="C25" s="328" t="s">
        <v>29</v>
      </c>
      <c r="D25" s="328" t="s">
        <v>30</v>
      </c>
      <c r="E25" s="328" t="s">
        <v>31</v>
      </c>
      <c r="F25" s="241" t="s">
        <v>32</v>
      </c>
      <c r="G25" s="241" t="s">
        <v>33</v>
      </c>
      <c r="H25" s="241" t="s">
        <v>34</v>
      </c>
      <c r="I25" s="241" t="s">
        <v>35</v>
      </c>
      <c r="J25" s="241" t="s">
        <v>36</v>
      </c>
      <c r="K25" s="241" t="s">
        <v>37</v>
      </c>
      <c r="L25" s="241" t="s">
        <v>38</v>
      </c>
      <c r="M25" s="241" t="s">
        <v>39</v>
      </c>
      <c r="N25" s="241" t="s">
        <v>82</v>
      </c>
      <c r="P25" s="205" t="s">
        <v>28</v>
      </c>
      <c r="Q25" s="205" t="s">
        <v>29</v>
      </c>
      <c r="R25" s="205" t="s">
        <v>30</v>
      </c>
      <c r="S25" s="205" t="s">
        <v>31</v>
      </c>
      <c r="T25" s="205" t="s">
        <v>32</v>
      </c>
      <c r="U25" s="205" t="s">
        <v>33</v>
      </c>
      <c r="V25" s="205" t="s">
        <v>34</v>
      </c>
      <c r="W25" s="205" t="s">
        <v>35</v>
      </c>
      <c r="X25" s="205" t="s">
        <v>36</v>
      </c>
      <c r="Y25" s="205" t="s">
        <v>37</v>
      </c>
      <c r="Z25" s="205" t="s">
        <v>38</v>
      </c>
      <c r="AA25" s="205" t="s">
        <v>39</v>
      </c>
      <c r="AB25" s="205" t="s">
        <v>82</v>
      </c>
    </row>
    <row r="26" spans="1:28" x14ac:dyDescent="0.25">
      <c r="A26" s="2" t="s">
        <v>40</v>
      </c>
      <c r="B26" s="214">
        <v>0.98</v>
      </c>
      <c r="C26" s="214">
        <v>0.98</v>
      </c>
      <c r="D26" s="214">
        <v>0.98</v>
      </c>
      <c r="E26" s="214">
        <v>0.98</v>
      </c>
      <c r="F26" s="214">
        <v>0.98</v>
      </c>
      <c r="G26" s="214">
        <v>0.98</v>
      </c>
      <c r="H26" s="214">
        <v>0.98</v>
      </c>
      <c r="I26" s="214">
        <v>0.98</v>
      </c>
      <c r="J26" s="214">
        <v>0.98</v>
      </c>
      <c r="K26" s="214">
        <v>0.98</v>
      </c>
      <c r="L26" s="214">
        <v>0.98</v>
      </c>
      <c r="M26" s="214">
        <v>0.98</v>
      </c>
      <c r="N26" s="214">
        <f>AVERAGE(B26:M26)</f>
        <v>0.98000000000000032</v>
      </c>
      <c r="P26" s="438"/>
      <c r="Q26" s="438"/>
      <c r="R26" s="438"/>
      <c r="S26" s="438"/>
      <c r="T26" s="438"/>
      <c r="U26" s="438"/>
      <c r="V26" s="438"/>
      <c r="W26" s="438"/>
      <c r="X26" s="438"/>
      <c r="Y26" s="438"/>
      <c r="Z26" s="438"/>
      <c r="AA26" s="438"/>
      <c r="AB26" s="438"/>
    </row>
    <row r="27" spans="1:28" x14ac:dyDescent="0.25">
      <c r="A27" s="2" t="s">
        <v>41</v>
      </c>
      <c r="B27" s="269">
        <v>1.02</v>
      </c>
      <c r="C27" s="269">
        <v>1</v>
      </c>
      <c r="D27" s="269">
        <v>1.01</v>
      </c>
      <c r="E27" s="269">
        <v>1.04</v>
      </c>
      <c r="F27" s="269"/>
      <c r="G27" s="269"/>
      <c r="H27" s="269"/>
      <c r="I27" s="269"/>
      <c r="J27" s="269"/>
      <c r="K27" s="269"/>
      <c r="L27" s="269"/>
      <c r="M27" s="269"/>
      <c r="N27" s="271">
        <f>AVERAGE(B27:M27)</f>
        <v>1.0175000000000001</v>
      </c>
      <c r="P27" s="438"/>
      <c r="Q27" s="438"/>
      <c r="R27" s="438"/>
      <c r="S27" s="438"/>
      <c r="T27" s="438"/>
      <c r="U27" s="438"/>
      <c r="V27" s="438"/>
      <c r="W27" s="438"/>
      <c r="X27" s="438"/>
      <c r="Y27" s="438"/>
      <c r="Z27" s="438"/>
      <c r="AA27" s="438"/>
      <c r="AB27" s="438"/>
    </row>
    <row r="28" spans="1:28" x14ac:dyDescent="0.25">
      <c r="A28" s="2" t="s">
        <v>198</v>
      </c>
      <c r="B28" s="4">
        <f>B27/B26</f>
        <v>1.0408163265306123</v>
      </c>
      <c r="C28" s="4">
        <f t="shared" ref="C28:N28" si="1">C27/C26</f>
        <v>1.0204081632653061</v>
      </c>
      <c r="D28" s="4">
        <f t="shared" si="1"/>
        <v>1.0306122448979591</v>
      </c>
      <c r="E28" s="4">
        <f t="shared" si="1"/>
        <v>1.0612244897959184</v>
      </c>
      <c r="F28" s="4">
        <f t="shared" si="1"/>
        <v>0</v>
      </c>
      <c r="G28" s="4">
        <f t="shared" si="1"/>
        <v>0</v>
      </c>
      <c r="H28" s="4">
        <f t="shared" si="1"/>
        <v>0</v>
      </c>
      <c r="I28" s="4">
        <f t="shared" si="1"/>
        <v>0</v>
      </c>
      <c r="J28" s="4">
        <f t="shared" si="1"/>
        <v>0</v>
      </c>
      <c r="K28" s="4">
        <f t="shared" si="1"/>
        <v>0</v>
      </c>
      <c r="L28" s="4">
        <f t="shared" si="1"/>
        <v>0</v>
      </c>
      <c r="M28" s="4">
        <f t="shared" si="1"/>
        <v>0</v>
      </c>
      <c r="N28" s="4">
        <f t="shared" si="1"/>
        <v>1.0382653061224487</v>
      </c>
      <c r="P28" s="438"/>
      <c r="Q28" s="438"/>
      <c r="R28" s="438"/>
      <c r="S28" s="438"/>
      <c r="T28" s="438"/>
      <c r="U28" s="438"/>
      <c r="V28" s="438"/>
      <c r="W28" s="438"/>
      <c r="X28" s="438"/>
      <c r="Y28" s="438"/>
      <c r="Z28" s="438"/>
      <c r="AA28" s="438"/>
      <c r="AB28" s="438"/>
    </row>
    <row r="29" spans="1:28" x14ac:dyDescent="0.25">
      <c r="A29" s="2" t="s">
        <v>199</v>
      </c>
      <c r="B29" s="4">
        <f>B28</f>
        <v>1.0408163265306123</v>
      </c>
      <c r="C29" s="4">
        <f>SUM($B$28:C$28)/COUNT($B$28:C$28)</f>
        <v>1.0306122448979593</v>
      </c>
      <c r="D29" s="4">
        <f>SUM($B$28:D$28)/COUNT($B$28:D$28)</f>
        <v>1.0306122448979593</v>
      </c>
      <c r="E29" s="4">
        <f>SUM($B$28:E$28)/COUNT($B$28:E$28)</f>
        <v>1.0382653061224492</v>
      </c>
      <c r="F29" s="4">
        <f>SUM($B$28:F$28)/COUNT($B$28:F$28)</f>
        <v>0.83061224489795937</v>
      </c>
      <c r="G29" s="4">
        <f>SUM($B$28:G$28)/COUNT($B$28:G$28)</f>
        <v>0.69217687074829948</v>
      </c>
      <c r="H29" s="4">
        <f>SUM($B$28:H$28)/COUNT($B$28:H$28)</f>
        <v>0.59329446064139957</v>
      </c>
      <c r="I29" s="4">
        <f>SUM($B$28:I$28)/COUNT($B$28:I$28)</f>
        <v>0.51913265306122458</v>
      </c>
      <c r="J29" s="4">
        <f>SUM($B$28:J$28)/COUNT($B$28:J$28)</f>
        <v>0.46145124716553299</v>
      </c>
      <c r="K29" s="4">
        <f>SUM($B$28:K$28)/COUNT($B$28:K$28)</f>
        <v>0.41530612244897969</v>
      </c>
      <c r="L29" s="4">
        <f>SUM($B$28:L$28)/COUNT($B$28:L$28)</f>
        <v>0.37755102040816335</v>
      </c>
      <c r="M29" s="4">
        <f>SUM($B$28:M$28)/COUNT($B$28:M$28)</f>
        <v>0.34608843537414974</v>
      </c>
      <c r="N29" s="4"/>
      <c r="P29" s="438"/>
      <c r="Q29" s="438"/>
      <c r="R29" s="438"/>
      <c r="S29" s="438"/>
      <c r="T29" s="438"/>
      <c r="U29" s="438"/>
      <c r="V29" s="438"/>
      <c r="W29" s="438"/>
      <c r="X29" s="438"/>
      <c r="Y29" s="438"/>
      <c r="Z29" s="438"/>
      <c r="AA29" s="438"/>
      <c r="AB29" s="438"/>
    </row>
    <row r="32" spans="1:28" x14ac:dyDescent="0.25">
      <c r="A32" s="3" t="s">
        <v>43</v>
      </c>
    </row>
    <row r="33" spans="1:28" x14ac:dyDescent="0.25">
      <c r="A33" s="2" t="s">
        <v>204</v>
      </c>
      <c r="B33" s="332" t="s">
        <v>28</v>
      </c>
      <c r="C33" s="332" t="s">
        <v>29</v>
      </c>
      <c r="D33" s="328" t="s">
        <v>30</v>
      </c>
      <c r="E33" s="328" t="s">
        <v>31</v>
      </c>
      <c r="F33" s="2" t="s">
        <v>32</v>
      </c>
      <c r="G33" s="2" t="s">
        <v>33</v>
      </c>
      <c r="H33" s="2" t="s">
        <v>34</v>
      </c>
      <c r="I33" s="2" t="s">
        <v>35</v>
      </c>
      <c r="J33" s="2" t="s">
        <v>36</v>
      </c>
      <c r="K33" s="2" t="s">
        <v>37</v>
      </c>
      <c r="L33" s="2" t="s">
        <v>38</v>
      </c>
      <c r="M33" s="2" t="s">
        <v>39</v>
      </c>
      <c r="N33" s="2" t="s">
        <v>82</v>
      </c>
      <c r="P33" s="205" t="s">
        <v>28</v>
      </c>
      <c r="Q33" s="205" t="s">
        <v>29</v>
      </c>
      <c r="R33" s="205" t="s">
        <v>30</v>
      </c>
      <c r="S33" s="205" t="s">
        <v>31</v>
      </c>
      <c r="T33" s="205" t="s">
        <v>32</v>
      </c>
      <c r="U33" s="205" t="s">
        <v>33</v>
      </c>
      <c r="V33" s="205" t="s">
        <v>34</v>
      </c>
      <c r="W33" s="205" t="s">
        <v>35</v>
      </c>
      <c r="X33" s="205" t="s">
        <v>36</v>
      </c>
      <c r="Y33" s="205" t="s">
        <v>37</v>
      </c>
      <c r="Z33" s="205" t="s">
        <v>38</v>
      </c>
      <c r="AA33" s="205" t="s">
        <v>39</v>
      </c>
      <c r="AB33" s="205" t="s">
        <v>82</v>
      </c>
    </row>
    <row r="34" spans="1:28" x14ac:dyDescent="0.25">
      <c r="A34" s="2" t="s">
        <v>40</v>
      </c>
      <c r="B34" s="209">
        <v>0</v>
      </c>
      <c r="C34" s="209">
        <v>0</v>
      </c>
      <c r="D34" s="209">
        <v>0</v>
      </c>
      <c r="E34" s="209">
        <v>0</v>
      </c>
      <c r="F34" s="209">
        <v>0</v>
      </c>
      <c r="G34" s="209">
        <v>0</v>
      </c>
      <c r="H34" s="209">
        <v>0</v>
      </c>
      <c r="I34" s="209">
        <v>0</v>
      </c>
      <c r="J34" s="209">
        <v>0</v>
      </c>
      <c r="K34" s="209">
        <v>0</v>
      </c>
      <c r="L34" s="209">
        <v>0</v>
      </c>
      <c r="M34" s="209">
        <v>0</v>
      </c>
      <c r="N34" s="209">
        <f>SUM(B34:M34)</f>
        <v>0</v>
      </c>
      <c r="P34" s="438"/>
      <c r="Q34" s="438"/>
      <c r="R34" s="438"/>
      <c r="S34" s="438"/>
      <c r="T34" s="438"/>
      <c r="U34" s="438"/>
      <c r="V34" s="438"/>
      <c r="W34" s="438"/>
      <c r="X34" s="438"/>
      <c r="Y34" s="438"/>
      <c r="Z34" s="438"/>
      <c r="AA34" s="438"/>
      <c r="AB34" s="438"/>
    </row>
    <row r="35" spans="1:28" x14ac:dyDescent="0.25">
      <c r="A35" s="2" t="s">
        <v>41</v>
      </c>
      <c r="B35" s="267">
        <v>0</v>
      </c>
      <c r="C35" s="267">
        <v>0</v>
      </c>
      <c r="D35" s="267">
        <v>0</v>
      </c>
      <c r="E35" s="267"/>
      <c r="F35" s="267"/>
      <c r="G35" s="267"/>
      <c r="H35" s="267"/>
      <c r="I35" s="267"/>
      <c r="J35" s="267"/>
      <c r="K35" s="267"/>
      <c r="L35" s="267"/>
      <c r="M35" s="267"/>
      <c r="N35" s="267">
        <f>SUM(B35:M35)</f>
        <v>0</v>
      </c>
      <c r="P35" s="438"/>
      <c r="Q35" s="438"/>
      <c r="R35" s="438"/>
      <c r="S35" s="438"/>
      <c r="T35" s="438"/>
      <c r="U35" s="438"/>
      <c r="V35" s="438"/>
      <c r="W35" s="438"/>
      <c r="X35" s="438"/>
      <c r="Y35" s="438"/>
      <c r="Z35" s="438"/>
      <c r="AA35" s="438"/>
      <c r="AB35" s="438"/>
    </row>
    <row r="36" spans="1:28" s="213" customFormat="1" x14ac:dyDescent="0.25">
      <c r="A36" s="2" t="s">
        <v>83</v>
      </c>
      <c r="B36" s="209">
        <f>B35</f>
        <v>0</v>
      </c>
      <c r="C36" s="209">
        <f>SUM($B$35:C$35)</f>
        <v>0</v>
      </c>
      <c r="D36" s="209">
        <f>SUM($B$35:D$35)</f>
        <v>0</v>
      </c>
      <c r="E36" s="209">
        <f>SUM($B$35:E$35)</f>
        <v>0</v>
      </c>
      <c r="F36" s="209">
        <f>SUM($B$35:F$35)</f>
        <v>0</v>
      </c>
      <c r="G36" s="209">
        <f>SUM($B$35:G$35)</f>
        <v>0</v>
      </c>
      <c r="H36" s="209">
        <f>SUM($B$35:H$35)</f>
        <v>0</v>
      </c>
      <c r="I36" s="209">
        <f>SUM($B$35:I$35)</f>
        <v>0</v>
      </c>
      <c r="J36" s="209">
        <f>SUM($B$35:J$35)</f>
        <v>0</v>
      </c>
      <c r="K36" s="209">
        <f>SUM($B$35:K$35)</f>
        <v>0</v>
      </c>
      <c r="L36" s="209">
        <f>SUM($B$35:L$35)</f>
        <v>0</v>
      </c>
      <c r="M36" s="209">
        <f>SUM($B$35:M$35)</f>
        <v>0</v>
      </c>
      <c r="N36" s="209"/>
      <c r="P36" s="438"/>
      <c r="Q36" s="438"/>
      <c r="R36" s="438"/>
      <c r="S36" s="438"/>
      <c r="T36" s="438"/>
      <c r="U36" s="438"/>
      <c r="V36" s="438"/>
      <c r="W36" s="438"/>
      <c r="X36" s="438"/>
      <c r="Y36" s="438"/>
      <c r="Z36" s="438"/>
      <c r="AA36" s="438"/>
      <c r="AB36" s="438"/>
    </row>
    <row r="37" spans="1:28" x14ac:dyDescent="0.25">
      <c r="A37" s="2" t="s">
        <v>198</v>
      </c>
      <c r="B37" s="4">
        <f>IF(B35=0,1,B34/B35)</f>
        <v>1</v>
      </c>
      <c r="C37" s="4">
        <f t="shared" ref="C37:M37" si="2">IF(C35=0,1,C34/C35)</f>
        <v>1</v>
      </c>
      <c r="D37" s="4">
        <f t="shared" si="2"/>
        <v>1</v>
      </c>
      <c r="E37" s="4">
        <f t="shared" si="2"/>
        <v>1</v>
      </c>
      <c r="F37" s="4">
        <f t="shared" si="2"/>
        <v>1</v>
      </c>
      <c r="G37" s="4">
        <f t="shared" si="2"/>
        <v>1</v>
      </c>
      <c r="H37" s="4">
        <f t="shared" si="2"/>
        <v>1</v>
      </c>
      <c r="I37" s="4">
        <f t="shared" si="2"/>
        <v>1</v>
      </c>
      <c r="J37" s="4">
        <f t="shared" si="2"/>
        <v>1</v>
      </c>
      <c r="K37" s="4">
        <f t="shared" si="2"/>
        <v>1</v>
      </c>
      <c r="L37" s="4">
        <f t="shared" si="2"/>
        <v>1</v>
      </c>
      <c r="M37" s="4">
        <f t="shared" si="2"/>
        <v>1</v>
      </c>
      <c r="N37" s="4" t="str">
        <f t="shared" ref="N37" si="3">IF(N35=0,"100%",N35/N34)</f>
        <v>100%</v>
      </c>
      <c r="P37" s="438"/>
      <c r="Q37" s="438"/>
      <c r="R37" s="438"/>
      <c r="S37" s="438"/>
      <c r="T37" s="438"/>
      <c r="U37" s="438"/>
      <c r="V37" s="438"/>
      <c r="W37" s="438"/>
      <c r="X37" s="438"/>
      <c r="Y37" s="438"/>
      <c r="Z37" s="438"/>
      <c r="AA37" s="438"/>
      <c r="AB37" s="438"/>
    </row>
    <row r="38" spans="1:28" x14ac:dyDescent="0.25">
      <c r="A38" s="2" t="s">
        <v>200</v>
      </c>
      <c r="B38" s="4">
        <f>B37</f>
        <v>1</v>
      </c>
      <c r="C38" s="1">
        <f>SUM($B$37:C$37)/COUNT($B$37:C$37)</f>
        <v>1</v>
      </c>
      <c r="D38" s="1">
        <f>SUM($B$37:D$37)/COUNT($B$37:D$37)</f>
        <v>1</v>
      </c>
      <c r="E38" s="1">
        <f>SUM($B$37:E$37)/COUNT($B$37:E$37)</f>
        <v>1</v>
      </c>
      <c r="F38" s="1">
        <f>SUM($B$37:F$37)/COUNT($B$37:F$37)</f>
        <v>1</v>
      </c>
      <c r="G38" s="1">
        <f>SUM($B$37:G$37)/COUNT($B$37:G$37)</f>
        <v>1</v>
      </c>
      <c r="H38" s="1">
        <f>SUM($B$37:H$37)/COUNT($B$37:H$37)</f>
        <v>1</v>
      </c>
      <c r="I38" s="1">
        <f>SUM($B$37:I$37)/COUNT($B$37:I$37)</f>
        <v>1</v>
      </c>
      <c r="J38" s="1">
        <f>SUM($B$37:J$37)/COUNT($B$37:J$37)</f>
        <v>1</v>
      </c>
      <c r="K38" s="1">
        <f>SUM($B$37:K$37)/COUNT($B$37:K$37)</f>
        <v>1</v>
      </c>
      <c r="L38" s="1">
        <f>SUM($B$37:L$37)/COUNT($B$37:L$37)</f>
        <v>1</v>
      </c>
      <c r="M38" s="1">
        <f>SUM($B$37:M$37)/COUNT($B$37:M$37)</f>
        <v>1</v>
      </c>
      <c r="N38" s="1"/>
      <c r="P38" s="438"/>
      <c r="Q38" s="438"/>
      <c r="R38" s="438"/>
      <c r="S38" s="438"/>
      <c r="T38" s="438"/>
      <c r="U38" s="438"/>
      <c r="V38" s="438"/>
      <c r="W38" s="438"/>
      <c r="X38" s="438"/>
      <c r="Y38" s="438"/>
      <c r="Z38" s="438"/>
      <c r="AA38" s="438"/>
      <c r="AB38" s="438"/>
    </row>
    <row r="39" spans="1:28" x14ac:dyDescent="0.25">
      <c r="A39" s="210"/>
      <c r="B39" s="211"/>
      <c r="C39" s="212"/>
      <c r="D39" s="212"/>
      <c r="E39" s="212"/>
      <c r="F39" s="212"/>
      <c r="G39" s="212"/>
      <c r="H39" s="212"/>
      <c r="I39" s="212"/>
      <c r="J39" s="212"/>
      <c r="K39" s="212"/>
      <c r="L39" s="212"/>
      <c r="M39" s="212"/>
      <c r="N39" s="212"/>
    </row>
    <row r="40" spans="1:28" x14ac:dyDescent="0.25">
      <c r="A40" s="210"/>
      <c r="B40" s="211"/>
      <c r="C40" s="212"/>
      <c r="D40" s="212"/>
      <c r="E40" s="212"/>
      <c r="F40" s="212"/>
      <c r="G40" s="212"/>
      <c r="H40" s="212"/>
      <c r="I40" s="212"/>
      <c r="J40" s="212"/>
      <c r="K40" s="212"/>
      <c r="L40" s="212"/>
      <c r="M40" s="212"/>
      <c r="N40" s="212"/>
    </row>
    <row r="41" spans="1:28" ht="30" x14ac:dyDescent="0.25">
      <c r="A41" s="204" t="s">
        <v>236</v>
      </c>
      <c r="B41" s="328" t="s">
        <v>28</v>
      </c>
      <c r="C41" s="328" t="s">
        <v>29</v>
      </c>
      <c r="D41" s="328" t="s">
        <v>30</v>
      </c>
      <c r="E41" s="328" t="s">
        <v>31</v>
      </c>
      <c r="F41" s="205" t="s">
        <v>32</v>
      </c>
      <c r="G41" s="205" t="s">
        <v>33</v>
      </c>
      <c r="H41" s="205" t="s">
        <v>34</v>
      </c>
      <c r="I41" s="205" t="s">
        <v>35</v>
      </c>
      <c r="J41" s="205" t="s">
        <v>36</v>
      </c>
      <c r="K41" s="205" t="s">
        <v>37</v>
      </c>
      <c r="L41" s="205" t="s">
        <v>38</v>
      </c>
      <c r="M41" s="205" t="s">
        <v>39</v>
      </c>
      <c r="N41" s="205" t="s">
        <v>82</v>
      </c>
      <c r="P41" s="205" t="s">
        <v>28</v>
      </c>
      <c r="Q41" s="205" t="s">
        <v>29</v>
      </c>
      <c r="R41" s="205" t="s">
        <v>30</v>
      </c>
      <c r="S41" s="205" t="s">
        <v>31</v>
      </c>
      <c r="T41" s="205" t="s">
        <v>32</v>
      </c>
      <c r="U41" s="205" t="s">
        <v>33</v>
      </c>
      <c r="V41" s="205" t="s">
        <v>34</v>
      </c>
      <c r="W41" s="205" t="s">
        <v>35</v>
      </c>
      <c r="X41" s="205" t="s">
        <v>36</v>
      </c>
      <c r="Y41" s="205" t="s">
        <v>37</v>
      </c>
      <c r="Z41" s="205" t="s">
        <v>38</v>
      </c>
      <c r="AA41" s="205" t="s">
        <v>39</v>
      </c>
      <c r="AB41" s="205" t="s">
        <v>82</v>
      </c>
    </row>
    <row r="42" spans="1:28" x14ac:dyDescent="0.25">
      <c r="A42" s="2" t="s">
        <v>40</v>
      </c>
      <c r="B42" s="245">
        <v>2E-3</v>
      </c>
      <c r="C42" s="245">
        <v>2E-3</v>
      </c>
      <c r="D42" s="245">
        <v>2E-3</v>
      </c>
      <c r="E42" s="245">
        <v>2E-3</v>
      </c>
      <c r="F42" s="245">
        <v>2E-3</v>
      </c>
      <c r="G42" s="245">
        <v>2E-3</v>
      </c>
      <c r="H42" s="245">
        <v>2E-3</v>
      </c>
      <c r="I42" s="245">
        <v>2E-3</v>
      </c>
      <c r="J42" s="245">
        <v>2E-3</v>
      </c>
      <c r="K42" s="245">
        <v>2E-3</v>
      </c>
      <c r="L42" s="245">
        <v>2E-3</v>
      </c>
      <c r="M42" s="245">
        <v>2E-3</v>
      </c>
      <c r="N42" s="245">
        <f>AVERAGE(B42:M42)</f>
        <v>2.0000000000000005E-3</v>
      </c>
      <c r="P42" s="439" t="s">
        <v>329</v>
      </c>
      <c r="Q42" s="439"/>
      <c r="R42" s="439" t="s">
        <v>337</v>
      </c>
      <c r="S42" s="439" t="s">
        <v>343</v>
      </c>
      <c r="T42" s="439"/>
      <c r="U42" s="439"/>
      <c r="V42" s="438"/>
      <c r="W42" s="438"/>
      <c r="X42" s="438"/>
      <c r="Y42" s="438"/>
      <c r="Z42" s="438"/>
      <c r="AA42" s="438"/>
      <c r="AB42" s="438"/>
    </row>
    <row r="43" spans="1:28" x14ac:dyDescent="0.25">
      <c r="A43" s="2" t="s">
        <v>41</v>
      </c>
      <c r="B43" s="247">
        <v>7.0000000000000001E-3</v>
      </c>
      <c r="C43" s="335">
        <v>2.5000000000000001E-3</v>
      </c>
      <c r="D43" s="247">
        <v>4.7999999999999996E-3</v>
      </c>
      <c r="E43" s="247">
        <v>4.7999999999999996E-3</v>
      </c>
      <c r="F43" s="247"/>
      <c r="G43" s="247"/>
      <c r="H43" s="247"/>
      <c r="I43" s="247"/>
      <c r="J43" s="247"/>
      <c r="K43" s="247"/>
      <c r="L43" s="247"/>
      <c r="M43" s="247"/>
      <c r="N43" s="247">
        <f>AVERAGE(B43:M43)</f>
        <v>4.7749999999999997E-3</v>
      </c>
      <c r="P43" s="439"/>
      <c r="Q43" s="439"/>
      <c r="R43" s="439"/>
      <c r="S43" s="439"/>
      <c r="T43" s="439"/>
      <c r="U43" s="439"/>
      <c r="V43" s="438"/>
      <c r="W43" s="438"/>
      <c r="X43" s="438"/>
      <c r="Y43" s="438"/>
      <c r="Z43" s="438"/>
      <c r="AA43" s="438"/>
      <c r="AB43" s="438"/>
    </row>
    <row r="44" spans="1:28" x14ac:dyDescent="0.25">
      <c r="A44" s="2" t="s">
        <v>198</v>
      </c>
      <c r="B44" s="1">
        <f>IFERROR(B42/B43,0)</f>
        <v>0.2857142857142857</v>
      </c>
      <c r="C44" s="1">
        <f t="shared" ref="C44:N44" si="4">IFERROR(C42/C43,0)</f>
        <v>0.8</v>
      </c>
      <c r="D44" s="1">
        <f t="shared" si="4"/>
        <v>0.41666666666666669</v>
      </c>
      <c r="E44" s="1">
        <f t="shared" si="4"/>
        <v>0.41666666666666669</v>
      </c>
      <c r="F44" s="1">
        <f t="shared" si="4"/>
        <v>0</v>
      </c>
      <c r="G44" s="1">
        <f t="shared" si="4"/>
        <v>0</v>
      </c>
      <c r="H44" s="1">
        <f t="shared" si="4"/>
        <v>0</v>
      </c>
      <c r="I44" s="1">
        <f t="shared" si="4"/>
        <v>0</v>
      </c>
      <c r="J44" s="1">
        <f t="shared" si="4"/>
        <v>0</v>
      </c>
      <c r="K44" s="1">
        <f t="shared" si="4"/>
        <v>0</v>
      </c>
      <c r="L44" s="1">
        <f t="shared" si="4"/>
        <v>0</v>
      </c>
      <c r="M44" s="1">
        <f t="shared" si="4"/>
        <v>0</v>
      </c>
      <c r="N44" s="1">
        <f t="shared" si="4"/>
        <v>0.41884816753926712</v>
      </c>
      <c r="P44" s="439"/>
      <c r="Q44" s="439"/>
      <c r="R44" s="439"/>
      <c r="S44" s="439"/>
      <c r="T44" s="439"/>
      <c r="U44" s="439"/>
      <c r="V44" s="438"/>
      <c r="W44" s="438"/>
      <c r="X44" s="438"/>
      <c r="Y44" s="438"/>
      <c r="Z44" s="438"/>
      <c r="AA44" s="438"/>
      <c r="AB44" s="438"/>
    </row>
    <row r="45" spans="1:28" x14ac:dyDescent="0.25">
      <c r="A45" s="2" t="s">
        <v>200</v>
      </c>
      <c r="B45" s="1">
        <f>B44</f>
        <v>0.2857142857142857</v>
      </c>
      <c r="C45" s="1">
        <f>IFERROR(SUM($B$44:C$44)/COUNT($B$44:C$44),0)</f>
        <v>0.54285714285714293</v>
      </c>
      <c r="D45" s="1">
        <f>IFERROR(SUM($B$44:D$44)/COUNT($B$44:D$44),0)</f>
        <v>0.5007936507936509</v>
      </c>
      <c r="E45" s="1">
        <f>IFERROR(SUM($B$44:E$44)/COUNT($B$44:E$44),0)</f>
        <v>0.47976190476190483</v>
      </c>
      <c r="F45" s="1">
        <f>IFERROR(SUM($B$44:F$44)/COUNT($B$44:F$44),0)</f>
        <v>0.38380952380952388</v>
      </c>
      <c r="G45" s="1">
        <f>IFERROR(SUM($B$44:G$44)/COUNT($B$44:G$44),0)</f>
        <v>0.31984126984126987</v>
      </c>
      <c r="H45" s="1">
        <f>IFERROR(SUM($B$44:H$44)/COUNT($B$44:H$44),0)</f>
        <v>0.27414965986394563</v>
      </c>
      <c r="I45" s="1">
        <f>IFERROR(SUM($B$44:I$44)/COUNT($B$44:I$44),0)</f>
        <v>0.23988095238095242</v>
      </c>
      <c r="J45" s="1">
        <f>IFERROR(SUM($B$44:J$44)/COUNT($B$44:J$44),0)</f>
        <v>0.21322751322751327</v>
      </c>
      <c r="K45" s="1">
        <f>IFERROR(SUM($B$44:K$44)/COUNT($B$44:K$44),0)</f>
        <v>0.19190476190476194</v>
      </c>
      <c r="L45" s="1">
        <f>IFERROR(SUM($B$44:L$44)/COUNT($B$44:L$44),0)</f>
        <v>0.17445887445887448</v>
      </c>
      <c r="M45" s="1">
        <f>IFERROR(SUM($B$44:M$44)/COUNT($B$44:M$44),0)</f>
        <v>0.15992063492063494</v>
      </c>
      <c r="N45" s="1"/>
      <c r="P45" s="439"/>
      <c r="Q45" s="439"/>
      <c r="R45" s="439"/>
      <c r="S45" s="439"/>
      <c r="T45" s="439"/>
      <c r="U45" s="439"/>
      <c r="V45" s="438"/>
      <c r="W45" s="438"/>
      <c r="X45" s="438"/>
      <c r="Y45" s="438"/>
      <c r="Z45" s="438"/>
      <c r="AA45" s="438"/>
      <c r="AB45" s="438"/>
    </row>
    <row r="46" spans="1:28" x14ac:dyDescent="0.25">
      <c r="A46" s="210"/>
      <c r="B46" s="211"/>
      <c r="C46" s="212"/>
      <c r="D46" s="212"/>
      <c r="E46" s="212"/>
      <c r="F46" s="212"/>
      <c r="G46" s="212"/>
      <c r="H46" s="212"/>
      <c r="I46" s="212"/>
      <c r="J46" s="212"/>
      <c r="K46" s="212"/>
      <c r="L46" s="212"/>
      <c r="M46" s="212"/>
      <c r="N46" s="212"/>
    </row>
    <row r="47" spans="1:28" x14ac:dyDescent="0.25">
      <c r="A47" s="210"/>
      <c r="B47" s="211"/>
      <c r="C47" s="212"/>
      <c r="D47" s="212"/>
      <c r="E47" s="212"/>
      <c r="F47" s="212"/>
      <c r="G47" s="212"/>
      <c r="H47" s="212"/>
      <c r="I47" s="212"/>
      <c r="J47" s="212"/>
      <c r="K47" s="212"/>
      <c r="L47" s="212"/>
      <c r="M47" s="212"/>
      <c r="N47" s="212"/>
    </row>
    <row r="48" spans="1:28" x14ac:dyDescent="0.25">
      <c r="A48" s="204" t="s">
        <v>238</v>
      </c>
      <c r="B48" s="328" t="s">
        <v>28</v>
      </c>
      <c r="C48" s="328" t="s">
        <v>29</v>
      </c>
      <c r="D48" s="328" t="s">
        <v>30</v>
      </c>
      <c r="E48" s="328" t="s">
        <v>31</v>
      </c>
      <c r="F48" s="205" t="s">
        <v>32</v>
      </c>
      <c r="G48" s="205" t="s">
        <v>33</v>
      </c>
      <c r="H48" s="205" t="s">
        <v>34</v>
      </c>
      <c r="I48" s="205" t="s">
        <v>35</v>
      </c>
      <c r="J48" s="205" t="s">
        <v>36</v>
      </c>
      <c r="K48" s="205" t="s">
        <v>37</v>
      </c>
      <c r="L48" s="205" t="s">
        <v>38</v>
      </c>
      <c r="M48" s="205" t="s">
        <v>39</v>
      </c>
      <c r="N48" s="205" t="s">
        <v>82</v>
      </c>
      <c r="P48" s="205" t="s">
        <v>28</v>
      </c>
      <c r="Q48" s="205" t="s">
        <v>29</v>
      </c>
      <c r="R48" s="205" t="s">
        <v>30</v>
      </c>
      <c r="S48" s="205" t="s">
        <v>31</v>
      </c>
      <c r="T48" s="205" t="s">
        <v>32</v>
      </c>
      <c r="U48" s="205" t="s">
        <v>33</v>
      </c>
      <c r="V48" s="205" t="s">
        <v>34</v>
      </c>
      <c r="W48" s="205" t="s">
        <v>35</v>
      </c>
      <c r="X48" s="205" t="s">
        <v>36</v>
      </c>
      <c r="Y48" s="205" t="s">
        <v>37</v>
      </c>
      <c r="Z48" s="205" t="s">
        <v>38</v>
      </c>
      <c r="AA48" s="205" t="s">
        <v>39</v>
      </c>
      <c r="AB48" s="205" t="s">
        <v>82</v>
      </c>
    </row>
    <row r="49" spans="1:28" x14ac:dyDescent="0.25">
      <c r="A49" s="2" t="s">
        <v>40</v>
      </c>
      <c r="B49" s="246">
        <v>2800</v>
      </c>
      <c r="C49" s="246">
        <v>2800</v>
      </c>
      <c r="D49" s="246">
        <v>2800</v>
      </c>
      <c r="E49" s="246">
        <v>2800</v>
      </c>
      <c r="F49" s="246">
        <v>2800</v>
      </c>
      <c r="G49" s="246">
        <v>2800</v>
      </c>
      <c r="H49" s="246">
        <v>2800</v>
      </c>
      <c r="I49" s="246">
        <v>2800</v>
      </c>
      <c r="J49" s="246">
        <v>2800</v>
      </c>
      <c r="K49" s="246">
        <v>2800</v>
      </c>
      <c r="L49" s="246">
        <v>2800</v>
      </c>
      <c r="M49" s="246">
        <v>2800</v>
      </c>
      <c r="N49" s="246">
        <f>AVERAGE(B49:M49)</f>
        <v>2800</v>
      </c>
      <c r="P49" s="438"/>
      <c r="Q49" s="438"/>
      <c r="R49" s="438"/>
      <c r="S49" s="438"/>
      <c r="T49" s="438"/>
      <c r="U49" s="438"/>
      <c r="V49" s="438"/>
      <c r="W49" s="438"/>
      <c r="X49" s="438"/>
      <c r="Y49" s="438"/>
      <c r="Z49" s="438"/>
      <c r="AA49" s="438"/>
      <c r="AB49" s="438"/>
    </row>
    <row r="50" spans="1:28" x14ac:dyDescent="0.25">
      <c r="A50" s="2" t="s">
        <v>41</v>
      </c>
      <c r="B50" s="268">
        <v>2648</v>
      </c>
      <c r="C50" s="268">
        <v>3028</v>
      </c>
      <c r="D50" s="268">
        <v>3064</v>
      </c>
      <c r="E50" s="268">
        <v>2571</v>
      </c>
      <c r="F50" s="268"/>
      <c r="G50" s="268"/>
      <c r="H50" s="268"/>
      <c r="I50" s="268"/>
      <c r="J50" s="268"/>
      <c r="K50" s="268"/>
      <c r="L50" s="268"/>
      <c r="M50" s="268"/>
      <c r="N50" s="268">
        <f>AVERAGE(B50:M50)</f>
        <v>2827.75</v>
      </c>
      <c r="P50" s="438"/>
      <c r="Q50" s="438"/>
      <c r="R50" s="438"/>
      <c r="S50" s="438"/>
      <c r="T50" s="438"/>
      <c r="U50" s="438"/>
      <c r="V50" s="438"/>
      <c r="W50" s="438"/>
      <c r="X50" s="438"/>
      <c r="Y50" s="438"/>
      <c r="Z50" s="438"/>
      <c r="AA50" s="438"/>
      <c r="AB50" s="438"/>
    </row>
    <row r="51" spans="1:28" x14ac:dyDescent="0.25">
      <c r="A51" s="2" t="s">
        <v>198</v>
      </c>
      <c r="B51" s="1">
        <f>B50/B49</f>
        <v>0.94571428571428573</v>
      </c>
      <c r="C51" s="1">
        <f t="shared" ref="C51:M51" si="5">C50/C49</f>
        <v>1.0814285714285714</v>
      </c>
      <c r="D51" s="1">
        <f t="shared" si="5"/>
        <v>1.0942857142857143</v>
      </c>
      <c r="E51" s="1">
        <f t="shared" si="5"/>
        <v>0.91821428571428576</v>
      </c>
      <c r="F51" s="1">
        <f t="shared" si="5"/>
        <v>0</v>
      </c>
      <c r="G51" s="1">
        <f t="shared" si="5"/>
        <v>0</v>
      </c>
      <c r="H51" s="1">
        <f t="shared" si="5"/>
        <v>0</v>
      </c>
      <c r="I51" s="1">
        <f t="shared" si="5"/>
        <v>0</v>
      </c>
      <c r="J51" s="1">
        <f t="shared" si="5"/>
        <v>0</v>
      </c>
      <c r="K51" s="1">
        <f t="shared" si="5"/>
        <v>0</v>
      </c>
      <c r="L51" s="1">
        <f t="shared" si="5"/>
        <v>0</v>
      </c>
      <c r="M51" s="1">
        <f t="shared" si="5"/>
        <v>0</v>
      </c>
      <c r="N51" s="4">
        <f>IFERROR(N50/N49,0)</f>
        <v>1.0099107142857142</v>
      </c>
      <c r="P51" s="438"/>
      <c r="Q51" s="438"/>
      <c r="R51" s="438"/>
      <c r="S51" s="438"/>
      <c r="T51" s="438"/>
      <c r="U51" s="438"/>
      <c r="V51" s="438"/>
      <c r="W51" s="438"/>
      <c r="X51" s="438"/>
      <c r="Y51" s="438"/>
      <c r="Z51" s="438"/>
      <c r="AA51" s="438"/>
      <c r="AB51" s="438"/>
    </row>
    <row r="52" spans="1:28" x14ac:dyDescent="0.25">
      <c r="A52" s="2" t="s">
        <v>200</v>
      </c>
      <c r="B52" s="1">
        <f>B51</f>
        <v>0.94571428571428573</v>
      </c>
      <c r="C52" s="1">
        <f>IFERROR(SUM($B$51:C$51)/COUNT($B$51:C$51),0)</f>
        <v>1.0135714285714286</v>
      </c>
      <c r="D52" s="1">
        <f>IFERROR(SUM($B$51:D$51)/COUNT($B$51:D$51),0)</f>
        <v>1.0404761904761906</v>
      </c>
      <c r="E52" s="1">
        <f>IFERROR(SUM($B$51:E$51)/COUNT($B$51:E$51),0)</f>
        <v>1.0099107142857142</v>
      </c>
      <c r="F52" s="1">
        <f>IFERROR(SUM($B$51:F$51)/COUNT($B$51:F$51),0)</f>
        <v>0.80792857142857133</v>
      </c>
      <c r="G52" s="1">
        <f>IFERROR(SUM($B$51:G$51)/COUNT($B$51:G$51),0)</f>
        <v>0.67327380952380944</v>
      </c>
      <c r="H52" s="1">
        <f>IFERROR(SUM($B$51:H$51)/COUNT($B$51:H$51),0)</f>
        <v>0.57709183673469389</v>
      </c>
      <c r="I52" s="1">
        <f>IFERROR(SUM($B$51:I$51)/COUNT($B$51:I$51),0)</f>
        <v>0.50495535714285711</v>
      </c>
      <c r="J52" s="1">
        <f>IFERROR(SUM($B$51:J$51)/COUNT($B$51:J$51),0)</f>
        <v>0.44884920634920633</v>
      </c>
      <c r="K52" s="1">
        <f>IFERROR(SUM($B$51:K$51)/COUNT($B$51:K$51),0)</f>
        <v>0.40396428571428566</v>
      </c>
      <c r="L52" s="1">
        <f>IFERROR(SUM($B$51:L$51)/COUNT($B$51:L$51),0)</f>
        <v>0.3672402597402597</v>
      </c>
      <c r="M52" s="1">
        <f>IFERROR(SUM($B$51:M$51)/COUNT($B$51:M$51),0)</f>
        <v>0.33663690476190472</v>
      </c>
      <c r="N52" s="1"/>
      <c r="P52" s="438"/>
      <c r="Q52" s="438"/>
      <c r="R52" s="438"/>
      <c r="S52" s="438"/>
      <c r="T52" s="438"/>
      <c r="U52" s="438"/>
      <c r="V52" s="438"/>
      <c r="W52" s="438"/>
      <c r="X52" s="438"/>
      <c r="Y52" s="438"/>
      <c r="Z52" s="438"/>
      <c r="AA52" s="438"/>
      <c r="AB52" s="438"/>
    </row>
    <row r="53" spans="1:28" x14ac:dyDescent="0.25">
      <c r="A53" s="210"/>
      <c r="B53" s="211"/>
      <c r="C53" s="212"/>
      <c r="D53" s="212"/>
      <c r="E53" s="212"/>
      <c r="F53" s="212"/>
      <c r="G53" s="212"/>
      <c r="H53" s="212"/>
      <c r="I53" s="212"/>
      <c r="J53" s="212"/>
      <c r="K53" s="212"/>
      <c r="L53" s="212"/>
      <c r="M53" s="212"/>
      <c r="N53" s="212"/>
    </row>
    <row r="54" spans="1:28" x14ac:dyDescent="0.25">
      <c r="A54" s="210"/>
      <c r="B54" s="211"/>
      <c r="C54" s="212"/>
      <c r="D54" s="212"/>
      <c r="E54" s="212"/>
      <c r="F54" s="212"/>
      <c r="G54" s="212"/>
      <c r="H54" s="212"/>
      <c r="I54" s="212"/>
      <c r="J54" s="212"/>
      <c r="K54" s="212"/>
      <c r="L54" s="212"/>
      <c r="M54" s="212"/>
      <c r="N54" s="212"/>
    </row>
    <row r="55" spans="1:28" x14ac:dyDescent="0.25">
      <c r="A55" s="204" t="s">
        <v>318</v>
      </c>
      <c r="B55" s="328" t="s">
        <v>28</v>
      </c>
      <c r="C55" s="328" t="s">
        <v>29</v>
      </c>
      <c r="D55" s="328" t="s">
        <v>30</v>
      </c>
      <c r="E55" s="328" t="s">
        <v>31</v>
      </c>
      <c r="F55" s="205" t="s">
        <v>32</v>
      </c>
      <c r="G55" s="205" t="s">
        <v>33</v>
      </c>
      <c r="H55" s="205" t="s">
        <v>34</v>
      </c>
      <c r="I55" s="205" t="s">
        <v>35</v>
      </c>
      <c r="J55" s="205" t="s">
        <v>36</v>
      </c>
      <c r="K55" s="205" t="s">
        <v>37</v>
      </c>
      <c r="L55" s="205" t="s">
        <v>38</v>
      </c>
      <c r="M55" s="205" t="s">
        <v>39</v>
      </c>
      <c r="N55" s="205" t="s">
        <v>82</v>
      </c>
      <c r="P55" s="205" t="s">
        <v>28</v>
      </c>
      <c r="Q55" s="205" t="s">
        <v>29</v>
      </c>
      <c r="R55" s="205" t="s">
        <v>30</v>
      </c>
      <c r="S55" s="205" t="s">
        <v>31</v>
      </c>
      <c r="T55" s="205" t="s">
        <v>32</v>
      </c>
      <c r="U55" s="205" t="s">
        <v>33</v>
      </c>
      <c r="V55" s="205" t="s">
        <v>34</v>
      </c>
      <c r="W55" s="205" t="s">
        <v>35</v>
      </c>
      <c r="X55" s="205" t="s">
        <v>36</v>
      </c>
      <c r="Y55" s="205" t="s">
        <v>37</v>
      </c>
      <c r="Z55" s="205" t="s">
        <v>38</v>
      </c>
      <c r="AA55" s="205" t="s">
        <v>39</v>
      </c>
      <c r="AB55" s="205" t="s">
        <v>82</v>
      </c>
    </row>
    <row r="56" spans="1:28" x14ac:dyDescent="0.25">
      <c r="A56" s="2" t="s">
        <v>40</v>
      </c>
      <c r="B56" s="1">
        <v>1</v>
      </c>
      <c r="C56" s="1">
        <v>1</v>
      </c>
      <c r="D56" s="1">
        <v>1</v>
      </c>
      <c r="E56" s="1">
        <v>1</v>
      </c>
      <c r="F56" s="1">
        <v>1</v>
      </c>
      <c r="G56" s="1">
        <v>1</v>
      </c>
      <c r="H56" s="1">
        <v>1</v>
      </c>
      <c r="I56" s="1">
        <v>1</v>
      </c>
      <c r="J56" s="1">
        <v>1</v>
      </c>
      <c r="K56" s="1">
        <v>1</v>
      </c>
      <c r="L56" s="1">
        <v>1</v>
      </c>
      <c r="M56" s="1">
        <v>1</v>
      </c>
      <c r="N56" s="1">
        <v>1</v>
      </c>
      <c r="P56" s="438"/>
      <c r="Q56" s="438"/>
      <c r="R56" s="440" t="s">
        <v>344</v>
      </c>
      <c r="S56" s="440" t="s">
        <v>319</v>
      </c>
      <c r="T56" s="438"/>
      <c r="U56" s="438"/>
      <c r="V56" s="438"/>
      <c r="W56" s="438"/>
      <c r="X56" s="438"/>
      <c r="Y56" s="438"/>
      <c r="Z56" s="438"/>
      <c r="AA56" s="438"/>
      <c r="AB56" s="438"/>
    </row>
    <row r="57" spans="1:28" x14ac:dyDescent="0.25">
      <c r="A57" s="2" t="s">
        <v>41</v>
      </c>
      <c r="B57" s="269">
        <v>0.86</v>
      </c>
      <c r="C57" s="269">
        <v>0.76</v>
      </c>
      <c r="D57" s="269">
        <f>1-2/18</f>
        <v>0.88888888888888884</v>
      </c>
      <c r="E57" s="269">
        <f>1-3/14</f>
        <v>0.7857142857142857</v>
      </c>
      <c r="F57" s="269"/>
      <c r="G57" s="269"/>
      <c r="H57" s="269"/>
      <c r="I57" s="269"/>
      <c r="J57" s="269"/>
      <c r="K57" s="269"/>
      <c r="L57" s="269"/>
      <c r="M57" s="269"/>
      <c r="N57" s="269">
        <f>AVERAGE(B57:M57)</f>
        <v>0.82365079365079363</v>
      </c>
      <c r="P57" s="438"/>
      <c r="Q57" s="438"/>
      <c r="R57" s="440"/>
      <c r="S57" s="440"/>
      <c r="T57" s="438"/>
      <c r="U57" s="438"/>
      <c r="V57" s="438"/>
      <c r="W57" s="438"/>
      <c r="X57" s="438"/>
      <c r="Y57" s="438"/>
      <c r="Z57" s="438"/>
      <c r="AA57" s="438"/>
      <c r="AB57" s="438"/>
    </row>
    <row r="58" spans="1:28" x14ac:dyDescent="0.25">
      <c r="A58" s="2" t="s">
        <v>198</v>
      </c>
      <c r="B58" s="4">
        <f t="shared" ref="B58:N58" si="6">IF(B57/B56&lt;0,0,B57/B56)</f>
        <v>0.86</v>
      </c>
      <c r="C58" s="4">
        <f t="shared" si="6"/>
        <v>0.76</v>
      </c>
      <c r="D58" s="4">
        <f t="shared" si="6"/>
        <v>0.88888888888888884</v>
      </c>
      <c r="E58" s="4">
        <f t="shared" si="6"/>
        <v>0.7857142857142857</v>
      </c>
      <c r="F58" s="4">
        <f t="shared" si="6"/>
        <v>0</v>
      </c>
      <c r="G58" s="4">
        <f t="shared" si="6"/>
        <v>0</v>
      </c>
      <c r="H58" s="4">
        <f t="shared" si="6"/>
        <v>0</v>
      </c>
      <c r="I58" s="4">
        <f t="shared" si="6"/>
        <v>0</v>
      </c>
      <c r="J58" s="4">
        <f t="shared" si="6"/>
        <v>0</v>
      </c>
      <c r="K58" s="4">
        <f t="shared" si="6"/>
        <v>0</v>
      </c>
      <c r="L58" s="4">
        <f t="shared" si="6"/>
        <v>0</v>
      </c>
      <c r="M58" s="4">
        <f t="shared" si="6"/>
        <v>0</v>
      </c>
      <c r="N58" s="4">
        <f t="shared" si="6"/>
        <v>0.82365079365079363</v>
      </c>
      <c r="P58" s="438"/>
      <c r="Q58" s="438"/>
      <c r="R58" s="440"/>
      <c r="S58" s="440"/>
      <c r="T58" s="438"/>
      <c r="U58" s="438"/>
      <c r="V58" s="438"/>
      <c r="W58" s="438"/>
      <c r="X58" s="438"/>
      <c r="Y58" s="438"/>
      <c r="Z58" s="438"/>
      <c r="AA58" s="438"/>
      <c r="AB58" s="438"/>
    </row>
    <row r="59" spans="1:28" x14ac:dyDescent="0.25">
      <c r="A59" s="2" t="s">
        <v>200</v>
      </c>
      <c r="B59" s="1">
        <f>B58</f>
        <v>0.86</v>
      </c>
      <c r="C59" s="1">
        <f>IFERROR(SUM($B$58:C$58)/COUNT($B$58:C$58),0)</f>
        <v>0.81</v>
      </c>
      <c r="D59" s="1">
        <f>IFERROR(SUM($B$58:D$58)/COUNT($B$58:D$58),0)</f>
        <v>0.83629629629629632</v>
      </c>
      <c r="E59" s="1">
        <f>IFERROR(SUM($B$58:E$58)/COUNT($B$58:E$58),0)</f>
        <v>0.82365079365079363</v>
      </c>
      <c r="F59" s="1">
        <f>IFERROR(SUM($B$58:F$58)/COUNT($B$58:F$58),0)</f>
        <v>0.65892063492063491</v>
      </c>
      <c r="G59" s="1">
        <f>IFERROR(SUM($B$58:G$58)/COUNT($B$58:G$58),0)</f>
        <v>0.54910052910052909</v>
      </c>
      <c r="H59" s="1">
        <f>IFERROR(SUM($B$58:H$58)/COUNT($B$58:H$58),0)</f>
        <v>0.47065759637188209</v>
      </c>
      <c r="I59" s="1">
        <f>IFERROR(SUM($B$58:I$58)/COUNT($B$58:I$58),0)</f>
        <v>0.41182539682539682</v>
      </c>
      <c r="J59" s="1">
        <f>IFERROR(SUM($B$58:J$58)/COUNT($B$58:J$58),0)</f>
        <v>0.36606701940035274</v>
      </c>
      <c r="K59" s="1">
        <f>IFERROR(SUM($B$58:K$58)/COUNT($B$58:K$58),0)</f>
        <v>0.32946031746031745</v>
      </c>
      <c r="L59" s="1">
        <f>IFERROR(SUM($B$58:L$58)/COUNT($B$58:L$58),0)</f>
        <v>0.2995093795093795</v>
      </c>
      <c r="M59" s="1">
        <f>IFERROR(SUM($B$58:M$58)/COUNT($B$58:M$58),0)</f>
        <v>0.27455026455026454</v>
      </c>
      <c r="N59" s="1"/>
      <c r="P59" s="438"/>
      <c r="Q59" s="438"/>
      <c r="R59" s="440"/>
      <c r="S59" s="440"/>
      <c r="T59" s="438"/>
      <c r="U59" s="438"/>
      <c r="V59" s="438"/>
      <c r="W59" s="438"/>
      <c r="X59" s="438"/>
      <c r="Y59" s="438"/>
      <c r="Z59" s="438"/>
      <c r="AA59" s="438"/>
      <c r="AB59" s="438"/>
    </row>
    <row r="60" spans="1:28" x14ac:dyDescent="0.25">
      <c r="A60" s="210"/>
      <c r="B60" s="211"/>
      <c r="C60" s="212"/>
      <c r="D60" s="212"/>
      <c r="E60" s="212"/>
      <c r="F60" s="212"/>
      <c r="G60" s="212"/>
      <c r="H60" s="212"/>
      <c r="I60" s="212"/>
      <c r="J60" s="212"/>
      <c r="K60" s="212"/>
      <c r="L60" s="212"/>
      <c r="M60" s="212"/>
      <c r="N60" s="212"/>
    </row>
    <row r="61" spans="1:28" x14ac:dyDescent="0.25">
      <c r="A61" s="210"/>
      <c r="B61" s="211"/>
      <c r="C61" s="212"/>
      <c r="D61" s="212"/>
      <c r="E61" s="212"/>
      <c r="F61" s="212"/>
      <c r="G61" s="212"/>
      <c r="H61" s="212"/>
      <c r="I61" s="212"/>
      <c r="J61" s="212"/>
      <c r="K61" s="212"/>
      <c r="L61" s="212"/>
      <c r="M61" s="212"/>
      <c r="N61" s="212"/>
    </row>
    <row r="62" spans="1:28" x14ac:dyDescent="0.25">
      <c r="A62" s="204" t="s">
        <v>242</v>
      </c>
      <c r="B62" s="328" t="s">
        <v>28</v>
      </c>
      <c r="C62" s="328" t="s">
        <v>29</v>
      </c>
      <c r="D62" s="328" t="s">
        <v>30</v>
      </c>
      <c r="E62" s="328" t="s">
        <v>31</v>
      </c>
      <c r="F62" s="205" t="s">
        <v>32</v>
      </c>
      <c r="G62" s="205" t="s">
        <v>33</v>
      </c>
      <c r="H62" s="205" t="s">
        <v>34</v>
      </c>
      <c r="I62" s="205" t="s">
        <v>35</v>
      </c>
      <c r="J62" s="205" t="s">
        <v>36</v>
      </c>
      <c r="K62" s="205" t="s">
        <v>37</v>
      </c>
      <c r="L62" s="205" t="s">
        <v>38</v>
      </c>
      <c r="M62" s="205" t="s">
        <v>39</v>
      </c>
      <c r="N62" s="205" t="s">
        <v>82</v>
      </c>
      <c r="P62" s="205" t="s">
        <v>28</v>
      </c>
      <c r="Q62" s="205" t="s">
        <v>29</v>
      </c>
      <c r="R62" s="205" t="s">
        <v>30</v>
      </c>
      <c r="S62" s="205" t="s">
        <v>31</v>
      </c>
      <c r="T62" s="205" t="s">
        <v>32</v>
      </c>
      <c r="U62" s="205" t="s">
        <v>33</v>
      </c>
      <c r="V62" s="205" t="s">
        <v>34</v>
      </c>
      <c r="W62" s="205" t="s">
        <v>35</v>
      </c>
      <c r="X62" s="205" t="s">
        <v>36</v>
      </c>
      <c r="Y62" s="205" t="s">
        <v>37</v>
      </c>
      <c r="Z62" s="205" t="s">
        <v>38</v>
      </c>
      <c r="AA62" s="205" t="s">
        <v>39</v>
      </c>
      <c r="AB62" s="205" t="s">
        <v>82</v>
      </c>
    </row>
    <row r="63" spans="1:28" x14ac:dyDescent="0.25">
      <c r="A63" s="2" t="s">
        <v>40</v>
      </c>
      <c r="B63" s="1">
        <v>1</v>
      </c>
      <c r="C63" s="1">
        <v>1</v>
      </c>
      <c r="D63" s="1">
        <v>1</v>
      </c>
      <c r="E63" s="1">
        <v>1</v>
      </c>
      <c r="F63" s="1">
        <v>1</v>
      </c>
      <c r="G63" s="1">
        <v>1</v>
      </c>
      <c r="H63" s="1">
        <v>1</v>
      </c>
      <c r="I63" s="1">
        <v>1</v>
      </c>
      <c r="J63" s="1">
        <v>1</v>
      </c>
      <c r="K63" s="1">
        <v>1</v>
      </c>
      <c r="L63" s="1">
        <v>1</v>
      </c>
      <c r="M63" s="1">
        <v>1</v>
      </c>
      <c r="N63" s="1">
        <f>AVERAGE(B63:M63)</f>
        <v>1</v>
      </c>
      <c r="P63" s="438"/>
      <c r="Q63" s="438"/>
      <c r="R63" s="438"/>
      <c r="S63" s="438"/>
      <c r="T63" s="438"/>
      <c r="U63" s="438"/>
      <c r="V63" s="438"/>
      <c r="W63" s="438"/>
      <c r="X63" s="438"/>
      <c r="Y63" s="438"/>
      <c r="Z63" s="438"/>
      <c r="AA63" s="438"/>
      <c r="AB63" s="438"/>
    </row>
    <row r="64" spans="1:28" x14ac:dyDescent="0.25">
      <c r="A64" s="2" t="s">
        <v>265</v>
      </c>
      <c r="B64" s="269">
        <v>1</v>
      </c>
      <c r="C64" s="269">
        <v>1</v>
      </c>
      <c r="D64" s="269">
        <v>1</v>
      </c>
      <c r="E64" s="269">
        <v>1</v>
      </c>
      <c r="F64" s="269"/>
      <c r="G64" s="269"/>
      <c r="H64" s="269"/>
      <c r="I64" s="269"/>
      <c r="J64" s="269"/>
      <c r="K64" s="269"/>
      <c r="L64" s="269"/>
      <c r="M64" s="269"/>
      <c r="N64" s="269">
        <f>AVERAGE(B64:M64)</f>
        <v>1</v>
      </c>
      <c r="P64" s="438"/>
      <c r="Q64" s="438"/>
      <c r="R64" s="438"/>
      <c r="S64" s="438"/>
      <c r="T64" s="438"/>
      <c r="U64" s="438"/>
      <c r="V64" s="438"/>
      <c r="W64" s="438"/>
      <c r="X64" s="438"/>
      <c r="Y64" s="438"/>
      <c r="Z64" s="438"/>
      <c r="AA64" s="438"/>
      <c r="AB64" s="438"/>
    </row>
    <row r="65" spans="1:28" x14ac:dyDescent="0.25">
      <c r="A65" s="2" t="s">
        <v>266</v>
      </c>
      <c r="B65" s="269">
        <v>1</v>
      </c>
      <c r="C65" s="269">
        <v>1</v>
      </c>
      <c r="D65" s="269">
        <v>1</v>
      </c>
      <c r="E65" s="269">
        <v>1</v>
      </c>
      <c r="F65" s="269"/>
      <c r="G65" s="269"/>
      <c r="H65" s="269"/>
      <c r="I65" s="269"/>
      <c r="J65" s="269"/>
      <c r="K65" s="269"/>
      <c r="L65" s="269"/>
      <c r="M65" s="269"/>
      <c r="N65" s="269">
        <f>AVERAGE(B65:M65)</f>
        <v>1</v>
      </c>
      <c r="P65" s="438"/>
      <c r="Q65" s="438"/>
      <c r="R65" s="438"/>
      <c r="S65" s="438"/>
      <c r="T65" s="438"/>
      <c r="U65" s="438"/>
      <c r="V65" s="438"/>
      <c r="W65" s="438"/>
      <c r="X65" s="438"/>
      <c r="Y65" s="438"/>
      <c r="Z65" s="438"/>
      <c r="AA65" s="438"/>
      <c r="AB65" s="438"/>
    </row>
    <row r="66" spans="1:28" x14ac:dyDescent="0.25">
      <c r="A66" s="2" t="s">
        <v>198</v>
      </c>
      <c r="B66" s="4">
        <v>1</v>
      </c>
      <c r="C66" s="4">
        <f t="shared" ref="C66:N66" si="7">IFERROR(C65/C64,0)</f>
        <v>1</v>
      </c>
      <c r="D66" s="4">
        <f t="shared" si="7"/>
        <v>1</v>
      </c>
      <c r="E66" s="4">
        <f t="shared" si="7"/>
        <v>1</v>
      </c>
      <c r="F66" s="4">
        <f t="shared" si="7"/>
        <v>0</v>
      </c>
      <c r="G66" s="4">
        <f t="shared" si="7"/>
        <v>0</v>
      </c>
      <c r="H66" s="4">
        <f t="shared" si="7"/>
        <v>0</v>
      </c>
      <c r="I66" s="4">
        <f t="shared" si="7"/>
        <v>0</v>
      </c>
      <c r="J66" s="4">
        <f t="shared" si="7"/>
        <v>0</v>
      </c>
      <c r="K66" s="4">
        <f t="shared" si="7"/>
        <v>0</v>
      </c>
      <c r="L66" s="4">
        <f t="shared" si="7"/>
        <v>0</v>
      </c>
      <c r="M66" s="4">
        <f t="shared" si="7"/>
        <v>0</v>
      </c>
      <c r="N66" s="4">
        <f t="shared" si="7"/>
        <v>1</v>
      </c>
      <c r="P66" s="438"/>
      <c r="Q66" s="438"/>
      <c r="R66" s="438"/>
      <c r="S66" s="438"/>
      <c r="T66" s="438"/>
      <c r="U66" s="438"/>
      <c r="V66" s="438"/>
      <c r="W66" s="438"/>
      <c r="X66" s="438"/>
      <c r="Y66" s="438"/>
      <c r="Z66" s="438"/>
      <c r="AA66" s="438"/>
      <c r="AB66" s="438"/>
    </row>
    <row r="67" spans="1:28" x14ac:dyDescent="0.25">
      <c r="A67" s="2" t="s">
        <v>200</v>
      </c>
      <c r="B67" s="1">
        <f>B66</f>
        <v>1</v>
      </c>
      <c r="C67" s="1">
        <f>IFERROR(SUM($B$66:C$66)/COUNT($B$66:C$66),0)</f>
        <v>1</v>
      </c>
      <c r="D67" s="1">
        <f>IFERROR(SUM($B$66:D$66)/COUNT($B$66:D$66),0)</f>
        <v>1</v>
      </c>
      <c r="E67" s="1">
        <f>IFERROR(SUM($B$66:E$66)/COUNT($B$66:E$66),0)</f>
        <v>1</v>
      </c>
      <c r="F67" s="1">
        <f>IFERROR(SUM($B$66:F$66)/COUNT($B$66:F$66),0)</f>
        <v>0.8</v>
      </c>
      <c r="G67" s="1">
        <f>IFERROR(SUM($B$66:G$66)/COUNT($B$66:G$66),0)</f>
        <v>0.66666666666666663</v>
      </c>
      <c r="H67" s="1">
        <f>IFERROR(SUM($B$66:H$66)/COUNT($B$66:H$66),0)</f>
        <v>0.5714285714285714</v>
      </c>
      <c r="I67" s="1">
        <f>IFERROR(SUM($B$66:I$66)/COUNT($B$66:I$66),0)</f>
        <v>0.5</v>
      </c>
      <c r="J67" s="1">
        <f>IFERROR(SUM($B$66:J$66)/COUNT($B$66:J$66),0)</f>
        <v>0.44444444444444442</v>
      </c>
      <c r="K67" s="1">
        <f>IFERROR(SUM($B$66:K$66)/COUNT($B$66:K$66),0)</f>
        <v>0.4</v>
      </c>
      <c r="L67" s="1">
        <f>IFERROR(SUM($B$66:L$66)/COUNT($B$66:L$66),0)</f>
        <v>0.36363636363636365</v>
      </c>
      <c r="M67" s="1">
        <f>IFERROR(SUM($B$66:M$66)/COUNT($B$66:M$66),0)</f>
        <v>0.33333333333333331</v>
      </c>
      <c r="N67" s="1"/>
      <c r="P67" s="438"/>
      <c r="Q67" s="438"/>
      <c r="R67" s="438"/>
      <c r="S67" s="438"/>
      <c r="T67" s="438"/>
      <c r="U67" s="438"/>
      <c r="V67" s="438"/>
      <c r="W67" s="438"/>
      <c r="X67" s="438"/>
      <c r="Y67" s="438"/>
      <c r="Z67" s="438"/>
      <c r="AA67" s="438"/>
      <c r="AB67" s="438"/>
    </row>
    <row r="68" spans="1:28" x14ac:dyDescent="0.25">
      <c r="A68" s="210"/>
      <c r="B68" s="211"/>
      <c r="C68" s="212"/>
      <c r="D68" s="212"/>
      <c r="E68" s="212"/>
      <c r="F68" s="212"/>
      <c r="G68" s="212"/>
      <c r="H68" s="212"/>
      <c r="I68" s="212"/>
      <c r="J68" s="212"/>
      <c r="K68" s="212"/>
      <c r="L68" s="212"/>
      <c r="M68" s="212"/>
      <c r="N68" s="212"/>
    </row>
    <row r="69" spans="1:28" x14ac:dyDescent="0.25">
      <c r="A69" s="210"/>
      <c r="B69" s="211"/>
      <c r="C69" s="212"/>
      <c r="D69" s="212"/>
      <c r="E69" s="212"/>
      <c r="F69" s="212"/>
      <c r="G69" s="212"/>
      <c r="H69" s="212"/>
      <c r="I69" s="212"/>
      <c r="J69" s="212"/>
      <c r="K69" s="212"/>
      <c r="L69" s="212"/>
      <c r="M69" s="212"/>
      <c r="N69" s="212"/>
    </row>
    <row r="70" spans="1:28" ht="30" x14ac:dyDescent="0.25">
      <c r="A70" s="204" t="s">
        <v>244</v>
      </c>
      <c r="B70" s="328" t="s">
        <v>28</v>
      </c>
      <c r="C70" s="328" t="s">
        <v>29</v>
      </c>
      <c r="D70" s="328" t="s">
        <v>30</v>
      </c>
      <c r="E70" s="328" t="s">
        <v>31</v>
      </c>
      <c r="F70" s="205" t="s">
        <v>32</v>
      </c>
      <c r="G70" s="205" t="s">
        <v>33</v>
      </c>
      <c r="H70" s="205" t="s">
        <v>34</v>
      </c>
      <c r="I70" s="205" t="s">
        <v>35</v>
      </c>
      <c r="J70" s="205" t="s">
        <v>36</v>
      </c>
      <c r="K70" s="205" t="s">
        <v>37</v>
      </c>
      <c r="L70" s="205" t="s">
        <v>38</v>
      </c>
      <c r="M70" s="205" t="s">
        <v>39</v>
      </c>
      <c r="N70" s="205" t="s">
        <v>82</v>
      </c>
      <c r="P70" s="205" t="s">
        <v>28</v>
      </c>
      <c r="Q70" s="205" t="s">
        <v>29</v>
      </c>
      <c r="R70" s="205" t="s">
        <v>30</v>
      </c>
      <c r="S70" s="205" t="s">
        <v>31</v>
      </c>
      <c r="T70" s="205" t="s">
        <v>32</v>
      </c>
      <c r="U70" s="205" t="s">
        <v>33</v>
      </c>
      <c r="V70" s="205" t="s">
        <v>34</v>
      </c>
      <c r="W70" s="205" t="s">
        <v>35</v>
      </c>
      <c r="X70" s="205" t="s">
        <v>36</v>
      </c>
      <c r="Y70" s="205" t="s">
        <v>37</v>
      </c>
      <c r="Z70" s="205" t="s">
        <v>38</v>
      </c>
      <c r="AA70" s="205" t="s">
        <v>39</v>
      </c>
      <c r="AB70" s="205" t="s">
        <v>82</v>
      </c>
    </row>
    <row r="71" spans="1:28" x14ac:dyDescent="0.25">
      <c r="A71" s="2" t="s">
        <v>246</v>
      </c>
      <c r="B71" s="268">
        <v>565874</v>
      </c>
      <c r="C71" s="268">
        <v>519323</v>
      </c>
      <c r="D71" s="268">
        <v>606471</v>
      </c>
      <c r="E71" s="268">
        <v>177360</v>
      </c>
      <c r="F71" s="270"/>
      <c r="G71" s="270"/>
      <c r="H71" s="270"/>
      <c r="I71" s="270"/>
      <c r="J71" s="270"/>
      <c r="K71" s="270"/>
      <c r="L71" s="270"/>
      <c r="M71" s="270"/>
      <c r="N71" s="268">
        <f>AVERAGE(B71:M71)</f>
        <v>467257</v>
      </c>
      <c r="P71" s="438"/>
      <c r="Q71" s="438"/>
      <c r="R71" s="438"/>
      <c r="S71" s="438"/>
      <c r="T71" s="438"/>
      <c r="U71" s="438"/>
      <c r="V71" s="438"/>
      <c r="W71" s="438"/>
      <c r="X71" s="438"/>
      <c r="Y71" s="438"/>
      <c r="Z71" s="438"/>
      <c r="AA71" s="438"/>
      <c r="AB71" s="438"/>
    </row>
    <row r="72" spans="1:28" x14ac:dyDescent="0.25">
      <c r="A72" s="2" t="s">
        <v>245</v>
      </c>
      <c r="B72" s="1">
        <v>1</v>
      </c>
      <c r="C72" s="1">
        <v>1</v>
      </c>
      <c r="D72" s="1">
        <v>1</v>
      </c>
      <c r="E72" s="1">
        <v>1</v>
      </c>
      <c r="F72" s="1">
        <v>1</v>
      </c>
      <c r="G72" s="1">
        <v>1</v>
      </c>
      <c r="H72" s="1">
        <v>1</v>
      </c>
      <c r="I72" s="1">
        <v>1</v>
      </c>
      <c r="J72" s="1">
        <v>1</v>
      </c>
      <c r="K72" s="1">
        <v>1</v>
      </c>
      <c r="L72" s="1">
        <v>1</v>
      </c>
      <c r="M72" s="1">
        <v>1</v>
      </c>
      <c r="N72" s="1">
        <f>AVERAGE(B72:M72)</f>
        <v>1</v>
      </c>
      <c r="P72" s="438"/>
      <c r="Q72" s="438"/>
      <c r="R72" s="438"/>
      <c r="S72" s="438"/>
      <c r="T72" s="438"/>
      <c r="U72" s="438"/>
      <c r="V72" s="438"/>
      <c r="W72" s="438"/>
      <c r="X72" s="438"/>
      <c r="Y72" s="438"/>
      <c r="Z72" s="438"/>
      <c r="AA72" s="438"/>
      <c r="AB72" s="438"/>
    </row>
    <row r="73" spans="1:28" x14ac:dyDescent="0.25">
      <c r="A73" s="2" t="s">
        <v>247</v>
      </c>
      <c r="B73" s="268">
        <v>565799</v>
      </c>
      <c r="C73" s="268">
        <v>517433</v>
      </c>
      <c r="D73" s="268">
        <v>605078</v>
      </c>
      <c r="E73" s="268">
        <v>172494</v>
      </c>
      <c r="F73" s="270"/>
      <c r="G73" s="270"/>
      <c r="H73" s="270"/>
      <c r="I73" s="270"/>
      <c r="J73" s="270"/>
      <c r="K73" s="270"/>
      <c r="L73" s="270"/>
      <c r="M73" s="270"/>
      <c r="N73" s="268">
        <f>AVERAGE(B73:M73)</f>
        <v>465201</v>
      </c>
      <c r="P73" s="438"/>
      <c r="Q73" s="438"/>
      <c r="R73" s="438"/>
      <c r="S73" s="438"/>
      <c r="T73" s="438"/>
      <c r="U73" s="438"/>
      <c r="V73" s="438"/>
      <c r="W73" s="438"/>
      <c r="X73" s="438"/>
      <c r="Y73" s="438"/>
      <c r="Z73" s="438"/>
      <c r="AA73" s="438"/>
      <c r="AB73" s="438"/>
    </row>
    <row r="74" spans="1:28" x14ac:dyDescent="0.25">
      <c r="A74" s="2" t="s">
        <v>313</v>
      </c>
      <c r="B74" s="313">
        <v>0.99</v>
      </c>
      <c r="C74" s="313">
        <v>0.99</v>
      </c>
      <c r="D74" s="313">
        <v>0.99770000000000003</v>
      </c>
      <c r="E74" s="313">
        <f>E73/E71</f>
        <v>0.97256427604871443</v>
      </c>
      <c r="F74" s="269"/>
      <c r="G74" s="269"/>
      <c r="H74" s="269"/>
      <c r="I74" s="269"/>
      <c r="J74" s="269"/>
      <c r="K74" s="269"/>
      <c r="L74" s="269"/>
      <c r="M74" s="269"/>
      <c r="N74" s="269">
        <f>AVERAGE(B74:M74)</f>
        <v>0.98756606901217858</v>
      </c>
      <c r="P74" s="438"/>
      <c r="Q74" s="438"/>
      <c r="R74" s="438"/>
      <c r="S74" s="438"/>
      <c r="T74" s="438"/>
      <c r="U74" s="438"/>
      <c r="V74" s="438"/>
      <c r="W74" s="438"/>
      <c r="X74" s="438"/>
      <c r="Y74" s="438"/>
      <c r="Z74" s="438"/>
      <c r="AA74" s="438"/>
      <c r="AB74" s="438"/>
    </row>
    <row r="75" spans="1:28" x14ac:dyDescent="0.25">
      <c r="A75" s="2" t="s">
        <v>198</v>
      </c>
      <c r="B75" s="346">
        <f>IFERROR(AVERAGE(B73/B71,B74/B72),0)</f>
        <v>0.99493373083053827</v>
      </c>
      <c r="C75" s="346">
        <f t="shared" ref="C75:M75" si="8">IFERROR(AVERAGE(C73/C71,C74/C72),0)</f>
        <v>0.99318032322851102</v>
      </c>
      <c r="D75" s="346">
        <f t="shared" si="8"/>
        <v>0.99770155267110883</v>
      </c>
      <c r="E75" s="346">
        <f t="shared" si="8"/>
        <v>0.97256427604871443</v>
      </c>
      <c r="F75" s="4">
        <f t="shared" si="8"/>
        <v>0</v>
      </c>
      <c r="G75" s="4">
        <f t="shared" si="8"/>
        <v>0</v>
      </c>
      <c r="H75" s="4">
        <f t="shared" si="8"/>
        <v>0</v>
      </c>
      <c r="I75" s="4">
        <f t="shared" si="8"/>
        <v>0</v>
      </c>
      <c r="J75" s="4">
        <f t="shared" si="8"/>
        <v>0</v>
      </c>
      <c r="K75" s="4">
        <f t="shared" si="8"/>
        <v>0</v>
      </c>
      <c r="L75" s="4">
        <f t="shared" si="8"/>
        <v>0</v>
      </c>
      <c r="M75" s="4">
        <f t="shared" si="8"/>
        <v>0</v>
      </c>
      <c r="N75" s="4">
        <f t="shared" ref="N75" si="9">IFERROR(N74/N73,0)</f>
        <v>2.1228803657175685E-6</v>
      </c>
      <c r="P75" s="438"/>
      <c r="Q75" s="438"/>
      <c r="R75" s="438"/>
      <c r="S75" s="438"/>
      <c r="T75" s="438"/>
      <c r="U75" s="438"/>
      <c r="V75" s="438"/>
      <c r="W75" s="438"/>
      <c r="X75" s="438"/>
      <c r="Y75" s="438"/>
      <c r="Z75" s="438"/>
      <c r="AA75" s="438"/>
      <c r="AB75" s="438"/>
    </row>
    <row r="76" spans="1:28" x14ac:dyDescent="0.25">
      <c r="A76" s="2" t="s">
        <v>200</v>
      </c>
      <c r="B76" s="247">
        <f>B75</f>
        <v>0.99493373083053827</v>
      </c>
      <c r="C76" s="247">
        <f>IFERROR(SUM($B$75:C$75)/COUNT($B$75:C$75),0)</f>
        <v>0.99405702702952459</v>
      </c>
      <c r="D76" s="247">
        <f>IFERROR(SUM($B$75:D$75)/COUNT($B$75:D$75),0)</f>
        <v>0.9952718689100527</v>
      </c>
      <c r="E76" s="247">
        <f>IFERROR(SUM($B$75:E$75)/COUNT($B$75:E$75),0)</f>
        <v>0.98959497069471813</v>
      </c>
      <c r="F76" s="1">
        <f>IFERROR(SUM($B$75:F$75)/COUNT($B$75:F$75),0)</f>
        <v>0.79167597655577449</v>
      </c>
      <c r="G76" s="1">
        <f>IFERROR(SUM($B$75:G$75)/COUNT($B$75:G$75),0)</f>
        <v>0.65972998046314546</v>
      </c>
      <c r="H76" s="1">
        <f>IFERROR(SUM($B$75:H$75)/COUNT($B$75:H$75),0)</f>
        <v>0.56548284039698182</v>
      </c>
      <c r="I76" s="1">
        <f>IFERROR(SUM($B$75:I$75)/COUNT($B$75:I$75),0)</f>
        <v>0.49479748534735907</v>
      </c>
      <c r="J76" s="1">
        <f>IFERROR(SUM($B$75:J$75)/COUNT($B$75:J$75),0)</f>
        <v>0.43981998697543029</v>
      </c>
      <c r="K76" s="1">
        <f>IFERROR(SUM($B$75:K$75)/COUNT($B$75:K$75),0)</f>
        <v>0.39583798827788724</v>
      </c>
      <c r="L76" s="1">
        <f>IFERROR(SUM($B$75:L$75)/COUNT($B$75:L$75),0)</f>
        <v>0.35985271661626111</v>
      </c>
      <c r="M76" s="1">
        <f>IFERROR(SUM($B$75:M$75)/COUNT($B$75:M$75),0)</f>
        <v>0.32986499023157273</v>
      </c>
      <c r="N76" s="1"/>
      <c r="P76" s="438"/>
      <c r="Q76" s="438"/>
      <c r="R76" s="438"/>
      <c r="S76" s="438"/>
      <c r="T76" s="438"/>
      <c r="U76" s="438"/>
      <c r="V76" s="438"/>
      <c r="W76" s="438"/>
      <c r="X76" s="438"/>
      <c r="Y76" s="438"/>
      <c r="Z76" s="438"/>
      <c r="AA76" s="438"/>
      <c r="AB76" s="438"/>
    </row>
    <row r="77" spans="1:28" x14ac:dyDescent="0.25">
      <c r="A77" s="210"/>
      <c r="B77" s="211"/>
      <c r="C77" s="212"/>
      <c r="D77" s="212"/>
      <c r="E77" s="212"/>
      <c r="F77" s="212"/>
      <c r="G77" s="212"/>
      <c r="H77" s="212"/>
      <c r="I77" s="212"/>
      <c r="J77" s="212"/>
      <c r="K77" s="212"/>
      <c r="L77" s="212"/>
      <c r="M77" s="212"/>
      <c r="N77" s="212"/>
    </row>
    <row r="78" spans="1:28" x14ac:dyDescent="0.25">
      <c r="A78" s="210"/>
      <c r="B78" s="211"/>
      <c r="C78" s="212"/>
      <c r="D78" s="212"/>
      <c r="E78" s="212"/>
      <c r="F78" s="212"/>
      <c r="G78" s="212"/>
      <c r="H78" s="212"/>
      <c r="I78" s="212"/>
      <c r="J78" s="212"/>
      <c r="K78" s="212"/>
      <c r="L78" s="212"/>
      <c r="M78" s="212"/>
      <c r="N78" s="212"/>
    </row>
    <row r="79" spans="1:28" x14ac:dyDescent="0.25">
      <c r="A79" s="3" t="s">
        <v>274</v>
      </c>
    </row>
    <row r="80" spans="1:28" x14ac:dyDescent="0.25">
      <c r="A80" s="2" t="s">
        <v>272</v>
      </c>
      <c r="B80" s="332" t="s">
        <v>28</v>
      </c>
      <c r="C80" s="332" t="s">
        <v>29</v>
      </c>
      <c r="D80" s="332" t="s">
        <v>30</v>
      </c>
      <c r="E80" s="332" t="s">
        <v>31</v>
      </c>
      <c r="F80" s="2" t="s">
        <v>32</v>
      </c>
      <c r="G80" s="2" t="s">
        <v>33</v>
      </c>
      <c r="H80" s="2" t="s">
        <v>34</v>
      </c>
      <c r="I80" s="2" t="s">
        <v>35</v>
      </c>
      <c r="J80" s="2" t="s">
        <v>36</v>
      </c>
      <c r="K80" s="2" t="s">
        <v>37</v>
      </c>
      <c r="L80" s="2" t="s">
        <v>38</v>
      </c>
      <c r="M80" s="2" t="s">
        <v>39</v>
      </c>
      <c r="N80" s="2" t="s">
        <v>82</v>
      </c>
      <c r="P80" s="205" t="s">
        <v>28</v>
      </c>
      <c r="Q80" s="205" t="s">
        <v>29</v>
      </c>
      <c r="R80" s="205" t="s">
        <v>30</v>
      </c>
      <c r="S80" s="205" t="s">
        <v>31</v>
      </c>
      <c r="T80" s="205" t="s">
        <v>32</v>
      </c>
      <c r="U80" s="205" t="s">
        <v>33</v>
      </c>
      <c r="V80" s="205" t="s">
        <v>34</v>
      </c>
      <c r="W80" s="205" t="s">
        <v>35</v>
      </c>
      <c r="X80" s="205" t="s">
        <v>36</v>
      </c>
      <c r="Y80" s="205" t="s">
        <v>37</v>
      </c>
      <c r="Z80" s="205" t="s">
        <v>38</v>
      </c>
      <c r="AA80" s="205" t="s">
        <v>39</v>
      </c>
      <c r="AB80" s="205" t="s">
        <v>82</v>
      </c>
    </row>
    <row r="81" spans="1:28" x14ac:dyDescent="0.25">
      <c r="A81" s="2" t="s">
        <v>40</v>
      </c>
      <c r="B81" s="277">
        <v>0</v>
      </c>
      <c r="C81" s="277">
        <v>0</v>
      </c>
      <c r="D81" s="277">
        <v>0</v>
      </c>
      <c r="E81" s="277">
        <v>0</v>
      </c>
      <c r="F81" s="277">
        <v>0</v>
      </c>
      <c r="G81" s="277">
        <v>0</v>
      </c>
      <c r="H81" s="277">
        <v>0</v>
      </c>
      <c r="I81" s="277">
        <v>0</v>
      </c>
      <c r="J81" s="277">
        <v>0</v>
      </c>
      <c r="K81" s="277">
        <v>0</v>
      </c>
      <c r="L81" s="277">
        <v>0</v>
      </c>
      <c r="M81" s="277">
        <v>0</v>
      </c>
      <c r="N81" s="209">
        <f>SUM(B81:M81)</f>
        <v>0</v>
      </c>
      <c r="P81" s="438"/>
      <c r="Q81" s="438"/>
      <c r="R81" s="438"/>
      <c r="S81" s="438"/>
      <c r="T81" s="438"/>
      <c r="U81" s="438"/>
      <c r="V81" s="438"/>
      <c r="W81" s="438"/>
      <c r="X81" s="438"/>
      <c r="Y81" s="438"/>
      <c r="Z81" s="438"/>
      <c r="AA81" s="438"/>
      <c r="AB81" s="438"/>
    </row>
    <row r="82" spans="1:28" x14ac:dyDescent="0.25">
      <c r="A82" s="2" t="s">
        <v>41</v>
      </c>
      <c r="B82" s="278">
        <v>0</v>
      </c>
      <c r="C82" s="278">
        <v>0</v>
      </c>
      <c r="D82" s="278">
        <v>0</v>
      </c>
      <c r="E82" s="278">
        <v>0</v>
      </c>
      <c r="F82" s="278"/>
      <c r="G82" s="278"/>
      <c r="H82" s="278"/>
      <c r="I82" s="278"/>
      <c r="J82" s="278"/>
      <c r="K82" s="278"/>
      <c r="L82" s="278"/>
      <c r="M82" s="278"/>
      <c r="N82" s="267">
        <f>SUM(B82:M82)</f>
        <v>0</v>
      </c>
      <c r="P82" s="438"/>
      <c r="Q82" s="438"/>
      <c r="R82" s="438"/>
      <c r="S82" s="438"/>
      <c r="T82" s="438"/>
      <c r="U82" s="438"/>
      <c r="V82" s="438"/>
      <c r="W82" s="438"/>
      <c r="X82" s="438"/>
      <c r="Y82" s="438"/>
      <c r="Z82" s="438"/>
      <c r="AA82" s="438"/>
      <c r="AB82" s="438"/>
    </row>
    <row r="83" spans="1:28" x14ac:dyDescent="0.25">
      <c r="A83" s="2" t="s">
        <v>198</v>
      </c>
      <c r="B83" s="4">
        <f t="shared" ref="B83:M83" si="10">IF(B82=0,1,B81/B82)</f>
        <v>1</v>
      </c>
      <c r="C83" s="4">
        <f t="shared" si="10"/>
        <v>1</v>
      </c>
      <c r="D83" s="4">
        <f t="shared" si="10"/>
        <v>1</v>
      </c>
      <c r="E83" s="4">
        <f t="shared" si="10"/>
        <v>1</v>
      </c>
      <c r="F83" s="4">
        <f t="shared" si="10"/>
        <v>1</v>
      </c>
      <c r="G83" s="4">
        <f t="shared" si="10"/>
        <v>1</v>
      </c>
      <c r="H83" s="4">
        <f t="shared" si="10"/>
        <v>1</v>
      </c>
      <c r="I83" s="4">
        <f t="shared" si="10"/>
        <v>1</v>
      </c>
      <c r="J83" s="4">
        <f t="shared" si="10"/>
        <v>1</v>
      </c>
      <c r="K83" s="4">
        <f t="shared" si="10"/>
        <v>1</v>
      </c>
      <c r="L83" s="4">
        <f t="shared" si="10"/>
        <v>1</v>
      </c>
      <c r="M83" s="4">
        <f t="shared" si="10"/>
        <v>1</v>
      </c>
      <c r="N83" s="4" t="str">
        <f>IF(N82=0,"100%",N82/N81)</f>
        <v>100%</v>
      </c>
      <c r="P83" s="438"/>
      <c r="Q83" s="438"/>
      <c r="R83" s="438"/>
      <c r="S83" s="438"/>
      <c r="T83" s="438"/>
      <c r="U83" s="438"/>
      <c r="V83" s="438"/>
      <c r="W83" s="438"/>
      <c r="X83" s="438"/>
      <c r="Y83" s="438"/>
      <c r="Z83" s="438"/>
      <c r="AA83" s="438"/>
      <c r="AB83" s="438"/>
    </row>
    <row r="84" spans="1:28" x14ac:dyDescent="0.25">
      <c r="A84" s="2" t="s">
        <v>200</v>
      </c>
      <c r="B84" s="4">
        <f>B83</f>
        <v>1</v>
      </c>
      <c r="C84" s="1">
        <f>AVERAGE($B$83:C$83)</f>
        <v>1</v>
      </c>
      <c r="D84" s="1">
        <f>AVERAGE($B$83:D$83)</f>
        <v>1</v>
      </c>
      <c r="E84" s="1">
        <f>AVERAGE($B$83:E$83)</f>
        <v>1</v>
      </c>
      <c r="F84" s="1">
        <f>AVERAGE($B$83:F$83)</f>
        <v>1</v>
      </c>
      <c r="G84" s="1">
        <f>AVERAGE($B$83:G$83)</f>
        <v>1</v>
      </c>
      <c r="H84" s="1">
        <f>AVERAGE($B$83:H$83)</f>
        <v>1</v>
      </c>
      <c r="I84" s="1">
        <f>AVERAGE($B$83:I$83)</f>
        <v>1</v>
      </c>
      <c r="J84" s="1">
        <f>AVERAGE($B$83:J$83)</f>
        <v>1</v>
      </c>
      <c r="K84" s="1">
        <f>AVERAGE($B$83:K$83)</f>
        <v>1</v>
      </c>
      <c r="L84" s="1">
        <f>AVERAGE($B$83:L$83)</f>
        <v>1</v>
      </c>
      <c r="M84" s="1">
        <f>AVERAGE($B$83:M$83)</f>
        <v>1</v>
      </c>
      <c r="N84" s="1"/>
      <c r="P84" s="438"/>
      <c r="Q84" s="438"/>
      <c r="R84" s="438"/>
      <c r="S84" s="438"/>
      <c r="T84" s="438"/>
      <c r="U84" s="438"/>
      <c r="V84" s="438"/>
      <c r="W84" s="438"/>
      <c r="X84" s="438"/>
      <c r="Y84" s="438"/>
      <c r="Z84" s="438"/>
      <c r="AA84" s="438"/>
      <c r="AB84" s="438"/>
    </row>
    <row r="85" spans="1:28" x14ac:dyDescent="0.25">
      <c r="A85" s="210"/>
      <c r="B85" s="211"/>
      <c r="C85" s="212"/>
      <c r="D85" s="212"/>
      <c r="E85" s="212"/>
      <c r="F85" s="212"/>
      <c r="G85" s="212"/>
      <c r="H85" s="212"/>
      <c r="I85" s="212"/>
      <c r="J85" s="212"/>
      <c r="K85" s="212"/>
      <c r="L85" s="212"/>
      <c r="M85" s="212"/>
      <c r="N85" s="212"/>
    </row>
    <row r="86" spans="1:28" x14ac:dyDescent="0.25">
      <c r="A86" s="210"/>
      <c r="B86" s="211"/>
      <c r="C86" s="212"/>
      <c r="D86" s="212"/>
      <c r="E86" s="212"/>
      <c r="F86" s="212"/>
      <c r="G86" s="212"/>
      <c r="H86" s="212"/>
      <c r="I86" s="212"/>
      <c r="J86" s="212"/>
      <c r="K86" s="212"/>
      <c r="L86" s="212"/>
      <c r="M86" s="212"/>
      <c r="N86" s="212"/>
    </row>
    <row r="87" spans="1:28" x14ac:dyDescent="0.25">
      <c r="A87" s="204" t="s">
        <v>201</v>
      </c>
      <c r="B87" s="328" t="s">
        <v>28</v>
      </c>
      <c r="C87" s="328" t="s">
        <v>29</v>
      </c>
      <c r="D87" s="332" t="s">
        <v>30</v>
      </c>
      <c r="E87" s="332" t="s">
        <v>31</v>
      </c>
      <c r="F87" s="205" t="s">
        <v>32</v>
      </c>
      <c r="G87" s="205" t="s">
        <v>33</v>
      </c>
      <c r="H87" s="205" t="s">
        <v>34</v>
      </c>
      <c r="I87" s="205" t="s">
        <v>35</v>
      </c>
      <c r="J87" s="205" t="s">
        <v>36</v>
      </c>
      <c r="K87" s="205" t="s">
        <v>37</v>
      </c>
      <c r="L87" s="205" t="s">
        <v>38</v>
      </c>
      <c r="M87" s="205" t="s">
        <v>39</v>
      </c>
      <c r="N87" s="205" t="s">
        <v>82</v>
      </c>
      <c r="P87" s="205" t="s">
        <v>28</v>
      </c>
      <c r="Q87" s="205" t="s">
        <v>29</v>
      </c>
      <c r="R87" s="205" t="s">
        <v>30</v>
      </c>
      <c r="S87" s="205" t="s">
        <v>31</v>
      </c>
      <c r="T87" s="205" t="s">
        <v>32</v>
      </c>
      <c r="U87" s="205" t="s">
        <v>33</v>
      </c>
      <c r="V87" s="205" t="s">
        <v>34</v>
      </c>
      <c r="W87" s="205" t="s">
        <v>35</v>
      </c>
      <c r="X87" s="205" t="s">
        <v>36</v>
      </c>
      <c r="Y87" s="205" t="s">
        <v>37</v>
      </c>
      <c r="Z87" s="205" t="s">
        <v>38</v>
      </c>
      <c r="AA87" s="205" t="s">
        <v>39</v>
      </c>
      <c r="AB87" s="205" t="s">
        <v>82</v>
      </c>
    </row>
    <row r="88" spans="1:28" x14ac:dyDescent="0.25">
      <c r="A88" s="2" t="s">
        <v>40</v>
      </c>
      <c r="B88" s="214">
        <v>0.98</v>
      </c>
      <c r="C88" s="214">
        <v>0.98</v>
      </c>
      <c r="D88" s="214">
        <v>0.98</v>
      </c>
      <c r="E88" s="214">
        <v>0.98</v>
      </c>
      <c r="F88" s="214">
        <v>0.98</v>
      </c>
      <c r="G88" s="214">
        <v>0.98</v>
      </c>
      <c r="H88" s="214">
        <v>0.98</v>
      </c>
      <c r="I88" s="214">
        <v>0.98</v>
      </c>
      <c r="J88" s="214">
        <v>0.98</v>
      </c>
      <c r="K88" s="214">
        <v>0.98</v>
      </c>
      <c r="L88" s="214">
        <v>0.98</v>
      </c>
      <c r="M88" s="214">
        <v>0.98</v>
      </c>
      <c r="N88" s="214">
        <f>AVERAGE(B88:M88)</f>
        <v>0.98000000000000032</v>
      </c>
      <c r="P88" s="438"/>
      <c r="Q88" s="438"/>
      <c r="R88" s="438"/>
      <c r="S88" s="438"/>
      <c r="T88" s="438"/>
      <c r="U88" s="438"/>
      <c r="V88" s="438"/>
      <c r="W88" s="438"/>
      <c r="X88" s="438"/>
      <c r="Y88" s="438"/>
      <c r="Z88" s="438"/>
      <c r="AA88" s="438"/>
      <c r="AB88" s="438"/>
    </row>
    <row r="89" spans="1:28" x14ac:dyDescent="0.25">
      <c r="A89" s="2" t="s">
        <v>41</v>
      </c>
      <c r="B89" s="214">
        <v>0.98629999999999995</v>
      </c>
      <c r="C89" s="214">
        <v>0.98470000000000002</v>
      </c>
      <c r="D89" s="214">
        <v>0.9778</v>
      </c>
      <c r="E89" s="214">
        <v>0.98</v>
      </c>
      <c r="F89" s="214"/>
      <c r="G89" s="214"/>
      <c r="H89" s="214"/>
      <c r="I89" s="214"/>
      <c r="J89" s="214"/>
      <c r="K89" s="214"/>
      <c r="L89" s="214"/>
      <c r="M89" s="214"/>
      <c r="N89" s="269">
        <f>AVERAGE(B89:M89)</f>
        <v>0.98220000000000007</v>
      </c>
      <c r="P89" s="438"/>
      <c r="Q89" s="438"/>
      <c r="R89" s="438"/>
      <c r="S89" s="438"/>
      <c r="T89" s="438"/>
      <c r="U89" s="438"/>
      <c r="V89" s="438"/>
      <c r="W89" s="438"/>
      <c r="X89" s="438"/>
      <c r="Y89" s="438"/>
      <c r="Z89" s="438"/>
      <c r="AA89" s="438"/>
      <c r="AB89" s="438"/>
    </row>
    <row r="90" spans="1:28" x14ac:dyDescent="0.25">
      <c r="A90" s="2" t="s">
        <v>198</v>
      </c>
      <c r="B90" s="1">
        <f>B89/B88</f>
        <v>1.0064285714285715</v>
      </c>
      <c r="C90" s="1">
        <f t="shared" ref="C90:M90" si="11">C89/C88</f>
        <v>1.0047959183673469</v>
      </c>
      <c r="D90" s="1">
        <f t="shared" si="11"/>
        <v>0.9977551020408163</v>
      </c>
      <c r="E90" s="1">
        <f t="shared" si="11"/>
        <v>1</v>
      </c>
      <c r="F90" s="1">
        <f t="shared" si="11"/>
        <v>0</v>
      </c>
      <c r="G90" s="1">
        <f t="shared" si="11"/>
        <v>0</v>
      </c>
      <c r="H90" s="1">
        <f t="shared" si="11"/>
        <v>0</v>
      </c>
      <c r="I90" s="1">
        <f t="shared" si="11"/>
        <v>0</v>
      </c>
      <c r="J90" s="1">
        <f t="shared" si="11"/>
        <v>0</v>
      </c>
      <c r="K90" s="1">
        <f t="shared" si="11"/>
        <v>0</v>
      </c>
      <c r="L90" s="1">
        <f t="shared" si="11"/>
        <v>0</v>
      </c>
      <c r="M90" s="1">
        <f t="shared" si="11"/>
        <v>0</v>
      </c>
      <c r="N90" s="4">
        <f>IFERROR(N89/N88,0)</f>
        <v>1.0022448979591834</v>
      </c>
      <c r="P90" s="438"/>
      <c r="Q90" s="438"/>
      <c r="R90" s="438"/>
      <c r="S90" s="438"/>
      <c r="T90" s="438"/>
      <c r="U90" s="438"/>
      <c r="V90" s="438"/>
      <c r="W90" s="438"/>
      <c r="X90" s="438"/>
      <c r="Y90" s="438"/>
      <c r="Z90" s="438"/>
      <c r="AA90" s="438"/>
      <c r="AB90" s="438"/>
    </row>
    <row r="91" spans="1:28" x14ac:dyDescent="0.25">
      <c r="A91" s="2" t="s">
        <v>200</v>
      </c>
      <c r="B91" s="1">
        <f>B90</f>
        <v>1.0064285714285715</v>
      </c>
      <c r="C91" s="1">
        <f>IFERROR(SUM($B$90:C$90)/COUNT($B$90:C$90),0)</f>
        <v>1.0056122448979592</v>
      </c>
      <c r="D91" s="1">
        <f>IFERROR(SUM($B$90:D$90)/COUNT($B$90:D$90),0)</f>
        <v>1.0029931972789117</v>
      </c>
      <c r="E91" s="1">
        <f>IFERROR(SUM($B$90:E$90)/COUNT($B$90:E$90),0)</f>
        <v>1.0022448979591836</v>
      </c>
      <c r="F91" s="1">
        <f>IFERROR(SUM($B$90:F$90)/COUNT($B$90:F$90),0)</f>
        <v>0.80179591836734687</v>
      </c>
      <c r="G91" s="1">
        <f>IFERROR(SUM($B$90:G$90)/COUNT($B$90:G$90),0)</f>
        <v>0.66816326530612236</v>
      </c>
      <c r="H91" s="1">
        <f>IFERROR(SUM($B$90:H$90)/COUNT($B$90:H$90),0)</f>
        <v>0.57271137026239061</v>
      </c>
      <c r="I91" s="1">
        <f>IFERROR(SUM($B$90:I$90)/COUNT($B$90:I$90),0)</f>
        <v>0.50112244897959179</v>
      </c>
      <c r="J91" s="1">
        <f>IFERROR(SUM($B$90:J$90)/COUNT($B$90:J$90),0)</f>
        <v>0.44544217687074827</v>
      </c>
      <c r="K91" s="1">
        <f>IFERROR(SUM($B$90:K$90)/COUNT($B$90:K$90),0)</f>
        <v>0.40089795918367344</v>
      </c>
      <c r="L91" s="1">
        <f>IFERROR(SUM($B$90:L$90)/COUNT($B$90:L$90),0)</f>
        <v>0.36445269016697585</v>
      </c>
      <c r="M91" s="1">
        <f>IFERROR(SUM($B$90:M$90)/COUNT($B$90:M$90),0)</f>
        <v>0.33408163265306118</v>
      </c>
      <c r="N91" s="1"/>
      <c r="P91" s="438"/>
      <c r="Q91" s="438"/>
      <c r="R91" s="438"/>
      <c r="S91" s="438"/>
      <c r="T91" s="438"/>
      <c r="U91" s="438"/>
      <c r="V91" s="438"/>
      <c r="W91" s="438"/>
      <c r="X91" s="438"/>
      <c r="Y91" s="438"/>
      <c r="Z91" s="438"/>
      <c r="AA91" s="438"/>
      <c r="AB91" s="438"/>
    </row>
    <row r="92" spans="1:28" x14ac:dyDescent="0.25">
      <c r="A92" s="210"/>
      <c r="B92" s="212"/>
      <c r="C92" s="212"/>
      <c r="D92" s="212"/>
      <c r="E92" s="212"/>
      <c r="F92" s="212"/>
      <c r="G92" s="212"/>
      <c r="H92" s="212"/>
      <c r="I92" s="212"/>
      <c r="J92" s="212"/>
      <c r="K92" s="212"/>
      <c r="L92" s="212"/>
      <c r="M92" s="212"/>
      <c r="N92" s="212"/>
    </row>
    <row r="94" spans="1:28" ht="30" x14ac:dyDescent="0.25">
      <c r="A94" s="204" t="s">
        <v>250</v>
      </c>
      <c r="B94" s="328" t="s">
        <v>28</v>
      </c>
      <c r="C94" s="328" t="s">
        <v>29</v>
      </c>
      <c r="D94" s="328" t="s">
        <v>30</v>
      </c>
      <c r="E94" s="328" t="s">
        <v>31</v>
      </c>
      <c r="F94" s="205" t="s">
        <v>32</v>
      </c>
      <c r="G94" s="205" t="s">
        <v>33</v>
      </c>
      <c r="H94" s="205" t="s">
        <v>34</v>
      </c>
      <c r="I94" s="205" t="s">
        <v>35</v>
      </c>
      <c r="J94" s="205" t="s">
        <v>36</v>
      </c>
      <c r="K94" s="205" t="s">
        <v>37</v>
      </c>
      <c r="L94" s="205" t="s">
        <v>38</v>
      </c>
      <c r="M94" s="205" t="s">
        <v>39</v>
      </c>
      <c r="N94" s="205" t="s">
        <v>82</v>
      </c>
      <c r="P94" s="205" t="s">
        <v>28</v>
      </c>
      <c r="Q94" s="205" t="s">
        <v>29</v>
      </c>
      <c r="R94" s="205" t="s">
        <v>30</v>
      </c>
      <c r="S94" s="205" t="s">
        <v>31</v>
      </c>
      <c r="T94" s="205" t="s">
        <v>32</v>
      </c>
      <c r="U94" s="205" t="s">
        <v>33</v>
      </c>
      <c r="V94" s="205" t="s">
        <v>34</v>
      </c>
      <c r="W94" s="205" t="s">
        <v>35</v>
      </c>
      <c r="X94" s="205" t="s">
        <v>36</v>
      </c>
      <c r="Y94" s="205" t="s">
        <v>37</v>
      </c>
      <c r="Z94" s="205" t="s">
        <v>38</v>
      </c>
      <c r="AA94" s="205" t="s">
        <v>39</v>
      </c>
      <c r="AB94" s="205" t="s">
        <v>82</v>
      </c>
    </row>
    <row r="95" spans="1:28" x14ac:dyDescent="0.25">
      <c r="A95" s="2" t="s">
        <v>40</v>
      </c>
      <c r="B95" s="209">
        <v>0</v>
      </c>
      <c r="C95" s="209">
        <v>0</v>
      </c>
      <c r="D95" s="209">
        <v>0</v>
      </c>
      <c r="E95" s="209">
        <v>0</v>
      </c>
      <c r="F95" s="209">
        <v>0</v>
      </c>
      <c r="G95" s="209">
        <v>0</v>
      </c>
      <c r="H95" s="209">
        <v>0</v>
      </c>
      <c r="I95" s="209">
        <v>0</v>
      </c>
      <c r="J95" s="209">
        <v>0</v>
      </c>
      <c r="K95" s="209">
        <v>0</v>
      </c>
      <c r="L95" s="209">
        <v>0</v>
      </c>
      <c r="M95" s="209">
        <v>0</v>
      </c>
      <c r="N95" s="209">
        <f>AVERAGE(B95:M95)</f>
        <v>0</v>
      </c>
      <c r="P95" s="438"/>
      <c r="Q95" s="438"/>
      <c r="R95" s="438"/>
      <c r="S95" s="438"/>
      <c r="T95" s="438"/>
      <c r="U95" s="438"/>
      <c r="V95" s="438"/>
      <c r="W95" s="438"/>
      <c r="X95" s="438"/>
      <c r="Y95" s="438"/>
      <c r="Z95" s="438"/>
      <c r="AA95" s="438"/>
      <c r="AB95" s="438"/>
    </row>
    <row r="96" spans="1:28" x14ac:dyDescent="0.25">
      <c r="A96" s="2" t="s">
        <v>41</v>
      </c>
      <c r="B96" s="267">
        <v>0</v>
      </c>
      <c r="C96" s="267">
        <v>0</v>
      </c>
      <c r="D96" s="267">
        <v>0</v>
      </c>
      <c r="E96" s="267">
        <v>0</v>
      </c>
      <c r="F96" s="267"/>
      <c r="G96" s="267"/>
      <c r="H96" s="267"/>
      <c r="I96" s="267"/>
      <c r="J96" s="267"/>
      <c r="K96" s="267"/>
      <c r="L96" s="267"/>
      <c r="M96" s="267"/>
      <c r="N96" s="267">
        <f>SUM(B96:M96)</f>
        <v>0</v>
      </c>
      <c r="P96" s="438"/>
      <c r="Q96" s="438"/>
      <c r="R96" s="438"/>
      <c r="S96" s="438"/>
      <c r="T96" s="438"/>
      <c r="U96" s="438"/>
      <c r="V96" s="438"/>
      <c r="W96" s="438"/>
      <c r="X96" s="438"/>
      <c r="Y96" s="438"/>
      <c r="Z96" s="438"/>
      <c r="AA96" s="438"/>
      <c r="AB96" s="438"/>
    </row>
    <row r="97" spans="1:28" x14ac:dyDescent="0.25">
      <c r="A97" s="2" t="s">
        <v>198</v>
      </c>
      <c r="B97" s="4">
        <f>IF(B96=0,1,B95/B96)</f>
        <v>1</v>
      </c>
      <c r="C97" s="4">
        <f t="shared" ref="C97:N97" si="12">IF(C96=0,1,C95/C96)</f>
        <v>1</v>
      </c>
      <c r="D97" s="4">
        <f t="shared" si="12"/>
        <v>1</v>
      </c>
      <c r="E97" s="4">
        <f t="shared" si="12"/>
        <v>1</v>
      </c>
      <c r="F97" s="4">
        <f t="shared" si="12"/>
        <v>1</v>
      </c>
      <c r="G97" s="4">
        <f t="shared" si="12"/>
        <v>1</v>
      </c>
      <c r="H97" s="4">
        <f t="shared" si="12"/>
        <v>1</v>
      </c>
      <c r="I97" s="4">
        <f t="shared" si="12"/>
        <v>1</v>
      </c>
      <c r="J97" s="4">
        <f t="shared" si="12"/>
        <v>1</v>
      </c>
      <c r="K97" s="4">
        <f t="shared" si="12"/>
        <v>1</v>
      </c>
      <c r="L97" s="4">
        <f t="shared" si="12"/>
        <v>1</v>
      </c>
      <c r="M97" s="4">
        <f t="shared" si="12"/>
        <v>1</v>
      </c>
      <c r="N97" s="4">
        <f t="shared" si="12"/>
        <v>1</v>
      </c>
      <c r="P97" s="438"/>
      <c r="Q97" s="438"/>
      <c r="R97" s="438"/>
      <c r="S97" s="438"/>
      <c r="T97" s="438"/>
      <c r="U97" s="438"/>
      <c r="V97" s="438"/>
      <c r="W97" s="438"/>
      <c r="X97" s="438"/>
      <c r="Y97" s="438"/>
      <c r="Z97" s="438"/>
      <c r="AA97" s="438"/>
      <c r="AB97" s="438"/>
    </row>
    <row r="98" spans="1:28" x14ac:dyDescent="0.25">
      <c r="A98" s="2" t="s">
        <v>200</v>
      </c>
      <c r="B98" s="1">
        <f>B97</f>
        <v>1</v>
      </c>
      <c r="C98" s="1">
        <f>IFERROR(SUM($B$97:C$97)/COUNT($B$97:C$97),0)</f>
        <v>1</v>
      </c>
      <c r="D98" s="1">
        <f>IFERROR(SUM($B$97:D$97)/COUNT($B$97:D$97),0)</f>
        <v>1</v>
      </c>
      <c r="E98" s="1">
        <f>IFERROR(SUM($B$97:E$97)/COUNT($B$97:E$97),0)</f>
        <v>1</v>
      </c>
      <c r="F98" s="1">
        <f>IFERROR(SUM($B$97:F$97)/COUNT($B$97:F$97),0)</f>
        <v>1</v>
      </c>
      <c r="G98" s="1">
        <f>IFERROR(SUM($B$97:G$97)/COUNT($B$97:G$97),0)</f>
        <v>1</v>
      </c>
      <c r="H98" s="1">
        <f>IFERROR(SUM($B$97:H$97)/COUNT($B$97:H$97),0)</f>
        <v>1</v>
      </c>
      <c r="I98" s="1">
        <f>IFERROR(SUM($B$97:I$97)/COUNT($B$97:I$97),0)</f>
        <v>1</v>
      </c>
      <c r="J98" s="1">
        <f>IFERROR(SUM($B$97:J$97)/COUNT($B$97:J$97),0)</f>
        <v>1</v>
      </c>
      <c r="K98" s="1">
        <f>IFERROR(SUM($B$97:K$97)/COUNT($B$97:K$97),0)</f>
        <v>1</v>
      </c>
      <c r="L98" s="1">
        <f>IFERROR(SUM($B$97:L$97)/COUNT($B$97:L$97),0)</f>
        <v>1</v>
      </c>
      <c r="M98" s="1">
        <f>IFERROR(SUM($B$97:M$97)/COUNT($B$97:M$97),0)</f>
        <v>1</v>
      </c>
      <c r="N98" s="1"/>
      <c r="P98" s="438"/>
      <c r="Q98" s="438"/>
      <c r="R98" s="438"/>
      <c r="S98" s="438"/>
      <c r="T98" s="438"/>
      <c r="U98" s="438"/>
      <c r="V98" s="438"/>
      <c r="W98" s="438"/>
      <c r="X98" s="438"/>
      <c r="Y98" s="438"/>
      <c r="Z98" s="438"/>
      <c r="AA98" s="438"/>
      <c r="AB98" s="438"/>
    </row>
    <row r="99" spans="1:28" x14ac:dyDescent="0.25">
      <c r="A99" s="210"/>
      <c r="B99" s="212"/>
      <c r="C99" s="212"/>
      <c r="D99" s="212"/>
      <c r="E99" s="212"/>
      <c r="F99" s="212"/>
      <c r="G99" s="212"/>
      <c r="H99" s="212"/>
      <c r="I99" s="212"/>
      <c r="J99" s="212"/>
      <c r="K99" s="212"/>
      <c r="L99" s="212"/>
      <c r="M99" s="212"/>
      <c r="N99" s="212"/>
    </row>
    <row r="101" spans="1:28" x14ac:dyDescent="0.25">
      <c r="A101" s="240" t="s">
        <v>184</v>
      </c>
      <c r="B101" s="328" t="s">
        <v>28</v>
      </c>
      <c r="C101" s="328" t="s">
        <v>29</v>
      </c>
      <c r="D101" s="328" t="s">
        <v>30</v>
      </c>
      <c r="E101" s="328" t="s">
        <v>31</v>
      </c>
      <c r="F101" s="205" t="s">
        <v>32</v>
      </c>
      <c r="G101" s="205" t="s">
        <v>33</v>
      </c>
      <c r="H101" s="205" t="s">
        <v>34</v>
      </c>
      <c r="I101" s="205" t="s">
        <v>35</v>
      </c>
      <c r="J101" s="205" t="s">
        <v>36</v>
      </c>
      <c r="K101" s="205" t="s">
        <v>37</v>
      </c>
      <c r="L101" s="205" t="s">
        <v>38</v>
      </c>
      <c r="M101" s="205" t="s">
        <v>39</v>
      </c>
      <c r="N101" s="205" t="s">
        <v>82</v>
      </c>
      <c r="O101" s="338"/>
      <c r="P101" s="205" t="s">
        <v>28</v>
      </c>
      <c r="Q101" s="205" t="s">
        <v>29</v>
      </c>
      <c r="R101" s="205" t="s">
        <v>30</v>
      </c>
      <c r="S101" s="336" t="s">
        <v>31</v>
      </c>
      <c r="T101" s="205" t="s">
        <v>32</v>
      </c>
      <c r="U101" s="205" t="s">
        <v>33</v>
      </c>
      <c r="V101" s="205" t="s">
        <v>34</v>
      </c>
      <c r="W101" s="205" t="s">
        <v>35</v>
      </c>
      <c r="X101" s="205" t="s">
        <v>36</v>
      </c>
      <c r="Y101" s="205" t="s">
        <v>37</v>
      </c>
      <c r="Z101" s="205" t="s">
        <v>38</v>
      </c>
      <c r="AA101" s="205" t="s">
        <v>39</v>
      </c>
      <c r="AB101" s="205" t="s">
        <v>82</v>
      </c>
    </row>
    <row r="102" spans="1:28" x14ac:dyDescent="0.25">
      <c r="A102" s="2" t="s">
        <v>40</v>
      </c>
      <c r="B102" s="209">
        <v>0</v>
      </c>
      <c r="C102" s="209">
        <v>0</v>
      </c>
      <c r="D102" s="209">
        <v>0</v>
      </c>
      <c r="E102" s="209">
        <v>0</v>
      </c>
      <c r="F102" s="209">
        <v>0</v>
      </c>
      <c r="G102" s="209">
        <v>0</v>
      </c>
      <c r="H102" s="209">
        <v>0</v>
      </c>
      <c r="I102" s="209">
        <v>0</v>
      </c>
      <c r="J102" s="209">
        <v>0</v>
      </c>
      <c r="K102" s="209">
        <v>0</v>
      </c>
      <c r="L102" s="209">
        <v>0</v>
      </c>
      <c r="M102" s="209">
        <v>0</v>
      </c>
      <c r="N102" s="214">
        <f>AVERAGE(B102:M102)</f>
        <v>0</v>
      </c>
      <c r="O102" s="338"/>
      <c r="P102" s="438"/>
      <c r="Q102" s="438"/>
      <c r="R102" s="438"/>
      <c r="S102" s="439" t="s">
        <v>345</v>
      </c>
      <c r="T102" s="438"/>
      <c r="U102" s="438"/>
      <c r="V102" s="438"/>
      <c r="W102" s="438"/>
      <c r="X102" s="438"/>
      <c r="Y102" s="438"/>
      <c r="Z102" s="438"/>
      <c r="AA102" s="438"/>
      <c r="AB102" s="438"/>
    </row>
    <row r="103" spans="1:28" x14ac:dyDescent="0.25">
      <c r="A103" s="2" t="s">
        <v>41</v>
      </c>
      <c r="B103" s="268">
        <v>1</v>
      </c>
      <c r="C103" s="267">
        <v>0</v>
      </c>
      <c r="D103" s="267">
        <v>0</v>
      </c>
      <c r="E103" s="268">
        <v>1</v>
      </c>
      <c r="F103" s="267"/>
      <c r="G103" s="267"/>
      <c r="H103" s="267"/>
      <c r="I103" s="267"/>
      <c r="J103" s="267"/>
      <c r="K103" s="267"/>
      <c r="L103" s="267"/>
      <c r="M103" s="267"/>
      <c r="N103" s="268">
        <f>SUM(B103:M103)</f>
        <v>2</v>
      </c>
      <c r="O103" s="338"/>
      <c r="P103" s="438"/>
      <c r="Q103" s="438"/>
      <c r="R103" s="438"/>
      <c r="S103" s="439"/>
      <c r="T103" s="438"/>
      <c r="U103" s="438"/>
      <c r="V103" s="438"/>
      <c r="W103" s="438"/>
      <c r="X103" s="438"/>
      <c r="Y103" s="438"/>
      <c r="Z103" s="438"/>
      <c r="AA103" s="438"/>
      <c r="AB103" s="438"/>
    </row>
    <row r="104" spans="1:28" x14ac:dyDescent="0.25">
      <c r="A104" s="2" t="s">
        <v>198</v>
      </c>
      <c r="B104" s="4">
        <f>IF(B103=0,1,B102/B103)</f>
        <v>0</v>
      </c>
      <c r="C104" s="4">
        <f>IF(C103=0,1,C102/C103)</f>
        <v>1</v>
      </c>
      <c r="D104" s="4">
        <f t="shared" ref="D104:N104" si="13">IF(D103=0,1,D102/D103)</f>
        <v>1</v>
      </c>
      <c r="E104" s="4">
        <f t="shared" si="13"/>
        <v>0</v>
      </c>
      <c r="F104" s="4">
        <f t="shared" si="13"/>
        <v>1</v>
      </c>
      <c r="G104" s="4">
        <f t="shared" si="13"/>
        <v>1</v>
      </c>
      <c r="H104" s="4">
        <f t="shared" si="13"/>
        <v>1</v>
      </c>
      <c r="I104" s="4">
        <f t="shared" si="13"/>
        <v>1</v>
      </c>
      <c r="J104" s="4">
        <f t="shared" si="13"/>
        <v>1</v>
      </c>
      <c r="K104" s="4">
        <f t="shared" si="13"/>
        <v>1</v>
      </c>
      <c r="L104" s="4">
        <f t="shared" si="13"/>
        <v>1</v>
      </c>
      <c r="M104" s="4">
        <f t="shared" si="13"/>
        <v>1</v>
      </c>
      <c r="N104" s="4">
        <f t="shared" si="13"/>
        <v>0</v>
      </c>
      <c r="O104" s="338"/>
      <c r="P104" s="438"/>
      <c r="Q104" s="438"/>
      <c r="R104" s="438"/>
      <c r="S104" s="439"/>
      <c r="T104" s="438"/>
      <c r="U104" s="438"/>
      <c r="V104" s="438"/>
      <c r="W104" s="438"/>
      <c r="X104" s="438"/>
      <c r="Y104" s="438"/>
      <c r="Z104" s="438"/>
      <c r="AA104" s="438"/>
      <c r="AB104" s="438"/>
    </row>
    <row r="105" spans="1:28" ht="14.45" hidden="1" customHeight="1" x14ac:dyDescent="0.25">
      <c r="A105" s="2" t="s">
        <v>200</v>
      </c>
      <c r="B105" s="1">
        <f>B104</f>
        <v>0</v>
      </c>
      <c r="C105" s="1">
        <f>IFERROR(SUM($B$104:C$104)/COUNT($B$104:C$104),0)</f>
        <v>0.5</v>
      </c>
      <c r="D105" s="1">
        <f>IFERROR(SUM($B$104:D$104)/COUNT($B$104:D$104),0)</f>
        <v>0.66666666666666663</v>
      </c>
      <c r="E105" s="1">
        <f>IFERROR(SUM($B$104:E$104)/COUNT($B$104:E$104),0)</f>
        <v>0.5</v>
      </c>
      <c r="F105" s="1">
        <f>IFERROR(SUM($B$104:F$104)/COUNT($B$104:F$104),0)</f>
        <v>0.6</v>
      </c>
      <c r="G105" s="1">
        <f>IFERROR(SUM($B$104:G$104)/COUNT($B$104:G$104),0)</f>
        <v>0.66666666666666663</v>
      </c>
      <c r="H105" s="1">
        <f>IFERROR(SUM($B$104:H$104)/COUNT($B$104:H$104),0)</f>
        <v>0.7142857142857143</v>
      </c>
      <c r="I105" s="1">
        <f>IFERROR(SUM($B$104:I$104)/COUNT($B$104:I$104),0)</f>
        <v>0.75</v>
      </c>
      <c r="J105" s="1">
        <f>IFERROR(SUM($B$104:J$104)/COUNT($B$104:J$104),0)</f>
        <v>0.77777777777777779</v>
      </c>
      <c r="K105" s="1">
        <f>IFERROR(SUM($B$104:K$104)/COUNT($B$104:K$104),0)</f>
        <v>0.8</v>
      </c>
      <c r="L105" s="1">
        <f>IFERROR(SUM($B$104:L$104)/COUNT($B$104:L$104),0)</f>
        <v>0.81818181818181823</v>
      </c>
      <c r="M105" s="1">
        <f>IFERROR(SUM($B$104:M$104)/COUNT($B$104:M$104),0)</f>
        <v>0.83333333333333337</v>
      </c>
      <c r="N105" s="1"/>
      <c r="O105" s="338"/>
      <c r="P105" s="438"/>
      <c r="Q105" s="438"/>
      <c r="R105" s="438"/>
      <c r="S105" s="439"/>
      <c r="T105" s="438"/>
      <c r="U105" s="438"/>
      <c r="V105" s="438"/>
      <c r="W105" s="438"/>
      <c r="X105" s="438"/>
      <c r="Y105" s="438"/>
      <c r="Z105" s="438"/>
      <c r="AA105" s="438"/>
      <c r="AB105" s="438"/>
    </row>
    <row r="106" spans="1:28" x14ac:dyDescent="0.25">
      <c r="A106" s="210"/>
      <c r="B106" s="212"/>
      <c r="C106" s="212"/>
      <c r="D106" s="212"/>
      <c r="E106" s="212"/>
      <c r="F106" s="212"/>
      <c r="G106" s="212"/>
      <c r="H106" s="212"/>
      <c r="I106" s="212"/>
      <c r="J106" s="212"/>
      <c r="K106" s="212"/>
      <c r="L106" s="212"/>
      <c r="M106" s="212"/>
      <c r="N106" s="212"/>
    </row>
    <row r="108" spans="1:28" x14ac:dyDescent="0.25">
      <c r="A108" s="3" t="s">
        <v>321</v>
      </c>
    </row>
    <row r="109" spans="1:28" x14ac:dyDescent="0.25">
      <c r="A109" s="2" t="s">
        <v>253</v>
      </c>
      <c r="B109" s="332" t="s">
        <v>28</v>
      </c>
      <c r="C109" s="332" t="s">
        <v>29</v>
      </c>
      <c r="D109" s="332" t="s">
        <v>30</v>
      </c>
      <c r="E109" s="332" t="s">
        <v>31</v>
      </c>
      <c r="F109" s="2" t="s">
        <v>32</v>
      </c>
      <c r="G109" s="2" t="s">
        <v>33</v>
      </c>
      <c r="H109" s="2" t="s">
        <v>34</v>
      </c>
      <c r="I109" s="2" t="s">
        <v>35</v>
      </c>
      <c r="J109" s="2" t="s">
        <v>36</v>
      </c>
      <c r="K109" s="2" t="s">
        <v>37</v>
      </c>
      <c r="L109" s="2" t="s">
        <v>38</v>
      </c>
      <c r="M109" s="2" t="s">
        <v>39</v>
      </c>
      <c r="N109" s="2" t="s">
        <v>82</v>
      </c>
      <c r="O109" s="338"/>
      <c r="P109" s="205" t="s">
        <v>28</v>
      </c>
      <c r="Q109" s="205" t="s">
        <v>29</v>
      </c>
      <c r="R109" s="205" t="s">
        <v>30</v>
      </c>
      <c r="S109" s="205" t="s">
        <v>31</v>
      </c>
      <c r="T109" s="205" t="s">
        <v>32</v>
      </c>
      <c r="U109" s="205" t="s">
        <v>33</v>
      </c>
      <c r="V109" s="205" t="s">
        <v>34</v>
      </c>
      <c r="W109" s="205" t="s">
        <v>35</v>
      </c>
      <c r="X109" s="205" t="s">
        <v>36</v>
      </c>
      <c r="Y109" s="205" t="s">
        <v>37</v>
      </c>
      <c r="Z109" s="205" t="s">
        <v>38</v>
      </c>
      <c r="AA109" s="205" t="s">
        <v>39</v>
      </c>
      <c r="AB109" s="205" t="s">
        <v>82</v>
      </c>
    </row>
    <row r="110" spans="1:28" x14ac:dyDescent="0.25">
      <c r="A110" s="2" t="s">
        <v>40</v>
      </c>
      <c r="B110" s="209">
        <v>21.5</v>
      </c>
      <c r="C110" s="209">
        <v>21.5</v>
      </c>
      <c r="D110" s="209">
        <v>21.5</v>
      </c>
      <c r="E110" s="209">
        <v>21.5</v>
      </c>
      <c r="F110" s="209">
        <v>21.5</v>
      </c>
      <c r="G110" s="209">
        <v>21.5</v>
      </c>
      <c r="H110" s="209">
        <v>21.5</v>
      </c>
      <c r="I110" s="209">
        <v>21.5</v>
      </c>
      <c r="J110" s="209">
        <v>21.5</v>
      </c>
      <c r="K110" s="209">
        <v>21.5</v>
      </c>
      <c r="L110" s="209">
        <v>21.5</v>
      </c>
      <c r="M110" s="209">
        <v>21.5</v>
      </c>
      <c r="N110" s="209">
        <v>21.5</v>
      </c>
      <c r="O110" s="338"/>
      <c r="P110" s="438"/>
      <c r="Q110" s="438"/>
      <c r="R110" s="438"/>
      <c r="S110" s="438"/>
      <c r="T110" s="438"/>
      <c r="U110" s="438"/>
      <c r="V110" s="438"/>
      <c r="W110" s="438"/>
      <c r="X110" s="438"/>
      <c r="Y110" s="438"/>
      <c r="Z110" s="438"/>
      <c r="AA110" s="438"/>
      <c r="AB110" s="438"/>
    </row>
    <row r="111" spans="1:28" x14ac:dyDescent="0.25">
      <c r="A111" s="2" t="s">
        <v>41</v>
      </c>
      <c r="B111" s="267">
        <v>24.2</v>
      </c>
      <c r="C111" s="267">
        <v>22</v>
      </c>
      <c r="D111" s="267">
        <v>20.8</v>
      </c>
      <c r="E111" s="267">
        <v>19.8</v>
      </c>
      <c r="F111" s="267"/>
      <c r="G111" s="267"/>
      <c r="H111" s="267"/>
      <c r="I111" s="267"/>
      <c r="J111" s="267"/>
      <c r="K111" s="267"/>
      <c r="L111" s="267"/>
      <c r="M111" s="267"/>
      <c r="N111" s="267">
        <f>AVERAGE(B111:M111)</f>
        <v>21.7</v>
      </c>
      <c r="O111" s="338"/>
      <c r="P111" s="438"/>
      <c r="Q111" s="438"/>
      <c r="R111" s="438"/>
      <c r="S111" s="438"/>
      <c r="T111" s="438"/>
      <c r="U111" s="438"/>
      <c r="V111" s="438"/>
      <c r="W111" s="438"/>
      <c r="X111" s="438"/>
      <c r="Y111" s="438"/>
      <c r="Z111" s="438"/>
      <c r="AA111" s="438"/>
      <c r="AB111" s="438"/>
    </row>
    <row r="112" spans="1:28" x14ac:dyDescent="0.25">
      <c r="A112" s="2" t="s">
        <v>198</v>
      </c>
      <c r="B112" s="4">
        <f>IFERROR(B110/B111,0)</f>
        <v>0.88842975206611574</v>
      </c>
      <c r="C112" s="4">
        <f t="shared" ref="C112:N112" si="14">IFERROR(C110/C111,0)</f>
        <v>0.97727272727272729</v>
      </c>
      <c r="D112" s="4">
        <f t="shared" si="14"/>
        <v>1.033653846153846</v>
      </c>
      <c r="E112" s="4">
        <f t="shared" si="14"/>
        <v>1.0858585858585859</v>
      </c>
      <c r="F112" s="4">
        <f t="shared" si="14"/>
        <v>0</v>
      </c>
      <c r="G112" s="4">
        <f t="shared" si="14"/>
        <v>0</v>
      </c>
      <c r="H112" s="4">
        <f t="shared" si="14"/>
        <v>0</v>
      </c>
      <c r="I112" s="4">
        <f t="shared" si="14"/>
        <v>0</v>
      </c>
      <c r="J112" s="4">
        <f t="shared" si="14"/>
        <v>0</v>
      </c>
      <c r="K112" s="4">
        <f t="shared" si="14"/>
        <v>0</v>
      </c>
      <c r="L112" s="4">
        <f t="shared" si="14"/>
        <v>0</v>
      </c>
      <c r="M112" s="4">
        <f t="shared" si="14"/>
        <v>0</v>
      </c>
      <c r="N112" s="4">
        <f t="shared" si="14"/>
        <v>0.99078341013824889</v>
      </c>
      <c r="O112" s="338"/>
      <c r="P112" s="438"/>
      <c r="Q112" s="438"/>
      <c r="R112" s="438"/>
      <c r="S112" s="438"/>
      <c r="T112" s="438"/>
      <c r="U112" s="438"/>
      <c r="V112" s="438"/>
      <c r="W112" s="438"/>
      <c r="X112" s="438"/>
      <c r="Y112" s="438"/>
      <c r="Z112" s="438"/>
      <c r="AA112" s="438"/>
      <c r="AB112" s="438"/>
    </row>
    <row r="113" spans="1:28" hidden="1" x14ac:dyDescent="0.25">
      <c r="A113" s="2" t="s">
        <v>200</v>
      </c>
      <c r="B113" s="4">
        <f>B112</f>
        <v>0.88842975206611574</v>
      </c>
      <c r="C113" s="1">
        <f>AVERAGE($B$112:C$112)</f>
        <v>0.93285123966942152</v>
      </c>
      <c r="D113" s="1">
        <f>AVERAGE($B$112:D$112)</f>
        <v>0.96645210849756291</v>
      </c>
      <c r="E113" s="1">
        <f>AVERAGE($B$112:E$112)</f>
        <v>0.99630372783781862</v>
      </c>
      <c r="F113" s="1">
        <f>AVERAGE($B$112:F$112)</f>
        <v>0.79704298227025494</v>
      </c>
      <c r="G113" s="1">
        <f>AVERAGE($B$112:G$112)</f>
        <v>0.66420248522521241</v>
      </c>
      <c r="H113" s="1">
        <f>AVERAGE($B$112:H$112)</f>
        <v>0.56931641590732496</v>
      </c>
      <c r="I113" s="1">
        <f>AVERAGE($B$112:I$112)</f>
        <v>0.49815186391890931</v>
      </c>
      <c r="J113" s="1">
        <f>AVERAGE($B$112:J$112)</f>
        <v>0.44280165681680828</v>
      </c>
      <c r="K113" s="1">
        <f>AVERAGE($B$112:K$112)</f>
        <v>0.39852149113512747</v>
      </c>
      <c r="L113" s="1">
        <f>AVERAGE($B$112:L$112)</f>
        <v>0.36229226466829767</v>
      </c>
      <c r="M113" s="1">
        <f>AVERAGE($B$112:M$112)</f>
        <v>0.33210124261260621</v>
      </c>
      <c r="N113" s="1"/>
      <c r="O113" s="338"/>
      <c r="P113" s="438"/>
      <c r="Q113" s="438"/>
      <c r="R113" s="438"/>
      <c r="S113" s="438"/>
      <c r="T113" s="438"/>
      <c r="U113" s="438"/>
      <c r="V113" s="438"/>
      <c r="W113" s="438"/>
      <c r="X113" s="438"/>
      <c r="Y113" s="438"/>
      <c r="Z113" s="438"/>
      <c r="AA113" s="438"/>
      <c r="AB113" s="438"/>
    </row>
    <row r="114" spans="1:28" x14ac:dyDescent="0.25">
      <c r="A114" s="210"/>
      <c r="B114" s="212"/>
      <c r="C114" s="212"/>
      <c r="D114" s="212"/>
      <c r="E114" s="212"/>
      <c r="F114" s="212"/>
      <c r="G114" s="212"/>
      <c r="H114" s="212"/>
      <c r="I114" s="212"/>
      <c r="J114" s="212"/>
      <c r="K114" s="212"/>
      <c r="L114" s="212"/>
      <c r="M114" s="212"/>
      <c r="N114" s="212"/>
    </row>
    <row r="116" spans="1:28" x14ac:dyDescent="0.25">
      <c r="A116" s="3" t="s">
        <v>321</v>
      </c>
    </row>
    <row r="117" spans="1:28" x14ac:dyDescent="0.25">
      <c r="A117" s="2" t="s">
        <v>254</v>
      </c>
      <c r="B117" s="332" t="s">
        <v>28</v>
      </c>
      <c r="C117" s="332" t="s">
        <v>29</v>
      </c>
      <c r="D117" s="332" t="s">
        <v>30</v>
      </c>
      <c r="E117" s="332" t="s">
        <v>31</v>
      </c>
      <c r="F117" s="2" t="s">
        <v>32</v>
      </c>
      <c r="G117" s="2" t="s">
        <v>33</v>
      </c>
      <c r="H117" s="2" t="s">
        <v>34</v>
      </c>
      <c r="I117" s="2" t="s">
        <v>35</v>
      </c>
      <c r="J117" s="2" t="s">
        <v>36</v>
      </c>
      <c r="K117" s="2" t="s">
        <v>37</v>
      </c>
      <c r="L117" s="2" t="s">
        <v>38</v>
      </c>
      <c r="M117" s="2" t="s">
        <v>39</v>
      </c>
      <c r="N117" s="2" t="s">
        <v>82</v>
      </c>
      <c r="O117" s="338"/>
      <c r="P117" s="336" t="s">
        <v>28</v>
      </c>
      <c r="Q117" s="205" t="s">
        <v>29</v>
      </c>
      <c r="R117" s="205" t="s">
        <v>30</v>
      </c>
      <c r="S117" s="205" t="s">
        <v>31</v>
      </c>
      <c r="T117" s="205" t="s">
        <v>32</v>
      </c>
      <c r="U117" s="205" t="s">
        <v>33</v>
      </c>
      <c r="V117" s="205" t="s">
        <v>34</v>
      </c>
      <c r="W117" s="205" t="s">
        <v>35</v>
      </c>
      <c r="X117" s="205" t="s">
        <v>36</v>
      </c>
      <c r="Y117" s="205" t="s">
        <v>37</v>
      </c>
      <c r="Z117" s="205" t="s">
        <v>38</v>
      </c>
      <c r="AA117" s="205" t="s">
        <v>39</v>
      </c>
      <c r="AB117" s="205" t="s">
        <v>82</v>
      </c>
    </row>
    <row r="118" spans="1:28" x14ac:dyDescent="0.25">
      <c r="A118" s="2" t="s">
        <v>40</v>
      </c>
      <c r="B118" s="209">
        <v>5</v>
      </c>
      <c r="C118" s="209">
        <v>5</v>
      </c>
      <c r="D118" s="209">
        <v>5</v>
      </c>
      <c r="E118" s="209">
        <v>5</v>
      </c>
      <c r="F118" s="209">
        <v>5</v>
      </c>
      <c r="G118" s="209">
        <v>5</v>
      </c>
      <c r="H118" s="209">
        <v>5</v>
      </c>
      <c r="I118" s="209">
        <v>5</v>
      </c>
      <c r="J118" s="209">
        <v>5</v>
      </c>
      <c r="K118" s="209">
        <v>5</v>
      </c>
      <c r="L118" s="209">
        <v>5</v>
      </c>
      <c r="M118" s="209">
        <v>5</v>
      </c>
      <c r="N118" s="209">
        <v>5</v>
      </c>
      <c r="O118" s="338"/>
      <c r="P118" s="439" t="s">
        <v>338</v>
      </c>
      <c r="Q118" s="439"/>
      <c r="R118" s="439"/>
      <c r="S118" s="439"/>
      <c r="T118" s="439"/>
      <c r="U118" s="439"/>
      <c r="V118" s="439"/>
      <c r="W118" s="439"/>
      <c r="X118" s="439"/>
      <c r="Y118" s="439"/>
      <c r="Z118" s="439"/>
      <c r="AA118" s="439"/>
      <c r="AB118" s="439"/>
    </row>
    <row r="119" spans="1:28" x14ac:dyDescent="0.25">
      <c r="A119" s="2" t="s">
        <v>41</v>
      </c>
      <c r="B119" s="267">
        <v>5.09</v>
      </c>
      <c r="C119" s="267">
        <v>4.1900000000000004</v>
      </c>
      <c r="D119" s="267">
        <v>3.8</v>
      </c>
      <c r="E119" s="267">
        <v>3.4</v>
      </c>
      <c r="F119" s="267"/>
      <c r="G119" s="267"/>
      <c r="H119" s="267"/>
      <c r="I119" s="267"/>
      <c r="J119" s="267"/>
      <c r="K119" s="267"/>
      <c r="L119" s="267"/>
      <c r="M119" s="267"/>
      <c r="N119" s="267">
        <f>AVERAGE(B119:M119)</f>
        <v>4.12</v>
      </c>
      <c r="O119" s="338"/>
      <c r="P119" s="439"/>
      <c r="Q119" s="439"/>
      <c r="R119" s="439"/>
      <c r="S119" s="439"/>
      <c r="T119" s="439"/>
      <c r="U119" s="439"/>
      <c r="V119" s="439"/>
      <c r="W119" s="439"/>
      <c r="X119" s="439"/>
      <c r="Y119" s="439"/>
      <c r="Z119" s="439"/>
      <c r="AA119" s="439"/>
      <c r="AB119" s="439"/>
    </row>
    <row r="120" spans="1:28" x14ac:dyDescent="0.25">
      <c r="A120" s="2" t="s">
        <v>198</v>
      </c>
      <c r="B120" s="4">
        <f>IFERROR(B118/B119,0)</f>
        <v>0.98231827111984282</v>
      </c>
      <c r="C120" s="4">
        <f t="shared" ref="C120:N120" si="15">IFERROR(C118/C119,0)</f>
        <v>1.1933174224343674</v>
      </c>
      <c r="D120" s="4">
        <f t="shared" si="15"/>
        <v>1.3157894736842106</v>
      </c>
      <c r="E120" s="4">
        <f t="shared" si="15"/>
        <v>1.4705882352941178</v>
      </c>
      <c r="F120" s="4">
        <f t="shared" si="15"/>
        <v>0</v>
      </c>
      <c r="G120" s="4">
        <f t="shared" si="15"/>
        <v>0</v>
      </c>
      <c r="H120" s="4">
        <f t="shared" si="15"/>
        <v>0</v>
      </c>
      <c r="I120" s="4">
        <f t="shared" si="15"/>
        <v>0</v>
      </c>
      <c r="J120" s="4">
        <f t="shared" si="15"/>
        <v>0</v>
      </c>
      <c r="K120" s="4">
        <f t="shared" si="15"/>
        <v>0</v>
      </c>
      <c r="L120" s="4">
        <f t="shared" si="15"/>
        <v>0</v>
      </c>
      <c r="M120" s="4">
        <f t="shared" si="15"/>
        <v>0</v>
      </c>
      <c r="N120" s="4">
        <f t="shared" si="15"/>
        <v>1.2135922330097086</v>
      </c>
      <c r="O120" s="338"/>
      <c r="P120" s="439"/>
      <c r="Q120" s="439"/>
      <c r="R120" s="439"/>
      <c r="S120" s="439"/>
      <c r="T120" s="439"/>
      <c r="U120" s="439"/>
      <c r="V120" s="439"/>
      <c r="W120" s="439"/>
      <c r="X120" s="439"/>
      <c r="Y120" s="439"/>
      <c r="Z120" s="439"/>
      <c r="AA120" s="439"/>
      <c r="AB120" s="439"/>
    </row>
    <row r="121" spans="1:28" hidden="1" x14ac:dyDescent="0.25">
      <c r="A121" s="2" t="s">
        <v>200</v>
      </c>
      <c r="B121" s="4">
        <f>B120</f>
        <v>0.98231827111984282</v>
      </c>
      <c r="C121" s="1">
        <f>AVERAGE($B$120:C$120)</f>
        <v>1.0878178467771051</v>
      </c>
      <c r="D121" s="1">
        <f>AVERAGE($B$120:D$120)</f>
        <v>1.1638083890794737</v>
      </c>
      <c r="E121" s="1">
        <f>AVERAGE($B$120:E$120)</f>
        <v>1.2405033506331347</v>
      </c>
      <c r="F121" s="1">
        <f>AVERAGE($B$120:F$120)</f>
        <v>0.99240268050650771</v>
      </c>
      <c r="G121" s="1">
        <f>AVERAGE($B$120:G$120)</f>
        <v>0.82700223375542314</v>
      </c>
      <c r="H121" s="1">
        <f>AVERAGE($B$120:H$120)</f>
        <v>0.70885905750464839</v>
      </c>
      <c r="I121" s="1">
        <f>AVERAGE($B$120:I$120)</f>
        <v>0.62025167531656733</v>
      </c>
      <c r="J121" s="1">
        <f>AVERAGE($B$120:J$120)</f>
        <v>0.55133482250361543</v>
      </c>
      <c r="K121" s="1">
        <f>AVERAGE($B$120:K$120)</f>
        <v>0.49620134025325385</v>
      </c>
      <c r="L121" s="1">
        <f>AVERAGE($B$120:L$120)</f>
        <v>0.45109212750295807</v>
      </c>
      <c r="M121" s="1">
        <f>AVERAGE($B$120:M$120)</f>
        <v>0.41350111687771157</v>
      </c>
      <c r="N121" s="1"/>
      <c r="O121" s="338"/>
      <c r="P121" s="439"/>
      <c r="Q121" s="439"/>
      <c r="R121" s="439"/>
      <c r="S121" s="439"/>
      <c r="T121" s="439"/>
      <c r="U121" s="439"/>
      <c r="V121" s="439"/>
      <c r="W121" s="439"/>
      <c r="X121" s="439"/>
      <c r="Y121" s="439"/>
      <c r="Z121" s="439"/>
      <c r="AA121" s="439"/>
      <c r="AB121" s="439"/>
    </row>
    <row r="122" spans="1:28" x14ac:dyDescent="0.25">
      <c r="A122" s="210"/>
      <c r="B122" s="212"/>
      <c r="C122" s="212"/>
      <c r="D122" s="212"/>
      <c r="E122" s="212"/>
      <c r="F122" s="212"/>
      <c r="G122" s="212"/>
      <c r="H122" s="212"/>
      <c r="I122" s="212"/>
      <c r="J122" s="212"/>
      <c r="K122" s="212"/>
      <c r="L122" s="212"/>
      <c r="M122" s="212"/>
      <c r="N122" s="212"/>
    </row>
    <row r="124" spans="1:28" x14ac:dyDescent="0.25">
      <c r="A124" s="3" t="s">
        <v>321</v>
      </c>
    </row>
    <row r="125" spans="1:28" x14ac:dyDescent="0.25">
      <c r="A125" s="2" t="s">
        <v>255</v>
      </c>
      <c r="B125" s="332" t="s">
        <v>28</v>
      </c>
      <c r="C125" s="332" t="s">
        <v>29</v>
      </c>
      <c r="D125" s="332" t="s">
        <v>30</v>
      </c>
      <c r="E125" s="332" t="s">
        <v>31</v>
      </c>
      <c r="F125" s="2" t="s">
        <v>32</v>
      </c>
      <c r="G125" s="2" t="s">
        <v>33</v>
      </c>
      <c r="H125" s="2" t="s">
        <v>34</v>
      </c>
      <c r="I125" s="2" t="s">
        <v>35</v>
      </c>
      <c r="J125" s="2" t="s">
        <v>36</v>
      </c>
      <c r="K125" s="2" t="s">
        <v>37</v>
      </c>
      <c r="L125" s="2" t="s">
        <v>38</v>
      </c>
      <c r="M125" s="2" t="s">
        <v>39</v>
      </c>
      <c r="N125" s="2" t="s">
        <v>82</v>
      </c>
      <c r="O125" s="338"/>
      <c r="P125" s="205" t="s">
        <v>28</v>
      </c>
      <c r="Q125" s="205" t="s">
        <v>29</v>
      </c>
      <c r="R125" s="205" t="s">
        <v>30</v>
      </c>
      <c r="S125" s="205" t="s">
        <v>31</v>
      </c>
      <c r="T125" s="205" t="s">
        <v>32</v>
      </c>
      <c r="U125" s="205" t="s">
        <v>33</v>
      </c>
      <c r="V125" s="205" t="s">
        <v>34</v>
      </c>
      <c r="W125" s="205" t="s">
        <v>35</v>
      </c>
      <c r="X125" s="205" t="s">
        <v>36</v>
      </c>
      <c r="Y125" s="205" t="s">
        <v>37</v>
      </c>
      <c r="Z125" s="205" t="s">
        <v>38</v>
      </c>
      <c r="AA125" s="205" t="s">
        <v>39</v>
      </c>
      <c r="AB125" s="205" t="s">
        <v>82</v>
      </c>
    </row>
    <row r="126" spans="1:28" x14ac:dyDescent="0.25">
      <c r="A126" s="2" t="s">
        <v>320</v>
      </c>
      <c r="B126" s="209">
        <v>0</v>
      </c>
      <c r="C126" s="209">
        <v>0</v>
      </c>
      <c r="D126" s="246">
        <v>62003643</v>
      </c>
      <c r="E126" s="246">
        <v>598000000</v>
      </c>
      <c r="F126" s="246">
        <v>598000000</v>
      </c>
      <c r="G126" s="246">
        <v>598000000</v>
      </c>
      <c r="H126" s="246">
        <v>598000000</v>
      </c>
      <c r="I126" s="246">
        <v>598000000</v>
      </c>
      <c r="J126" s="246">
        <v>598000000</v>
      </c>
      <c r="K126" s="246">
        <v>598000000</v>
      </c>
      <c r="L126" s="246">
        <v>500000000</v>
      </c>
      <c r="M126" s="246">
        <v>221532255</v>
      </c>
      <c r="N126" s="246">
        <f>SUM(B126:M126)</f>
        <v>4969535898</v>
      </c>
      <c r="O126" s="338"/>
      <c r="P126" s="337"/>
      <c r="Q126" s="337"/>
      <c r="R126" s="337"/>
      <c r="S126" s="337"/>
      <c r="T126" s="337"/>
      <c r="U126" s="337"/>
      <c r="V126" s="337"/>
      <c r="W126" s="337"/>
      <c r="X126" s="337"/>
      <c r="Y126" s="337"/>
      <c r="Z126" s="337"/>
      <c r="AA126" s="337"/>
      <c r="AB126" s="337"/>
    </row>
    <row r="127" spans="1:28" x14ac:dyDescent="0.25">
      <c r="A127" s="2" t="s">
        <v>41</v>
      </c>
      <c r="B127" s="268"/>
      <c r="C127" s="268"/>
      <c r="D127" s="268">
        <v>62003643</v>
      </c>
      <c r="E127" s="268">
        <v>42000925</v>
      </c>
      <c r="F127" s="268"/>
      <c r="G127" s="268"/>
      <c r="H127" s="268"/>
      <c r="I127" s="268"/>
      <c r="J127" s="268"/>
      <c r="K127" s="268"/>
      <c r="L127" s="268"/>
      <c r="M127" s="268"/>
      <c r="N127" s="246">
        <f>SUM(B127:M127)</f>
        <v>104004568</v>
      </c>
      <c r="O127" s="338"/>
      <c r="P127" s="337"/>
      <c r="Q127" s="337"/>
      <c r="R127" s="337"/>
      <c r="S127" s="337"/>
      <c r="T127" s="337"/>
      <c r="U127" s="337"/>
      <c r="V127" s="337"/>
      <c r="W127" s="337"/>
      <c r="X127" s="337"/>
      <c r="Y127" s="337"/>
      <c r="Z127" s="337"/>
      <c r="AA127" s="337"/>
      <c r="AB127" s="337"/>
    </row>
    <row r="128" spans="1:28" x14ac:dyDescent="0.25">
      <c r="A128" s="2" t="s">
        <v>198</v>
      </c>
      <c r="B128" s="4">
        <f>IFERROR(B126/B127,0)</f>
        <v>0</v>
      </c>
      <c r="C128" s="4">
        <f t="shared" ref="C128:N128" si="16">IFERROR(C126/C127,0)</f>
        <v>0</v>
      </c>
      <c r="D128" s="4">
        <f>IFERROR(D126/D127,0)</f>
        <v>1</v>
      </c>
      <c r="E128" s="4">
        <f t="shared" si="16"/>
        <v>14.237781667903743</v>
      </c>
      <c r="F128" s="4">
        <f t="shared" si="16"/>
        <v>0</v>
      </c>
      <c r="G128" s="4">
        <f t="shared" si="16"/>
        <v>0</v>
      </c>
      <c r="H128" s="4">
        <f t="shared" si="16"/>
        <v>0</v>
      </c>
      <c r="I128" s="4">
        <f t="shared" si="16"/>
        <v>0</v>
      </c>
      <c r="J128" s="4">
        <f t="shared" si="16"/>
        <v>0</v>
      </c>
      <c r="K128" s="4">
        <f t="shared" si="16"/>
        <v>0</v>
      </c>
      <c r="L128" s="4">
        <f t="shared" si="16"/>
        <v>0</v>
      </c>
      <c r="M128" s="4">
        <f t="shared" si="16"/>
        <v>0</v>
      </c>
      <c r="N128" s="4">
        <f t="shared" si="16"/>
        <v>47.781900291148752</v>
      </c>
      <c r="O128" s="338"/>
      <c r="P128" s="337"/>
      <c r="Q128" s="337"/>
      <c r="R128" s="337"/>
      <c r="S128" s="337"/>
      <c r="T128" s="337"/>
      <c r="U128" s="337"/>
      <c r="V128" s="337"/>
      <c r="W128" s="337"/>
      <c r="X128" s="337"/>
      <c r="Y128" s="337"/>
      <c r="Z128" s="337"/>
      <c r="AA128" s="337"/>
      <c r="AB128" s="337"/>
    </row>
    <row r="129" spans="1:28" x14ac:dyDescent="0.25">
      <c r="A129" s="210"/>
      <c r="B129" s="212"/>
      <c r="C129" s="212"/>
      <c r="D129" s="212"/>
      <c r="E129" s="212"/>
      <c r="F129" s="212"/>
      <c r="G129" s="212"/>
      <c r="H129" s="212"/>
      <c r="I129" s="212"/>
      <c r="J129" s="212"/>
      <c r="K129" s="212"/>
      <c r="L129" s="212"/>
      <c r="M129" s="212"/>
      <c r="N129" s="212"/>
    </row>
    <row r="131" spans="1:28" x14ac:dyDescent="0.25">
      <c r="A131" s="3" t="s">
        <v>321</v>
      </c>
      <c r="B131" t="s">
        <v>326</v>
      </c>
    </row>
    <row r="132" spans="1:28" x14ac:dyDescent="0.25">
      <c r="A132" s="2" t="s">
        <v>257</v>
      </c>
      <c r="B132" s="332" t="s">
        <v>28</v>
      </c>
      <c r="C132" s="332" t="s">
        <v>29</v>
      </c>
      <c r="D132" s="332" t="s">
        <v>30</v>
      </c>
      <c r="E132" s="332" t="s">
        <v>31</v>
      </c>
      <c r="F132" s="2" t="s">
        <v>32</v>
      </c>
      <c r="G132" s="2" t="s">
        <v>33</v>
      </c>
      <c r="H132" s="2" t="s">
        <v>34</v>
      </c>
      <c r="I132" s="2" t="s">
        <v>35</v>
      </c>
      <c r="J132" s="2" t="s">
        <v>36</v>
      </c>
      <c r="K132" s="2" t="s">
        <v>37</v>
      </c>
      <c r="L132" s="2" t="s">
        <v>38</v>
      </c>
      <c r="M132" s="2" t="s">
        <v>39</v>
      </c>
      <c r="N132" s="2" t="s">
        <v>82</v>
      </c>
      <c r="O132" s="338"/>
      <c r="P132" s="205" t="s">
        <v>28</v>
      </c>
      <c r="Q132" s="205" t="s">
        <v>29</v>
      </c>
      <c r="R132" s="205" t="s">
        <v>30</v>
      </c>
      <c r="S132" s="205" t="s">
        <v>31</v>
      </c>
      <c r="T132" s="205" t="s">
        <v>32</v>
      </c>
      <c r="U132" s="205" t="s">
        <v>33</v>
      </c>
      <c r="V132" s="205" t="s">
        <v>34</v>
      </c>
      <c r="W132" s="205" t="s">
        <v>35</v>
      </c>
      <c r="X132" s="205" t="s">
        <v>36</v>
      </c>
      <c r="Y132" s="205" t="s">
        <v>37</v>
      </c>
      <c r="Z132" s="205" t="s">
        <v>38</v>
      </c>
      <c r="AA132" s="205" t="s">
        <v>39</v>
      </c>
      <c r="AB132" s="205" t="s">
        <v>82</v>
      </c>
    </row>
    <row r="133" spans="1:28" x14ac:dyDescent="0.25">
      <c r="A133" s="2" t="s">
        <v>324</v>
      </c>
      <c r="B133" s="321"/>
      <c r="C133" s="321"/>
      <c r="D133" s="322"/>
      <c r="E133" s="323">
        <f>(32000000000-5000000000)/9</f>
        <v>3000000000</v>
      </c>
      <c r="F133" s="323">
        <f t="shared" ref="F133:M133" si="17">(32000000000-5000000000)/9</f>
        <v>3000000000</v>
      </c>
      <c r="G133" s="323">
        <f t="shared" si="17"/>
        <v>3000000000</v>
      </c>
      <c r="H133" s="323">
        <f t="shared" si="17"/>
        <v>3000000000</v>
      </c>
      <c r="I133" s="323">
        <f t="shared" si="17"/>
        <v>3000000000</v>
      </c>
      <c r="J133" s="323">
        <f t="shared" si="17"/>
        <v>3000000000</v>
      </c>
      <c r="K133" s="323">
        <f t="shared" si="17"/>
        <v>3000000000</v>
      </c>
      <c r="L133" s="323">
        <f t="shared" si="17"/>
        <v>3000000000</v>
      </c>
      <c r="M133" s="323">
        <f t="shared" si="17"/>
        <v>3000000000</v>
      </c>
      <c r="N133" s="323">
        <f>M133</f>
        <v>3000000000</v>
      </c>
      <c r="O133" s="338"/>
      <c r="P133" s="205"/>
      <c r="Q133" s="205"/>
      <c r="R133" s="205"/>
      <c r="S133" s="205"/>
      <c r="T133" s="205"/>
      <c r="U133" s="205"/>
      <c r="V133" s="205"/>
      <c r="W133" s="205"/>
      <c r="X133" s="205"/>
      <c r="Y133" s="205"/>
      <c r="Z133" s="205"/>
      <c r="AA133" s="205"/>
      <c r="AB133" s="205"/>
    </row>
    <row r="134" spans="1:28" x14ac:dyDescent="0.25">
      <c r="A134" s="2" t="s">
        <v>322</v>
      </c>
      <c r="B134" s="316"/>
      <c r="C134" s="316"/>
      <c r="D134" s="317"/>
      <c r="E134" s="317">
        <v>86000000</v>
      </c>
      <c r="F134" s="317"/>
      <c r="G134" s="317"/>
      <c r="H134" s="317"/>
      <c r="I134" s="317"/>
      <c r="J134" s="317"/>
      <c r="K134" s="317"/>
      <c r="L134" s="317"/>
      <c r="M134" s="317"/>
      <c r="N134" s="317">
        <f>SUM(B134:M134)</f>
        <v>86000000</v>
      </c>
      <c r="O134" s="338"/>
      <c r="P134" s="205"/>
      <c r="Q134" s="205"/>
      <c r="R134" s="205"/>
      <c r="S134" s="205"/>
      <c r="T134" s="205"/>
      <c r="U134" s="205"/>
      <c r="V134" s="205"/>
      <c r="W134" s="205"/>
      <c r="X134" s="205"/>
      <c r="Y134" s="205"/>
      <c r="Z134" s="205"/>
      <c r="AA134" s="205"/>
      <c r="AB134" s="205"/>
    </row>
    <row r="135" spans="1:28" x14ac:dyDescent="0.25">
      <c r="A135" s="2" t="s">
        <v>325</v>
      </c>
      <c r="B135" s="316">
        <v>0</v>
      </c>
      <c r="C135" s="316">
        <v>0</v>
      </c>
      <c r="D135" s="316">
        <v>0</v>
      </c>
      <c r="E135" s="334">
        <f>E134/E133</f>
        <v>2.8666666666666667E-2</v>
      </c>
      <c r="F135" s="316">
        <f t="shared" ref="F135:N135" si="18">F134/F133</f>
        <v>0</v>
      </c>
      <c r="G135" s="316">
        <f t="shared" si="18"/>
        <v>0</v>
      </c>
      <c r="H135" s="316">
        <f t="shared" si="18"/>
        <v>0</v>
      </c>
      <c r="I135" s="316">
        <f t="shared" si="18"/>
        <v>0</v>
      </c>
      <c r="J135" s="316">
        <f t="shared" si="18"/>
        <v>0</v>
      </c>
      <c r="K135" s="316">
        <f t="shared" si="18"/>
        <v>0</v>
      </c>
      <c r="L135" s="316">
        <f t="shared" si="18"/>
        <v>0</v>
      </c>
      <c r="M135" s="316">
        <f t="shared" si="18"/>
        <v>0</v>
      </c>
      <c r="N135" s="316">
        <f t="shared" si="18"/>
        <v>2.8666666666666667E-2</v>
      </c>
      <c r="O135" s="338"/>
      <c r="P135" s="205"/>
      <c r="Q135" s="205"/>
      <c r="R135" s="205"/>
      <c r="S135" s="205"/>
      <c r="T135" s="205"/>
      <c r="U135" s="205"/>
      <c r="V135" s="205"/>
      <c r="W135" s="205"/>
      <c r="X135" s="205"/>
      <c r="Y135" s="205"/>
      <c r="Z135" s="205"/>
      <c r="AA135" s="205"/>
      <c r="AB135" s="205"/>
    </row>
    <row r="136" spans="1:28" x14ac:dyDescent="0.25">
      <c r="A136" s="2" t="s">
        <v>40</v>
      </c>
      <c r="B136" s="246">
        <v>0</v>
      </c>
      <c r="C136" s="246">
        <v>0</v>
      </c>
      <c r="D136" s="246">
        <v>0</v>
      </c>
      <c r="E136" s="246">
        <v>0</v>
      </c>
      <c r="F136" s="246">
        <v>0</v>
      </c>
      <c r="G136" s="246">
        <v>0</v>
      </c>
      <c r="H136" s="246">
        <v>0</v>
      </c>
      <c r="I136" s="246">
        <v>0</v>
      </c>
      <c r="J136" s="246">
        <v>0</v>
      </c>
      <c r="K136" s="246">
        <v>0</v>
      </c>
      <c r="L136" s="246">
        <v>0</v>
      </c>
      <c r="M136" s="246">
        <v>0</v>
      </c>
      <c r="N136" s="246">
        <v>0</v>
      </c>
      <c r="O136" s="338"/>
      <c r="P136" s="337"/>
      <c r="Q136" s="337"/>
      <c r="R136" s="337"/>
      <c r="S136" s="337"/>
      <c r="T136" s="337"/>
      <c r="U136" s="337"/>
      <c r="V136" s="337"/>
      <c r="W136" s="337"/>
      <c r="X136" s="337"/>
      <c r="Y136" s="337"/>
      <c r="Z136" s="337"/>
      <c r="AA136" s="337"/>
      <c r="AB136" s="337"/>
    </row>
    <row r="137" spans="1:28" x14ac:dyDescent="0.25">
      <c r="A137" s="2" t="s">
        <v>323</v>
      </c>
      <c r="B137" s="275"/>
      <c r="C137" s="275"/>
      <c r="D137" s="275"/>
      <c r="E137" s="275"/>
      <c r="F137" s="275"/>
      <c r="G137" s="275"/>
      <c r="H137" s="275"/>
      <c r="I137" s="275"/>
      <c r="J137" s="275"/>
      <c r="K137" s="275"/>
      <c r="L137" s="275"/>
      <c r="M137" s="275"/>
      <c r="N137" s="275">
        <f>M137</f>
        <v>0</v>
      </c>
      <c r="O137" s="338"/>
      <c r="P137" s="337"/>
      <c r="Q137" s="337"/>
      <c r="R137" s="337"/>
      <c r="S137" s="337"/>
      <c r="T137" s="337"/>
      <c r="U137" s="337"/>
      <c r="V137" s="337"/>
      <c r="W137" s="337"/>
      <c r="X137" s="337"/>
      <c r="Y137" s="337"/>
      <c r="Z137" s="337"/>
      <c r="AA137" s="337"/>
      <c r="AB137" s="337"/>
    </row>
    <row r="138" spans="1:28" x14ac:dyDescent="0.25">
      <c r="A138" s="2" t="s">
        <v>198</v>
      </c>
      <c r="B138" s="4">
        <f>IFERROR(IF(B137=0,1,B137/B136),0)</f>
        <v>1</v>
      </c>
      <c r="C138" s="4">
        <f t="shared" ref="C138:N138" si="19">IFERROR(IF(C137=0,1,C137/C136),0)</f>
        <v>1</v>
      </c>
      <c r="D138" s="4">
        <f t="shared" si="19"/>
        <v>1</v>
      </c>
      <c r="E138" s="4">
        <f t="shared" si="19"/>
        <v>1</v>
      </c>
      <c r="F138" s="4">
        <f t="shared" si="19"/>
        <v>1</v>
      </c>
      <c r="G138" s="4">
        <f t="shared" si="19"/>
        <v>1</v>
      </c>
      <c r="H138" s="4">
        <f t="shared" si="19"/>
        <v>1</v>
      </c>
      <c r="I138" s="4">
        <f t="shared" si="19"/>
        <v>1</v>
      </c>
      <c r="J138" s="4">
        <f t="shared" si="19"/>
        <v>1</v>
      </c>
      <c r="K138" s="4">
        <f t="shared" si="19"/>
        <v>1</v>
      </c>
      <c r="L138" s="4">
        <f t="shared" si="19"/>
        <v>1</v>
      </c>
      <c r="M138" s="4">
        <f t="shared" si="19"/>
        <v>1</v>
      </c>
      <c r="N138" s="4">
        <f t="shared" si="19"/>
        <v>1</v>
      </c>
      <c r="O138" s="338"/>
      <c r="P138" s="337"/>
      <c r="Q138" s="337"/>
      <c r="R138" s="337"/>
      <c r="S138" s="337"/>
      <c r="T138" s="337"/>
      <c r="U138" s="337"/>
      <c r="V138" s="337"/>
      <c r="W138" s="337"/>
      <c r="X138" s="337"/>
      <c r="Y138" s="337"/>
      <c r="Z138" s="337"/>
      <c r="AA138" s="337"/>
      <c r="AB138" s="337"/>
    </row>
    <row r="139" spans="1:28" x14ac:dyDescent="0.25">
      <c r="A139" s="210"/>
      <c r="B139" s="212"/>
      <c r="C139" s="212"/>
      <c r="D139" s="212"/>
      <c r="E139" s="212"/>
      <c r="F139" s="212"/>
      <c r="G139" s="212"/>
      <c r="H139" s="212"/>
      <c r="I139" s="212"/>
      <c r="J139" s="212"/>
      <c r="K139" s="212"/>
      <c r="L139" s="212"/>
      <c r="M139" s="212"/>
      <c r="N139" s="212"/>
    </row>
    <row r="141" spans="1:28" x14ac:dyDescent="0.25">
      <c r="A141" s="3" t="s">
        <v>207</v>
      </c>
    </row>
    <row r="142" spans="1:28" x14ac:dyDescent="0.25">
      <c r="A142" s="2" t="s">
        <v>193</v>
      </c>
      <c r="B142" s="332" t="s">
        <v>28</v>
      </c>
      <c r="C142" s="310" t="s">
        <v>29</v>
      </c>
      <c r="D142" s="310" t="s">
        <v>30</v>
      </c>
      <c r="E142" s="310" t="s">
        <v>31</v>
      </c>
      <c r="F142" s="2" t="s">
        <v>32</v>
      </c>
      <c r="G142" s="2" t="s">
        <v>33</v>
      </c>
      <c r="H142" s="2" t="s">
        <v>34</v>
      </c>
      <c r="I142" s="2" t="s">
        <v>35</v>
      </c>
      <c r="J142" s="2" t="s">
        <v>36</v>
      </c>
      <c r="K142" s="2" t="s">
        <v>37</v>
      </c>
      <c r="L142" s="2" t="s">
        <v>38</v>
      </c>
      <c r="M142" s="2" t="s">
        <v>39</v>
      </c>
      <c r="N142" s="2" t="s">
        <v>82</v>
      </c>
      <c r="O142" s="338"/>
      <c r="P142" s="205" t="s">
        <v>28</v>
      </c>
      <c r="Q142" s="205" t="s">
        <v>29</v>
      </c>
      <c r="R142" s="205" t="s">
        <v>30</v>
      </c>
      <c r="S142" s="205" t="s">
        <v>31</v>
      </c>
      <c r="T142" s="205" t="s">
        <v>32</v>
      </c>
      <c r="U142" s="205" t="s">
        <v>33</v>
      </c>
      <c r="V142" s="205" t="s">
        <v>34</v>
      </c>
      <c r="W142" s="205" t="s">
        <v>35</v>
      </c>
      <c r="X142" s="205" t="s">
        <v>36</v>
      </c>
      <c r="Y142" s="205" t="s">
        <v>37</v>
      </c>
      <c r="Z142" s="205" t="s">
        <v>38</v>
      </c>
      <c r="AA142" s="205" t="s">
        <v>39</v>
      </c>
      <c r="AB142" s="205" t="s">
        <v>82</v>
      </c>
    </row>
    <row r="143" spans="1:28" x14ac:dyDescent="0.25">
      <c r="A143" s="2" t="s">
        <v>40</v>
      </c>
      <c r="B143" s="1">
        <v>0.75</v>
      </c>
      <c r="C143" s="1">
        <v>0.75</v>
      </c>
      <c r="D143" s="1">
        <v>0.75</v>
      </c>
      <c r="E143" s="1">
        <v>0.75</v>
      </c>
      <c r="F143" s="1">
        <v>0.75</v>
      </c>
      <c r="G143" s="1">
        <v>0.75</v>
      </c>
      <c r="H143" s="1">
        <v>0.75</v>
      </c>
      <c r="I143" s="1">
        <v>0.75</v>
      </c>
      <c r="J143" s="1">
        <v>0.75</v>
      </c>
      <c r="K143" s="1">
        <v>0.75</v>
      </c>
      <c r="L143" s="1">
        <v>0.75</v>
      </c>
      <c r="M143" s="1">
        <v>0.75</v>
      </c>
      <c r="N143" s="1">
        <f>AVERAGE(B143:M143)</f>
        <v>0.75</v>
      </c>
      <c r="O143" s="338"/>
      <c r="P143" s="438"/>
      <c r="Q143" s="438"/>
      <c r="R143" s="438"/>
      <c r="S143" s="438"/>
      <c r="T143" s="438"/>
      <c r="U143" s="438"/>
      <c r="V143" s="438"/>
      <c r="W143" s="438"/>
      <c r="X143" s="438"/>
      <c r="Y143" s="438"/>
      <c r="Z143" s="438"/>
      <c r="AA143" s="438"/>
      <c r="AB143" s="438"/>
    </row>
    <row r="144" spans="1:28" x14ac:dyDescent="0.25">
      <c r="A144" s="2" t="s">
        <v>41</v>
      </c>
      <c r="B144" s="269">
        <v>0.75</v>
      </c>
      <c r="C144" s="269">
        <v>0.75</v>
      </c>
      <c r="D144" s="269">
        <v>0.75</v>
      </c>
      <c r="E144" s="269">
        <v>0.75</v>
      </c>
      <c r="F144" s="269"/>
      <c r="G144" s="269"/>
      <c r="H144" s="269"/>
      <c r="I144" s="269"/>
      <c r="J144" s="269"/>
      <c r="K144" s="269"/>
      <c r="L144" s="269"/>
      <c r="M144" s="269"/>
      <c r="N144" s="269">
        <f>AVERAGE(B144:M144)</f>
        <v>0.75</v>
      </c>
      <c r="O144" s="338"/>
      <c r="P144" s="438"/>
      <c r="Q144" s="438"/>
      <c r="R144" s="438"/>
      <c r="S144" s="438"/>
      <c r="T144" s="438"/>
      <c r="U144" s="438"/>
      <c r="V144" s="438"/>
      <c r="W144" s="438"/>
      <c r="X144" s="438"/>
      <c r="Y144" s="438"/>
      <c r="Z144" s="438"/>
      <c r="AA144" s="438"/>
      <c r="AB144" s="438"/>
    </row>
    <row r="145" spans="1:28" x14ac:dyDescent="0.25">
      <c r="A145" s="2" t="s">
        <v>198</v>
      </c>
      <c r="B145" s="4">
        <f>B144/B143</f>
        <v>1</v>
      </c>
      <c r="C145" s="4">
        <f t="shared" ref="C145:M145" si="20">C144/C143</f>
        <v>1</v>
      </c>
      <c r="D145" s="4">
        <f t="shared" si="20"/>
        <v>1</v>
      </c>
      <c r="E145" s="4">
        <f t="shared" si="20"/>
        <v>1</v>
      </c>
      <c r="F145" s="4">
        <f t="shared" si="20"/>
        <v>0</v>
      </c>
      <c r="G145" s="4">
        <f t="shared" si="20"/>
        <v>0</v>
      </c>
      <c r="H145" s="4">
        <f t="shared" si="20"/>
        <v>0</v>
      </c>
      <c r="I145" s="4">
        <f t="shared" si="20"/>
        <v>0</v>
      </c>
      <c r="J145" s="4">
        <f t="shared" si="20"/>
        <v>0</v>
      </c>
      <c r="K145" s="4">
        <f t="shared" si="20"/>
        <v>0</v>
      </c>
      <c r="L145" s="4">
        <f t="shared" si="20"/>
        <v>0</v>
      </c>
      <c r="M145" s="4">
        <f t="shared" si="20"/>
        <v>0</v>
      </c>
      <c r="N145" s="4">
        <f t="shared" ref="N145" si="21">N144/N143</f>
        <v>1</v>
      </c>
      <c r="O145" s="338"/>
      <c r="P145" s="438"/>
      <c r="Q145" s="438"/>
      <c r="R145" s="438"/>
      <c r="S145" s="438"/>
      <c r="T145" s="438"/>
      <c r="U145" s="438"/>
      <c r="V145" s="438"/>
      <c r="W145" s="438"/>
      <c r="X145" s="438"/>
      <c r="Y145" s="438"/>
      <c r="Z145" s="438"/>
      <c r="AA145" s="438"/>
      <c r="AB145" s="438"/>
    </row>
    <row r="146" spans="1:28" hidden="1" x14ac:dyDescent="0.25">
      <c r="A146" s="2" t="s">
        <v>200</v>
      </c>
      <c r="B146" s="4">
        <f>B145</f>
        <v>1</v>
      </c>
      <c r="C146" s="1">
        <f>SUM($B$145:C$145)/COUNT($B$145:C$145)</f>
        <v>1</v>
      </c>
      <c r="D146" s="1">
        <f>SUM($B$145:D$145)/COUNT($B$145:D$145)</f>
        <v>1</v>
      </c>
      <c r="E146" s="1">
        <f>SUM($B$145:E$145)/COUNT($B$145:E$145)</f>
        <v>1</v>
      </c>
      <c r="F146" s="1">
        <f>SUM($B$145:F$145)/COUNT($B$145:F$145)</f>
        <v>0.8</v>
      </c>
      <c r="G146" s="1">
        <f>SUM($B$145:G$145)/COUNT($B$145:G$145)</f>
        <v>0.66666666666666663</v>
      </c>
      <c r="H146" s="1">
        <f>SUM($B$145:H$145)/COUNT($B$145:H$145)</f>
        <v>0.5714285714285714</v>
      </c>
      <c r="I146" s="1">
        <f>SUM($B$145:I$145)/COUNT($B$145:I$145)</f>
        <v>0.5</v>
      </c>
      <c r="J146" s="1">
        <f>SUM($B$145:J$145)/COUNT($B$145:J$145)</f>
        <v>0.44444444444444442</v>
      </c>
      <c r="K146" s="1">
        <f>SUM($B$145:K$145)/COUNT($B$145:K$145)</f>
        <v>0.4</v>
      </c>
      <c r="L146" s="1">
        <f>SUM($B$145:L$145)/COUNT($B$145:L$145)</f>
        <v>0.36363636363636365</v>
      </c>
      <c r="M146" s="1">
        <f>SUM($B$145:M$145)/COUNT($B$145:M$145)</f>
        <v>0.33333333333333331</v>
      </c>
      <c r="N146" s="1"/>
      <c r="O146" s="338"/>
      <c r="P146" s="438"/>
      <c r="Q146" s="438"/>
      <c r="R146" s="438"/>
      <c r="S146" s="438"/>
      <c r="T146" s="438"/>
      <c r="U146" s="438"/>
      <c r="V146" s="438"/>
      <c r="W146" s="438"/>
      <c r="X146" s="438"/>
      <c r="Y146" s="438"/>
      <c r="Z146" s="438"/>
      <c r="AA146" s="438"/>
      <c r="AB146" s="438"/>
    </row>
    <row r="147" spans="1:28" x14ac:dyDescent="0.25">
      <c r="A147" s="210"/>
      <c r="B147" s="211"/>
      <c r="C147" s="212"/>
      <c r="D147" s="212"/>
      <c r="E147" s="212"/>
      <c r="F147" s="212"/>
      <c r="G147" s="212"/>
      <c r="H147" s="212"/>
      <c r="I147" s="212"/>
      <c r="J147" s="212"/>
      <c r="K147" s="212"/>
      <c r="L147" s="212"/>
      <c r="M147" s="212"/>
      <c r="N147" s="212"/>
    </row>
    <row r="148" spans="1:28" x14ac:dyDescent="0.25">
      <c r="A148" s="210"/>
      <c r="B148" s="220"/>
      <c r="C148" s="221"/>
      <c r="D148" s="212"/>
      <c r="E148" s="212"/>
      <c r="F148" s="212"/>
      <c r="G148" s="212"/>
      <c r="H148" s="212"/>
      <c r="I148" s="212"/>
      <c r="J148" s="212"/>
      <c r="K148" s="212"/>
      <c r="L148" s="212"/>
      <c r="M148" s="212"/>
      <c r="N148" s="212"/>
    </row>
    <row r="149" spans="1:28" x14ac:dyDescent="0.25">
      <c r="A149" s="339" t="s">
        <v>195</v>
      </c>
      <c r="B149" s="340" t="s">
        <v>327</v>
      </c>
      <c r="C149" s="341"/>
    </row>
    <row r="150" spans="1:28" x14ac:dyDescent="0.25">
      <c r="A150" s="240" t="s">
        <v>192</v>
      </c>
      <c r="B150" s="328" t="s">
        <v>28</v>
      </c>
      <c r="C150" s="307" t="s">
        <v>29</v>
      </c>
      <c r="D150" s="307" t="s">
        <v>30</v>
      </c>
      <c r="E150" s="307" t="s">
        <v>31</v>
      </c>
      <c r="F150" s="205" t="s">
        <v>32</v>
      </c>
      <c r="G150" s="205" t="s">
        <v>33</v>
      </c>
      <c r="H150" s="205" t="s">
        <v>34</v>
      </c>
      <c r="I150" s="205" t="s">
        <v>35</v>
      </c>
      <c r="J150" s="205" t="s">
        <v>36</v>
      </c>
      <c r="K150" s="205" t="s">
        <v>37</v>
      </c>
      <c r="L150" s="205" t="s">
        <v>38</v>
      </c>
      <c r="M150" s="205" t="s">
        <v>39</v>
      </c>
      <c r="N150" s="205" t="s">
        <v>82</v>
      </c>
      <c r="O150" s="338"/>
      <c r="P150" s="205" t="s">
        <v>28</v>
      </c>
      <c r="Q150" s="205" t="s">
        <v>29</v>
      </c>
      <c r="R150" s="205" t="s">
        <v>30</v>
      </c>
      <c r="S150" s="205" t="s">
        <v>31</v>
      </c>
      <c r="T150" s="205" t="s">
        <v>32</v>
      </c>
      <c r="U150" s="205" t="s">
        <v>33</v>
      </c>
      <c r="V150" s="205" t="s">
        <v>34</v>
      </c>
      <c r="W150" s="205" t="s">
        <v>35</v>
      </c>
      <c r="X150" s="205" t="s">
        <v>36</v>
      </c>
      <c r="Y150" s="205" t="s">
        <v>37</v>
      </c>
      <c r="Z150" s="205" t="s">
        <v>38</v>
      </c>
      <c r="AA150" s="205" t="s">
        <v>39</v>
      </c>
      <c r="AB150" s="205" t="s">
        <v>82</v>
      </c>
    </row>
    <row r="151" spans="1:28" x14ac:dyDescent="0.25">
      <c r="A151" s="2" t="s">
        <v>40</v>
      </c>
      <c r="B151" s="209">
        <v>0</v>
      </c>
      <c r="C151" s="209">
        <v>0</v>
      </c>
      <c r="D151" s="209">
        <v>0</v>
      </c>
      <c r="E151" s="209">
        <v>0</v>
      </c>
      <c r="F151" s="209">
        <v>0</v>
      </c>
      <c r="G151" s="209">
        <v>0</v>
      </c>
      <c r="H151" s="209">
        <v>0</v>
      </c>
      <c r="I151" s="209">
        <v>0</v>
      </c>
      <c r="J151" s="209">
        <v>0</v>
      </c>
      <c r="K151" s="209">
        <v>0</v>
      </c>
      <c r="L151" s="209">
        <v>0</v>
      </c>
      <c r="M151" s="209">
        <v>0</v>
      </c>
      <c r="N151" s="209">
        <f>SUM(B151:M151)</f>
        <v>0</v>
      </c>
      <c r="O151" s="338"/>
      <c r="P151" s="438"/>
      <c r="Q151" s="438"/>
      <c r="R151" s="438"/>
      <c r="S151" s="438"/>
      <c r="T151" s="438"/>
      <c r="U151" s="438"/>
      <c r="V151" s="438"/>
      <c r="W151" s="438"/>
      <c r="X151" s="438"/>
      <c r="Y151" s="438"/>
      <c r="Z151" s="438"/>
      <c r="AA151" s="438"/>
      <c r="AB151" s="438"/>
    </row>
    <row r="152" spans="1:28" x14ac:dyDescent="0.25">
      <c r="A152" s="2" t="s">
        <v>41</v>
      </c>
      <c r="B152" s="267">
        <v>1</v>
      </c>
      <c r="C152" s="267">
        <v>0</v>
      </c>
      <c r="D152" s="267">
        <v>0</v>
      </c>
      <c r="E152" s="267">
        <v>0</v>
      </c>
      <c r="F152" s="267"/>
      <c r="G152" s="267"/>
      <c r="H152" s="267"/>
      <c r="I152" s="267"/>
      <c r="J152" s="267"/>
      <c r="K152" s="267"/>
      <c r="L152" s="267"/>
      <c r="M152" s="267"/>
      <c r="N152" s="267">
        <f>SUM(B152:M152)</f>
        <v>1</v>
      </c>
      <c r="O152" s="338"/>
      <c r="P152" s="438"/>
      <c r="Q152" s="438"/>
      <c r="R152" s="438"/>
      <c r="S152" s="438"/>
      <c r="T152" s="438"/>
      <c r="U152" s="438"/>
      <c r="V152" s="438"/>
      <c r="W152" s="438"/>
      <c r="X152" s="438"/>
      <c r="Y152" s="438"/>
      <c r="Z152" s="438"/>
      <c r="AA152" s="438"/>
      <c r="AB152" s="438"/>
    </row>
    <row r="153" spans="1:28" x14ac:dyDescent="0.25">
      <c r="A153" s="2" t="s">
        <v>83</v>
      </c>
      <c r="B153" s="209">
        <f>B152</f>
        <v>1</v>
      </c>
      <c r="C153" s="209">
        <f>SUM($B$152:C$152)</f>
        <v>1</v>
      </c>
      <c r="D153" s="209">
        <f>SUM($B$152:D$152)</f>
        <v>1</v>
      </c>
      <c r="E153" s="209">
        <f>SUM($B$152:E$152)</f>
        <v>1</v>
      </c>
      <c r="F153" s="209">
        <f>SUM($B$152:F$152)</f>
        <v>1</v>
      </c>
      <c r="G153" s="209">
        <f>SUM($B$152:G$152)</f>
        <v>1</v>
      </c>
      <c r="H153" s="209">
        <f>SUM($B$152:H$152)</f>
        <v>1</v>
      </c>
      <c r="I153" s="209">
        <f>SUM($B$152:I$152)</f>
        <v>1</v>
      </c>
      <c r="J153" s="209">
        <f>SUM($B$152:J$152)</f>
        <v>1</v>
      </c>
      <c r="K153" s="209">
        <f>SUM($B$152:K$152)</f>
        <v>1</v>
      </c>
      <c r="L153" s="209">
        <f>SUM($B$152:L$152)</f>
        <v>1</v>
      </c>
      <c r="M153" s="209">
        <f>SUM($B$152:M$152)</f>
        <v>1</v>
      </c>
      <c r="N153" s="209"/>
      <c r="O153" s="338"/>
      <c r="P153" s="438"/>
      <c r="Q153" s="438"/>
      <c r="R153" s="438"/>
      <c r="S153" s="438"/>
      <c r="T153" s="438"/>
      <c r="U153" s="438"/>
      <c r="V153" s="438"/>
      <c r="W153" s="438"/>
      <c r="X153" s="438"/>
      <c r="Y153" s="438"/>
      <c r="Z153" s="438"/>
      <c r="AA153" s="438"/>
      <c r="AB153" s="438"/>
    </row>
    <row r="154" spans="1:28" x14ac:dyDescent="0.25">
      <c r="A154" s="2" t="s">
        <v>198</v>
      </c>
      <c r="B154" s="4">
        <f>IF(B152=0,1,B151/B152)</f>
        <v>0</v>
      </c>
      <c r="C154" s="4">
        <f t="shared" ref="C154:N154" si="22">IF(C152=0,1,C151/C152)</f>
        <v>1</v>
      </c>
      <c r="D154" s="4">
        <f t="shared" si="22"/>
        <v>1</v>
      </c>
      <c r="E154" s="4">
        <f t="shared" si="22"/>
        <v>1</v>
      </c>
      <c r="F154" s="4">
        <f t="shared" si="22"/>
        <v>1</v>
      </c>
      <c r="G154" s="4">
        <f t="shared" si="22"/>
        <v>1</v>
      </c>
      <c r="H154" s="4">
        <f t="shared" si="22"/>
        <v>1</v>
      </c>
      <c r="I154" s="4">
        <f t="shared" si="22"/>
        <v>1</v>
      </c>
      <c r="J154" s="4">
        <f t="shared" si="22"/>
        <v>1</v>
      </c>
      <c r="K154" s="4">
        <f t="shared" si="22"/>
        <v>1</v>
      </c>
      <c r="L154" s="4">
        <f t="shared" si="22"/>
        <v>1</v>
      </c>
      <c r="M154" s="4">
        <f t="shared" si="22"/>
        <v>1</v>
      </c>
      <c r="N154" s="4">
        <f t="shared" si="22"/>
        <v>0</v>
      </c>
      <c r="O154" s="338"/>
      <c r="P154" s="438"/>
      <c r="Q154" s="438"/>
      <c r="R154" s="438"/>
      <c r="S154" s="438"/>
      <c r="T154" s="438"/>
      <c r="U154" s="438"/>
      <c r="V154" s="438"/>
      <c r="W154" s="438"/>
      <c r="X154" s="438"/>
      <c r="Y154" s="438"/>
      <c r="Z154" s="438"/>
      <c r="AA154" s="438"/>
      <c r="AB154" s="438"/>
    </row>
    <row r="155" spans="1:28" hidden="1" x14ac:dyDescent="0.25">
      <c r="A155" s="2" t="s">
        <v>199</v>
      </c>
      <c r="B155" s="1">
        <f>B154</f>
        <v>0</v>
      </c>
      <c r="C155" s="1">
        <f>SUM($B$154:C$154)/COUNT($B$154:C$154)</f>
        <v>0.5</v>
      </c>
      <c r="D155" s="1">
        <f>SUM($B$154:D$154)/COUNT($B$154:D$154)</f>
        <v>0.66666666666666663</v>
      </c>
      <c r="E155" s="1">
        <f>SUM($B$154:E$154)/COUNT($B$154:E$154)</f>
        <v>0.75</v>
      </c>
      <c r="F155" s="1">
        <f>SUM($B$154:F$154)/COUNT($B$154:F$154)</f>
        <v>0.8</v>
      </c>
      <c r="G155" s="1">
        <f>SUM($B$154:G$154)/COUNT($B$154:G$154)</f>
        <v>0.83333333333333337</v>
      </c>
      <c r="H155" s="1">
        <f>SUM($B$154:H$154)/COUNT($B$154:H$154)</f>
        <v>0.8571428571428571</v>
      </c>
      <c r="I155" s="1">
        <f>SUM($B$154:I$154)/COUNT($B$154:I$154)</f>
        <v>0.875</v>
      </c>
      <c r="J155" s="1">
        <f>SUM($B$154:J$154)/COUNT($B$154:J$154)</f>
        <v>0.88888888888888884</v>
      </c>
      <c r="K155" s="1">
        <f>SUM($B$154:K$154)/COUNT($B$154:K$154)</f>
        <v>0.9</v>
      </c>
      <c r="L155" s="1">
        <f>SUM($B$154:L$154)/COUNT($B$154:L$154)</f>
        <v>0.90909090909090906</v>
      </c>
      <c r="M155" s="1">
        <f>SUM($B$154:M$154)/COUNT($B$154:M$154)</f>
        <v>0.91666666666666663</v>
      </c>
      <c r="N155" s="1"/>
      <c r="O155" s="338"/>
      <c r="P155" s="438"/>
      <c r="Q155" s="438"/>
      <c r="R155" s="438"/>
      <c r="S155" s="438"/>
      <c r="T155" s="438"/>
      <c r="U155" s="438"/>
      <c r="V155" s="438"/>
      <c r="W155" s="438"/>
      <c r="X155" s="438"/>
      <c r="Y155" s="438"/>
      <c r="Z155" s="438"/>
      <c r="AA155" s="438"/>
      <c r="AB155" s="438"/>
    </row>
    <row r="156" spans="1:28" x14ac:dyDescent="0.25">
      <c r="A156" s="210"/>
      <c r="B156" s="212"/>
      <c r="C156" s="212"/>
      <c r="D156" s="212"/>
      <c r="E156" s="212"/>
      <c r="F156" s="212"/>
      <c r="G156" s="212"/>
      <c r="H156" s="212"/>
      <c r="I156" s="212"/>
      <c r="J156" s="212"/>
      <c r="K156" s="212"/>
      <c r="L156" s="212"/>
      <c r="M156" s="212"/>
      <c r="N156" s="212"/>
    </row>
    <row r="157" spans="1:28" x14ac:dyDescent="0.25">
      <c r="A157" s="210"/>
      <c r="B157" s="212"/>
      <c r="C157" s="212"/>
      <c r="D157" s="212"/>
      <c r="E157" s="212"/>
      <c r="F157" s="212"/>
      <c r="G157" s="212"/>
      <c r="H157" s="212"/>
      <c r="I157" s="212"/>
      <c r="J157" s="212"/>
      <c r="K157" s="212"/>
      <c r="L157" s="212"/>
      <c r="M157" s="212"/>
      <c r="N157" s="212"/>
    </row>
    <row r="158" spans="1:28" x14ac:dyDescent="0.25">
      <c r="A158" s="2" t="s">
        <v>181</v>
      </c>
      <c r="B158" s="331" t="s">
        <v>189</v>
      </c>
      <c r="C158" s="330"/>
    </row>
    <row r="159" spans="1:28" x14ac:dyDescent="0.25">
      <c r="A159" s="342" t="s">
        <v>187</v>
      </c>
      <c r="B159" s="343" t="s">
        <v>28</v>
      </c>
      <c r="C159" s="344" t="s">
        <v>29</v>
      </c>
      <c r="D159" s="344" t="s">
        <v>30</v>
      </c>
      <c r="E159" s="344" t="s">
        <v>31</v>
      </c>
      <c r="F159" s="345" t="s">
        <v>32</v>
      </c>
      <c r="G159" s="345" t="s">
        <v>33</v>
      </c>
      <c r="H159" s="345" t="s">
        <v>34</v>
      </c>
      <c r="I159" s="345" t="s">
        <v>35</v>
      </c>
      <c r="J159" s="345" t="s">
        <v>36</v>
      </c>
      <c r="K159" s="345" t="s">
        <v>37</v>
      </c>
      <c r="L159" s="345" t="s">
        <v>38</v>
      </c>
      <c r="M159" s="345" t="s">
        <v>39</v>
      </c>
      <c r="N159" s="345" t="s">
        <v>82</v>
      </c>
      <c r="P159" s="345" t="s">
        <v>28</v>
      </c>
      <c r="Q159" s="345" t="s">
        <v>29</v>
      </c>
      <c r="R159" s="345" t="s">
        <v>30</v>
      </c>
      <c r="S159" s="345" t="s">
        <v>31</v>
      </c>
      <c r="T159" s="345" t="s">
        <v>32</v>
      </c>
      <c r="U159" s="345" t="s">
        <v>33</v>
      </c>
      <c r="V159" s="345" t="s">
        <v>34</v>
      </c>
      <c r="W159" s="345" t="s">
        <v>35</v>
      </c>
      <c r="X159" s="345" t="s">
        <v>36</v>
      </c>
      <c r="Y159" s="345" t="s">
        <v>37</v>
      </c>
      <c r="Z159" s="345" t="s">
        <v>38</v>
      </c>
      <c r="AA159" s="345" t="s">
        <v>39</v>
      </c>
      <c r="AB159" s="345" t="s">
        <v>82</v>
      </c>
    </row>
    <row r="160" spans="1:28" x14ac:dyDescent="0.25">
      <c r="A160" s="2" t="s">
        <v>40</v>
      </c>
      <c r="B160" s="209">
        <v>0</v>
      </c>
      <c r="C160" s="209">
        <v>0</v>
      </c>
      <c r="D160" s="209">
        <v>0</v>
      </c>
      <c r="E160" s="209">
        <v>0</v>
      </c>
      <c r="F160" s="209">
        <v>0</v>
      </c>
      <c r="G160" s="209">
        <v>0</v>
      </c>
      <c r="H160" s="209">
        <v>0</v>
      </c>
      <c r="I160" s="209">
        <v>0</v>
      </c>
      <c r="J160" s="209">
        <v>0</v>
      </c>
      <c r="K160" s="209">
        <v>0</v>
      </c>
      <c r="L160" s="209">
        <v>0</v>
      </c>
      <c r="M160" s="209">
        <v>0</v>
      </c>
      <c r="N160" s="209">
        <f>SUM(B160:M160)</f>
        <v>0</v>
      </c>
      <c r="O160" s="338"/>
      <c r="P160" s="438"/>
      <c r="Q160" s="438"/>
      <c r="R160" s="438"/>
      <c r="S160" s="438"/>
      <c r="T160" s="438"/>
      <c r="U160" s="438"/>
      <c r="V160" s="438"/>
      <c r="W160" s="438"/>
      <c r="X160" s="438"/>
      <c r="Y160" s="438"/>
      <c r="Z160" s="438"/>
      <c r="AA160" s="438"/>
      <c r="AB160" s="438"/>
    </row>
    <row r="161" spans="1:28" x14ac:dyDescent="0.25">
      <c r="A161" s="2" t="s">
        <v>41</v>
      </c>
      <c r="B161" s="267">
        <v>0</v>
      </c>
      <c r="C161" s="267">
        <v>0</v>
      </c>
      <c r="D161" s="267">
        <v>0</v>
      </c>
      <c r="E161" s="267"/>
      <c r="F161" s="267"/>
      <c r="G161" s="267"/>
      <c r="H161" s="267"/>
      <c r="I161" s="267"/>
      <c r="J161" s="267"/>
      <c r="K161" s="267"/>
      <c r="L161" s="267"/>
      <c r="M161" s="267"/>
      <c r="N161" s="267">
        <f>SUM(B161:M161)</f>
        <v>0</v>
      </c>
      <c r="O161" s="338"/>
      <c r="P161" s="438"/>
      <c r="Q161" s="438"/>
      <c r="R161" s="438"/>
      <c r="S161" s="438"/>
      <c r="T161" s="438"/>
      <c r="U161" s="438"/>
      <c r="V161" s="438"/>
      <c r="W161" s="438"/>
      <c r="X161" s="438"/>
      <c r="Y161" s="438"/>
      <c r="Z161" s="438"/>
      <c r="AA161" s="438"/>
      <c r="AB161" s="438"/>
    </row>
    <row r="162" spans="1:28" x14ac:dyDescent="0.25">
      <c r="A162" s="2" t="s">
        <v>83</v>
      </c>
      <c r="B162" s="209">
        <f>B161</f>
        <v>0</v>
      </c>
      <c r="C162" s="209">
        <f>SUM($B$184:M$184)</f>
        <v>0</v>
      </c>
      <c r="D162" s="209">
        <f>SUM($B$184:M$184)</f>
        <v>0</v>
      </c>
      <c r="E162" s="209">
        <f>SUM($B$184:M$184)</f>
        <v>0</v>
      </c>
      <c r="F162" s="209">
        <f>SUM($B$184:M$184)</f>
        <v>0</v>
      </c>
      <c r="G162" s="209">
        <f>SUM($B$184:M$184)</f>
        <v>0</v>
      </c>
      <c r="H162" s="209">
        <f>SUM($B$184:M$184)</f>
        <v>0</v>
      </c>
      <c r="I162" s="209">
        <f>SUM($B$184:M$184)</f>
        <v>0</v>
      </c>
      <c r="J162" s="209">
        <f>SUM($B$184:M$184)</f>
        <v>0</v>
      </c>
      <c r="K162" s="209">
        <f>SUM($B$184:M$184)</f>
        <v>0</v>
      </c>
      <c r="L162" s="209">
        <f>SUM($B$184:M$184)</f>
        <v>0</v>
      </c>
      <c r="M162" s="209">
        <f>SUM($B$184:M$184)</f>
        <v>0</v>
      </c>
      <c r="N162" s="209"/>
      <c r="O162" s="338"/>
      <c r="P162" s="438"/>
      <c r="Q162" s="438"/>
      <c r="R162" s="438"/>
      <c r="S162" s="438"/>
      <c r="T162" s="438"/>
      <c r="U162" s="438"/>
      <c r="V162" s="438"/>
      <c r="W162" s="438"/>
      <c r="X162" s="438"/>
      <c r="Y162" s="438"/>
      <c r="Z162" s="438"/>
      <c r="AA162" s="438"/>
      <c r="AB162" s="438"/>
    </row>
    <row r="163" spans="1:28" x14ac:dyDescent="0.25">
      <c r="A163" s="2" t="s">
        <v>198</v>
      </c>
      <c r="B163" s="4">
        <f>IF(B161=0,1,B160/B161)</f>
        <v>1</v>
      </c>
      <c r="C163" s="4">
        <f t="shared" ref="C163:N163" si="23">IF(C161=0,1,C160/C161)</f>
        <v>1</v>
      </c>
      <c r="D163" s="4">
        <f t="shared" si="23"/>
        <v>1</v>
      </c>
      <c r="E163" s="4">
        <f t="shared" si="23"/>
        <v>1</v>
      </c>
      <c r="F163" s="4">
        <f t="shared" si="23"/>
        <v>1</v>
      </c>
      <c r="G163" s="4">
        <f t="shared" si="23"/>
        <v>1</v>
      </c>
      <c r="H163" s="4">
        <f t="shared" si="23"/>
        <v>1</v>
      </c>
      <c r="I163" s="4">
        <f t="shared" si="23"/>
        <v>1</v>
      </c>
      <c r="J163" s="4">
        <f t="shared" si="23"/>
        <v>1</v>
      </c>
      <c r="K163" s="4">
        <f t="shared" si="23"/>
        <v>1</v>
      </c>
      <c r="L163" s="4">
        <f t="shared" si="23"/>
        <v>1</v>
      </c>
      <c r="M163" s="4">
        <f t="shared" si="23"/>
        <v>1</v>
      </c>
      <c r="N163" s="4">
        <f t="shared" si="23"/>
        <v>1</v>
      </c>
      <c r="O163" s="338"/>
      <c r="P163" s="438"/>
      <c r="Q163" s="438"/>
      <c r="R163" s="438"/>
      <c r="S163" s="438"/>
      <c r="T163" s="438"/>
      <c r="U163" s="438"/>
      <c r="V163" s="438"/>
      <c r="W163" s="438"/>
      <c r="X163" s="438"/>
      <c r="Y163" s="438"/>
      <c r="Z163" s="438"/>
      <c r="AA163" s="438"/>
      <c r="AB163" s="438"/>
    </row>
    <row r="164" spans="1:28" hidden="1" x14ac:dyDescent="0.25">
      <c r="A164" s="2" t="s">
        <v>199</v>
      </c>
      <c r="B164" s="1">
        <f>SUM($B$186:B$186)/COUNT($B$37:B$37)</f>
        <v>1</v>
      </c>
      <c r="C164" s="1">
        <f>SUM($B$163:C$163)/COUNT($B$163:C$163)</f>
        <v>1</v>
      </c>
      <c r="D164" s="1">
        <f>SUM($B$163:D$163)/COUNT($B$163:D$163)</f>
        <v>1</v>
      </c>
      <c r="E164" s="1">
        <f>SUM($B$163:E$163)/COUNT($B$163:E$163)</f>
        <v>1</v>
      </c>
      <c r="F164" s="1">
        <f>SUM($B$163:F$163)/COUNT($B$163:F$163)</f>
        <v>1</v>
      </c>
      <c r="G164" s="1">
        <f>SUM($B$163:G$163)/COUNT($B$163:G$163)</f>
        <v>1</v>
      </c>
      <c r="H164" s="1">
        <f>SUM($B$163:H$163)/COUNT($B$163:H$163)</f>
        <v>1</v>
      </c>
      <c r="I164" s="1">
        <f>SUM($B$163:I$163)/COUNT($B$163:I$163)</f>
        <v>1</v>
      </c>
      <c r="J164" s="1">
        <f>SUM($B$163:J$163)/COUNT($B$163:J$163)</f>
        <v>1</v>
      </c>
      <c r="K164" s="1">
        <f>SUM($B$163:K$163)/COUNT($B$163:K$163)</f>
        <v>1</v>
      </c>
      <c r="L164" s="1">
        <f>SUM($B$163:L$163)/COUNT($B$163:L$163)</f>
        <v>1</v>
      </c>
      <c r="M164" s="1">
        <f>SUM($B$163:M$163)/COUNT($B$163:M$163)</f>
        <v>1</v>
      </c>
      <c r="N164" s="1"/>
      <c r="O164" s="338"/>
      <c r="P164" s="438"/>
      <c r="Q164" s="438"/>
      <c r="R164" s="438"/>
      <c r="S164" s="438"/>
      <c r="T164" s="438"/>
      <c r="U164" s="438"/>
      <c r="V164" s="438"/>
      <c r="W164" s="438"/>
      <c r="X164" s="438"/>
      <c r="Y164" s="438"/>
      <c r="Z164" s="438"/>
      <c r="AA164" s="438"/>
      <c r="AB164" s="438"/>
    </row>
    <row r="165" spans="1:28" x14ac:dyDescent="0.25">
      <c r="A165" s="210"/>
      <c r="B165" s="212"/>
      <c r="C165" s="212"/>
      <c r="D165" s="212"/>
      <c r="E165" s="212"/>
      <c r="F165" s="212"/>
      <c r="G165" s="212"/>
      <c r="H165" s="212"/>
      <c r="I165" s="212"/>
      <c r="J165" s="212"/>
      <c r="K165" s="212"/>
      <c r="L165" s="212"/>
      <c r="M165" s="212"/>
      <c r="N165" s="212"/>
    </row>
    <row r="167" spans="1:28" s="213" customFormat="1" x14ac:dyDescent="0.25">
      <c r="A167" s="240" t="s">
        <v>188</v>
      </c>
      <c r="B167" s="328" t="s">
        <v>28</v>
      </c>
      <c r="C167" s="328" t="s">
        <v>29</v>
      </c>
      <c r="D167" s="328" t="s">
        <v>30</v>
      </c>
      <c r="E167" s="328" t="s">
        <v>31</v>
      </c>
      <c r="F167" s="241" t="s">
        <v>32</v>
      </c>
      <c r="G167" s="241" t="s">
        <v>33</v>
      </c>
      <c r="H167" s="241" t="s">
        <v>34</v>
      </c>
      <c r="I167" s="241" t="s">
        <v>35</v>
      </c>
      <c r="J167" s="241" t="s">
        <v>36</v>
      </c>
      <c r="K167" s="241" t="s">
        <v>37</v>
      </c>
      <c r="L167" s="241" t="s">
        <v>38</v>
      </c>
      <c r="M167" s="241" t="s">
        <v>39</v>
      </c>
      <c r="N167" s="241" t="s">
        <v>82</v>
      </c>
      <c r="P167" s="205" t="s">
        <v>28</v>
      </c>
      <c r="Q167" s="205" t="s">
        <v>29</v>
      </c>
      <c r="R167" s="205" t="s">
        <v>30</v>
      </c>
      <c r="S167" s="205" t="s">
        <v>31</v>
      </c>
      <c r="T167" s="205" t="s">
        <v>32</v>
      </c>
      <c r="U167" s="205" t="s">
        <v>33</v>
      </c>
      <c r="V167" s="205" t="s">
        <v>34</v>
      </c>
      <c r="W167" s="205" t="s">
        <v>35</v>
      </c>
      <c r="X167" s="205" t="s">
        <v>36</v>
      </c>
      <c r="Y167" s="205" t="s">
        <v>37</v>
      </c>
      <c r="Z167" s="205" t="s">
        <v>38</v>
      </c>
      <c r="AA167" s="205" t="s">
        <v>39</v>
      </c>
      <c r="AB167" s="205" t="s">
        <v>82</v>
      </c>
    </row>
    <row r="168" spans="1:28" x14ac:dyDescent="0.25">
      <c r="A168" s="2" t="s">
        <v>267</v>
      </c>
      <c r="B168" s="276">
        <f>IF(OR(B171=FALSE,B174&gt;0),1,0)</f>
        <v>1</v>
      </c>
      <c r="C168" s="276">
        <f t="shared" ref="C168:N168" si="24">IF(OR(C171=FALSE,C174&gt;0),1,0)</f>
        <v>1</v>
      </c>
      <c r="D168" s="276">
        <f t="shared" si="24"/>
        <v>1</v>
      </c>
      <c r="E168" s="276">
        <f t="shared" si="24"/>
        <v>1</v>
      </c>
      <c r="F168" s="276">
        <f t="shared" si="24"/>
        <v>0</v>
      </c>
      <c r="G168" s="276">
        <f t="shared" si="24"/>
        <v>0</v>
      </c>
      <c r="H168" s="276">
        <f t="shared" si="24"/>
        <v>0</v>
      </c>
      <c r="I168" s="276">
        <f t="shared" si="24"/>
        <v>0</v>
      </c>
      <c r="J168" s="276">
        <f t="shared" si="24"/>
        <v>0</v>
      </c>
      <c r="K168" s="276">
        <f t="shared" si="24"/>
        <v>0</v>
      </c>
      <c r="L168" s="276">
        <f t="shared" si="24"/>
        <v>0</v>
      </c>
      <c r="M168" s="276">
        <f t="shared" si="24"/>
        <v>0</v>
      </c>
      <c r="N168" s="276">
        <f t="shared" si="24"/>
        <v>1</v>
      </c>
      <c r="P168" s="438"/>
      <c r="Q168" s="438"/>
      <c r="R168" s="438"/>
      <c r="S168" s="438"/>
      <c r="T168" s="438"/>
      <c r="U168" s="438"/>
      <c r="V168" s="438"/>
      <c r="W168" s="438"/>
      <c r="X168" s="438"/>
      <c r="Y168" s="438"/>
      <c r="Z168" s="438"/>
      <c r="AA168" s="438"/>
      <c r="AB168" s="438"/>
    </row>
    <row r="169" spans="1:28" x14ac:dyDescent="0.25">
      <c r="A169" s="2" t="s">
        <v>202</v>
      </c>
      <c r="B169" s="274">
        <v>0</v>
      </c>
      <c r="C169" s="274">
        <v>0</v>
      </c>
      <c r="D169" s="274">
        <v>0</v>
      </c>
      <c r="E169" s="274">
        <v>0</v>
      </c>
      <c r="F169" s="274">
        <v>0</v>
      </c>
      <c r="G169" s="274">
        <v>0</v>
      </c>
      <c r="H169" s="274">
        <v>0</v>
      </c>
      <c r="I169" s="274">
        <v>0</v>
      </c>
      <c r="J169" s="274">
        <v>0</v>
      </c>
      <c r="K169" s="274">
        <v>0</v>
      </c>
      <c r="L169" s="274">
        <v>0</v>
      </c>
      <c r="M169" s="274">
        <v>0</v>
      </c>
      <c r="N169" s="274">
        <v>0</v>
      </c>
      <c r="P169" s="438"/>
      <c r="Q169" s="438"/>
      <c r="R169" s="438"/>
      <c r="S169" s="438"/>
      <c r="T169" s="438"/>
      <c r="U169" s="438"/>
      <c r="V169" s="438"/>
      <c r="W169" s="438"/>
      <c r="X169" s="438"/>
      <c r="Y169" s="438"/>
      <c r="Z169" s="438"/>
      <c r="AA169" s="438"/>
      <c r="AB169" s="438"/>
    </row>
    <row r="170" spans="1:28" x14ac:dyDescent="0.25">
      <c r="A170" s="2" t="s">
        <v>203</v>
      </c>
      <c r="B170" s="246">
        <v>10</v>
      </c>
      <c r="C170" s="246">
        <v>10</v>
      </c>
      <c r="D170" s="246">
        <v>10</v>
      </c>
      <c r="E170" s="246">
        <v>10</v>
      </c>
      <c r="F170" s="246">
        <v>10</v>
      </c>
      <c r="G170" s="246">
        <v>10</v>
      </c>
      <c r="H170" s="246">
        <v>10</v>
      </c>
      <c r="I170" s="246">
        <v>10</v>
      </c>
      <c r="J170" s="246">
        <v>10</v>
      </c>
      <c r="K170" s="246">
        <v>10</v>
      </c>
      <c r="L170" s="246">
        <v>10</v>
      </c>
      <c r="M170" s="246">
        <v>10</v>
      </c>
      <c r="N170" s="246">
        <v>10</v>
      </c>
      <c r="P170" s="438"/>
      <c r="Q170" s="438"/>
      <c r="R170" s="438"/>
      <c r="S170" s="438"/>
      <c r="T170" s="438"/>
      <c r="U170" s="438"/>
      <c r="V170" s="438"/>
      <c r="W170" s="438"/>
      <c r="X170" s="438"/>
      <c r="Y170" s="438"/>
      <c r="Z170" s="438"/>
      <c r="AA170" s="438"/>
      <c r="AB170" s="438"/>
    </row>
    <row r="171" spans="1:28" hidden="1" x14ac:dyDescent="0.25">
      <c r="A171" s="2" t="s">
        <v>310</v>
      </c>
      <c r="B171" s="246" t="b">
        <f>ISBLANK(B172)</f>
        <v>0</v>
      </c>
      <c r="C171" s="246" t="b">
        <f t="shared" ref="C171:N171" si="25">ISBLANK(C172)</f>
        <v>0</v>
      </c>
      <c r="D171" s="246" t="b">
        <f t="shared" si="25"/>
        <v>0</v>
      </c>
      <c r="E171" s="246" t="b">
        <f t="shared" si="25"/>
        <v>0</v>
      </c>
      <c r="F171" s="246" t="b">
        <f t="shared" si="25"/>
        <v>1</v>
      </c>
      <c r="G171" s="246" t="b">
        <f t="shared" si="25"/>
        <v>1</v>
      </c>
      <c r="H171" s="246" t="b">
        <f t="shared" si="25"/>
        <v>1</v>
      </c>
      <c r="I171" s="246" t="b">
        <f t="shared" si="25"/>
        <v>1</v>
      </c>
      <c r="J171" s="246" t="b">
        <f t="shared" si="25"/>
        <v>1</v>
      </c>
      <c r="K171" s="246" t="b">
        <f t="shared" si="25"/>
        <v>1</v>
      </c>
      <c r="L171" s="246" t="b">
        <f t="shared" si="25"/>
        <v>1</v>
      </c>
      <c r="M171" s="246" t="b">
        <f t="shared" si="25"/>
        <v>1</v>
      </c>
      <c r="N171" s="246" t="b">
        <f t="shared" si="25"/>
        <v>0</v>
      </c>
      <c r="P171" s="438"/>
      <c r="Q171" s="438"/>
      <c r="R171" s="438"/>
      <c r="S171" s="438"/>
      <c r="T171" s="438"/>
      <c r="U171" s="438"/>
      <c r="V171" s="438"/>
      <c r="W171" s="438"/>
      <c r="X171" s="438"/>
      <c r="Y171" s="438"/>
      <c r="Z171" s="438"/>
      <c r="AA171" s="438"/>
      <c r="AB171" s="438"/>
    </row>
    <row r="172" spans="1:28" x14ac:dyDescent="0.25">
      <c r="A172" s="2" t="s">
        <v>302</v>
      </c>
      <c r="B172" s="275">
        <v>0</v>
      </c>
      <c r="C172" s="275">
        <v>0</v>
      </c>
      <c r="D172" s="275">
        <v>0</v>
      </c>
      <c r="E172" s="275">
        <v>0</v>
      </c>
      <c r="F172" s="275"/>
      <c r="G172" s="275"/>
      <c r="H172" s="275"/>
      <c r="I172" s="275"/>
      <c r="J172" s="275"/>
      <c r="K172" s="275"/>
      <c r="L172" s="275"/>
      <c r="M172" s="275"/>
      <c r="N172" s="270">
        <f>SUM(B172:M172)</f>
        <v>0</v>
      </c>
      <c r="P172" s="438"/>
      <c r="Q172" s="438"/>
      <c r="R172" s="438"/>
      <c r="S172" s="438"/>
      <c r="T172" s="438"/>
      <c r="U172" s="438"/>
      <c r="V172" s="438"/>
      <c r="W172" s="438"/>
      <c r="X172" s="438"/>
      <c r="Y172" s="438"/>
      <c r="Z172" s="438"/>
      <c r="AA172" s="438"/>
      <c r="AB172" s="438"/>
    </row>
    <row r="173" spans="1:28" x14ac:dyDescent="0.25">
      <c r="A173" s="2" t="s">
        <v>311</v>
      </c>
      <c r="B173" s="300">
        <f>IF(B171=TRUE,0,(IF(B172=0,1,0)))</f>
        <v>1</v>
      </c>
      <c r="C173" s="300">
        <f t="shared" ref="C173:N173" si="26">IF(C171=TRUE,0,(IF(C172=0,1,0)))</f>
        <v>1</v>
      </c>
      <c r="D173" s="300">
        <f t="shared" si="26"/>
        <v>1</v>
      </c>
      <c r="E173" s="300">
        <f t="shared" si="26"/>
        <v>1</v>
      </c>
      <c r="F173" s="300">
        <f t="shared" si="26"/>
        <v>0</v>
      </c>
      <c r="G173" s="300">
        <f t="shared" si="26"/>
        <v>0</v>
      </c>
      <c r="H173" s="300">
        <f t="shared" si="26"/>
        <v>0</v>
      </c>
      <c r="I173" s="300">
        <f t="shared" si="26"/>
        <v>0</v>
      </c>
      <c r="J173" s="300">
        <f t="shared" si="26"/>
        <v>0</v>
      </c>
      <c r="K173" s="300">
        <f t="shared" si="26"/>
        <v>0</v>
      </c>
      <c r="L173" s="300">
        <f t="shared" si="26"/>
        <v>0</v>
      </c>
      <c r="M173" s="300">
        <f t="shared" si="26"/>
        <v>0</v>
      </c>
      <c r="N173" s="300">
        <f t="shared" si="26"/>
        <v>1</v>
      </c>
      <c r="P173" s="438"/>
      <c r="Q173" s="438"/>
      <c r="R173" s="438"/>
      <c r="S173" s="438"/>
      <c r="T173" s="438"/>
      <c r="U173" s="438"/>
      <c r="V173" s="438"/>
      <c r="W173" s="438"/>
      <c r="X173" s="438"/>
      <c r="Y173" s="438"/>
      <c r="Z173" s="438"/>
      <c r="AA173" s="438"/>
      <c r="AB173" s="438"/>
    </row>
    <row r="174" spans="1:28" x14ac:dyDescent="0.25">
      <c r="A174" s="2" t="s">
        <v>303</v>
      </c>
      <c r="B174" s="275"/>
      <c r="C174" s="275"/>
      <c r="D174" s="275"/>
      <c r="E174" s="275"/>
      <c r="F174" s="275"/>
      <c r="G174" s="275"/>
      <c r="H174" s="275"/>
      <c r="I174" s="275"/>
      <c r="J174" s="275"/>
      <c r="K174" s="275"/>
      <c r="L174" s="275"/>
      <c r="M174" s="275"/>
      <c r="N174" s="270">
        <f>SUM(B174:M174)</f>
        <v>0</v>
      </c>
      <c r="P174" s="438"/>
      <c r="Q174" s="438"/>
      <c r="R174" s="438"/>
      <c r="S174" s="438"/>
      <c r="T174" s="438"/>
      <c r="U174" s="438"/>
      <c r="V174" s="438"/>
      <c r="W174" s="438"/>
      <c r="X174" s="438"/>
      <c r="Y174" s="438"/>
      <c r="Z174" s="438"/>
      <c r="AA174" s="438"/>
      <c r="AB174" s="438"/>
    </row>
    <row r="175" spans="1:28" hidden="1" x14ac:dyDescent="0.25">
      <c r="A175" s="2" t="s">
        <v>310</v>
      </c>
      <c r="B175" s="302" t="b">
        <f>ISBLANK(B174)</f>
        <v>1</v>
      </c>
      <c r="C175" s="302" t="b">
        <f t="shared" ref="C175:N175" si="27">ISBLANK(C174)</f>
        <v>1</v>
      </c>
      <c r="D175" s="302" t="b">
        <f t="shared" si="27"/>
        <v>1</v>
      </c>
      <c r="E175" s="302" t="b">
        <f t="shared" si="27"/>
        <v>1</v>
      </c>
      <c r="F175" s="302" t="b">
        <f t="shared" si="27"/>
        <v>1</v>
      </c>
      <c r="G175" s="302" t="b">
        <f t="shared" si="27"/>
        <v>1</v>
      </c>
      <c r="H175" s="302" t="b">
        <f t="shared" si="27"/>
        <v>1</v>
      </c>
      <c r="I175" s="302" t="b">
        <f t="shared" si="27"/>
        <v>1</v>
      </c>
      <c r="J175" s="302" t="b">
        <f t="shared" si="27"/>
        <v>1</v>
      </c>
      <c r="K175" s="302" t="b">
        <f t="shared" si="27"/>
        <v>1</v>
      </c>
      <c r="L175" s="302" t="b">
        <f t="shared" si="27"/>
        <v>1</v>
      </c>
      <c r="M175" s="302" t="b">
        <f t="shared" si="27"/>
        <v>1</v>
      </c>
      <c r="N175" s="302" t="b">
        <f t="shared" si="27"/>
        <v>0</v>
      </c>
      <c r="P175" s="438"/>
      <c r="Q175" s="438"/>
      <c r="R175" s="438"/>
      <c r="S175" s="438"/>
      <c r="T175" s="438"/>
      <c r="U175" s="438"/>
      <c r="V175" s="438"/>
      <c r="W175" s="438"/>
      <c r="X175" s="438"/>
      <c r="Y175" s="438"/>
      <c r="Z175" s="438"/>
      <c r="AA175" s="438"/>
      <c r="AB175" s="438"/>
    </row>
    <row r="176" spans="1:28" x14ac:dyDescent="0.25">
      <c r="A176" s="2" t="s">
        <v>312</v>
      </c>
      <c r="B176" s="300">
        <f>IF(B175=TRUE,0,B170/B174)</f>
        <v>0</v>
      </c>
      <c r="C176" s="300">
        <f t="shared" ref="C176:M176" si="28">IF(C175=TRUE,0,C170/C174)</f>
        <v>0</v>
      </c>
      <c r="D176" s="300">
        <f t="shared" si="28"/>
        <v>0</v>
      </c>
      <c r="E176" s="300">
        <f t="shared" si="28"/>
        <v>0</v>
      </c>
      <c r="F176" s="300">
        <f t="shared" si="28"/>
        <v>0</v>
      </c>
      <c r="G176" s="300">
        <f t="shared" si="28"/>
        <v>0</v>
      </c>
      <c r="H176" s="300">
        <f t="shared" si="28"/>
        <v>0</v>
      </c>
      <c r="I176" s="300">
        <f t="shared" si="28"/>
        <v>0</v>
      </c>
      <c r="J176" s="300">
        <f t="shared" si="28"/>
        <v>0</v>
      </c>
      <c r="K176" s="300">
        <f t="shared" si="28"/>
        <v>0</v>
      </c>
      <c r="L176" s="300">
        <f t="shared" si="28"/>
        <v>0</v>
      </c>
      <c r="M176" s="300">
        <f t="shared" si="28"/>
        <v>0</v>
      </c>
      <c r="N176" s="300" t="e">
        <f>IF(N175=TRUE,0,N170/N174)</f>
        <v>#DIV/0!</v>
      </c>
      <c r="P176" s="438"/>
      <c r="Q176" s="438"/>
      <c r="R176" s="438"/>
      <c r="S176" s="438"/>
      <c r="T176" s="438"/>
      <c r="U176" s="438"/>
      <c r="V176" s="438"/>
      <c r="W176" s="438"/>
      <c r="X176" s="438"/>
      <c r="Y176" s="438"/>
      <c r="Z176" s="438"/>
      <c r="AA176" s="438"/>
      <c r="AB176" s="438"/>
    </row>
    <row r="177" spans="1:28" x14ac:dyDescent="0.25">
      <c r="A177" s="2" t="s">
        <v>198</v>
      </c>
      <c r="B177" s="4">
        <f>IF(AND(B171=FALSE,B172=0,B176=0),B173,IF(AND(B171=TRUE,B176&gt;0),B176,IF(AND(B171=FALSE,B176&gt;0),AVERAGE(B173,B176),0)))</f>
        <v>1</v>
      </c>
      <c r="C177" s="4">
        <f>IF(AND(C171=FALSE,C172=0,C176=0),C173,IF(AND(C171=TRUE,C176&gt;0),C176,IF(AND(C171=FALSE,C176&gt;0),AVERAGE(C173,C176),0)))</f>
        <v>1</v>
      </c>
      <c r="D177" s="4">
        <f t="shared" ref="D177:N177" si="29">IF(AND(D171=FALSE,D172=0,D176=0),D173,IF(AND(D171=TRUE,D176&gt;0),D176,IF(AND(D171=FALSE,D176&gt;0),AVERAGE(D173,D176),0)))</f>
        <v>1</v>
      </c>
      <c r="E177" s="4">
        <f t="shared" si="29"/>
        <v>1</v>
      </c>
      <c r="F177" s="4">
        <f t="shared" si="29"/>
        <v>0</v>
      </c>
      <c r="G177" s="4">
        <f t="shared" si="29"/>
        <v>0</v>
      </c>
      <c r="H177" s="4">
        <f t="shared" si="29"/>
        <v>0</v>
      </c>
      <c r="I177" s="4">
        <f t="shared" si="29"/>
        <v>0</v>
      </c>
      <c r="J177" s="4">
        <f t="shared" si="29"/>
        <v>0</v>
      </c>
      <c r="K177" s="4">
        <f t="shared" si="29"/>
        <v>0</v>
      </c>
      <c r="L177" s="4">
        <f t="shared" si="29"/>
        <v>0</v>
      </c>
      <c r="M177" s="4">
        <f t="shared" si="29"/>
        <v>0</v>
      </c>
      <c r="N177" s="4" t="e">
        <f t="shared" si="29"/>
        <v>#DIV/0!</v>
      </c>
      <c r="P177" s="438"/>
      <c r="Q177" s="438"/>
      <c r="R177" s="438"/>
      <c r="S177" s="438"/>
      <c r="T177" s="438"/>
      <c r="U177" s="438"/>
      <c r="V177" s="438"/>
      <c r="W177" s="438"/>
      <c r="X177" s="438"/>
      <c r="Y177" s="438"/>
      <c r="Z177" s="438"/>
      <c r="AA177" s="438"/>
      <c r="AB177" s="438"/>
    </row>
    <row r="178" spans="1:28" hidden="1" x14ac:dyDescent="0.25">
      <c r="A178" s="2" t="s">
        <v>199</v>
      </c>
      <c r="B178" s="4">
        <f>B177</f>
        <v>1</v>
      </c>
      <c r="C178" s="1">
        <f>AVERAGE($B$177:C$177)</f>
        <v>1</v>
      </c>
      <c r="D178" s="1">
        <f>AVERAGE($B$177:D$177)</f>
        <v>1</v>
      </c>
      <c r="E178" s="1">
        <f>AVERAGE($B$177:E$177)</f>
        <v>1</v>
      </c>
      <c r="F178" s="1">
        <f>AVERAGE($B$177:F$177)</f>
        <v>0.8</v>
      </c>
      <c r="G178" s="1">
        <f>AVERAGE($B$177:G$177)</f>
        <v>0.66666666666666663</v>
      </c>
      <c r="H178" s="1">
        <f>AVERAGE($B$177:H$177)</f>
        <v>0.5714285714285714</v>
      </c>
      <c r="I178" s="1">
        <f>AVERAGE($B$177:I$177)</f>
        <v>0.5</v>
      </c>
      <c r="J178" s="1">
        <f>AVERAGE($B$177:J$177)</f>
        <v>0.44444444444444442</v>
      </c>
      <c r="K178" s="1">
        <f>AVERAGE($B$177:K$177)</f>
        <v>0.4</v>
      </c>
      <c r="L178" s="1">
        <f>AVERAGE($B$177:L$177)</f>
        <v>0.36363636363636365</v>
      </c>
      <c r="M178" s="1">
        <f>AVERAGE($B$177:M$177)</f>
        <v>0.33333333333333331</v>
      </c>
      <c r="N178" s="1"/>
      <c r="P178" s="438"/>
      <c r="Q178" s="438"/>
      <c r="R178" s="438"/>
      <c r="S178" s="438"/>
      <c r="T178" s="438"/>
      <c r="U178" s="438"/>
      <c r="V178" s="438"/>
      <c r="W178" s="438"/>
      <c r="X178" s="438"/>
      <c r="Y178" s="438"/>
      <c r="Z178" s="438"/>
      <c r="AA178" s="438"/>
      <c r="AB178" s="438"/>
    </row>
    <row r="181" spans="1:28" x14ac:dyDescent="0.25">
      <c r="A181" s="2" t="s">
        <v>181</v>
      </c>
      <c r="B181" s="330" t="s">
        <v>189</v>
      </c>
      <c r="C181" s="330"/>
    </row>
    <row r="182" spans="1:28" ht="30" x14ac:dyDescent="0.25">
      <c r="A182" s="240" t="s">
        <v>180</v>
      </c>
      <c r="B182" s="329" t="s">
        <v>28</v>
      </c>
      <c r="C182" s="328" t="s">
        <v>29</v>
      </c>
      <c r="D182" s="328" t="s">
        <v>30</v>
      </c>
      <c r="E182" s="328" t="s">
        <v>31</v>
      </c>
      <c r="F182" s="205" t="s">
        <v>32</v>
      </c>
      <c r="G182" s="205" t="s">
        <v>33</v>
      </c>
      <c r="H182" s="205" t="s">
        <v>34</v>
      </c>
      <c r="I182" s="205" t="s">
        <v>35</v>
      </c>
      <c r="J182" s="205" t="s">
        <v>36</v>
      </c>
      <c r="K182" s="205" t="s">
        <v>37</v>
      </c>
      <c r="L182" s="205" t="s">
        <v>38</v>
      </c>
      <c r="M182" s="205" t="s">
        <v>39</v>
      </c>
      <c r="N182" s="205" t="s">
        <v>82</v>
      </c>
      <c r="P182" s="205" t="s">
        <v>28</v>
      </c>
      <c r="Q182" s="205" t="s">
        <v>29</v>
      </c>
      <c r="R182" s="205" t="s">
        <v>30</v>
      </c>
      <c r="S182" s="205" t="s">
        <v>31</v>
      </c>
      <c r="T182" s="205" t="s">
        <v>32</v>
      </c>
      <c r="U182" s="205" t="s">
        <v>33</v>
      </c>
      <c r="V182" s="205" t="s">
        <v>34</v>
      </c>
      <c r="W182" s="205" t="s">
        <v>35</v>
      </c>
      <c r="X182" s="205" t="s">
        <v>36</v>
      </c>
      <c r="Y182" s="205" t="s">
        <v>37</v>
      </c>
      <c r="Z182" s="205" t="s">
        <v>38</v>
      </c>
      <c r="AA182" s="205" t="s">
        <v>39</v>
      </c>
      <c r="AB182" s="205" t="s">
        <v>82</v>
      </c>
    </row>
    <row r="183" spans="1:28" x14ac:dyDescent="0.25">
      <c r="A183" s="2" t="s">
        <v>40</v>
      </c>
      <c r="B183" s="209">
        <v>0</v>
      </c>
      <c r="C183" s="209">
        <v>0</v>
      </c>
      <c r="D183" s="209">
        <v>0</v>
      </c>
      <c r="E183" s="209">
        <v>0</v>
      </c>
      <c r="F183" s="209">
        <v>0</v>
      </c>
      <c r="G183" s="209">
        <v>0</v>
      </c>
      <c r="H183" s="209">
        <v>0</v>
      </c>
      <c r="I183" s="209">
        <v>0</v>
      </c>
      <c r="J183" s="209">
        <v>0</v>
      </c>
      <c r="K183" s="209">
        <v>0</v>
      </c>
      <c r="L183" s="209">
        <v>0</v>
      </c>
      <c r="M183" s="209">
        <v>0</v>
      </c>
      <c r="N183" s="209">
        <f>SUM(B183:M183)</f>
        <v>0</v>
      </c>
      <c r="P183" s="438"/>
      <c r="Q183" s="438"/>
      <c r="R183" s="438"/>
      <c r="S183" s="438"/>
      <c r="T183" s="438"/>
      <c r="U183" s="438"/>
      <c r="V183" s="438"/>
      <c r="W183" s="438"/>
      <c r="X183" s="438"/>
      <c r="Y183" s="438"/>
      <c r="Z183" s="438"/>
      <c r="AA183" s="438"/>
      <c r="AB183" s="438"/>
    </row>
    <row r="184" spans="1:28" x14ac:dyDescent="0.25">
      <c r="A184" s="2" t="s">
        <v>41</v>
      </c>
      <c r="B184" s="267">
        <v>0</v>
      </c>
      <c r="C184" s="267">
        <v>0</v>
      </c>
      <c r="D184" s="267">
        <v>0</v>
      </c>
      <c r="E184" s="267">
        <v>0</v>
      </c>
      <c r="F184" s="267"/>
      <c r="G184" s="267"/>
      <c r="H184" s="267"/>
      <c r="I184" s="267"/>
      <c r="J184" s="267"/>
      <c r="K184" s="267"/>
      <c r="L184" s="267"/>
      <c r="M184" s="267"/>
      <c r="N184" s="267">
        <f>SUM(B184:M184)</f>
        <v>0</v>
      </c>
      <c r="P184" s="438"/>
      <c r="Q184" s="438"/>
      <c r="R184" s="438"/>
      <c r="S184" s="438"/>
      <c r="T184" s="438"/>
      <c r="U184" s="438"/>
      <c r="V184" s="438"/>
      <c r="W184" s="438"/>
      <c r="X184" s="438"/>
      <c r="Y184" s="438"/>
      <c r="Z184" s="438"/>
      <c r="AA184" s="438"/>
      <c r="AB184" s="438"/>
    </row>
    <row r="185" spans="1:28" x14ac:dyDescent="0.25">
      <c r="A185" s="2" t="s">
        <v>83</v>
      </c>
      <c r="B185" s="209">
        <f>B184</f>
        <v>0</v>
      </c>
      <c r="C185" s="209">
        <f>SUM($B$184:M$184)</f>
        <v>0</v>
      </c>
      <c r="D185" s="209">
        <f>SUM($B$184:M$184)</f>
        <v>0</v>
      </c>
      <c r="E185" s="209">
        <f>SUM($B$184:M$184)</f>
        <v>0</v>
      </c>
      <c r="F185" s="209">
        <f>SUM($B$184:M$184)</f>
        <v>0</v>
      </c>
      <c r="G185" s="209">
        <f>SUM($B$184:M$184)</f>
        <v>0</v>
      </c>
      <c r="H185" s="209">
        <f>SUM($B$184:M$184)</f>
        <v>0</v>
      </c>
      <c r="I185" s="209">
        <f>SUM($B$184:M$184)</f>
        <v>0</v>
      </c>
      <c r="J185" s="209">
        <f>SUM($B$184:M$184)</f>
        <v>0</v>
      </c>
      <c r="K185" s="209">
        <f>SUM($B$184:M$184)</f>
        <v>0</v>
      </c>
      <c r="L185" s="209">
        <f>SUM($B$184:M$184)</f>
        <v>0</v>
      </c>
      <c r="M185" s="209">
        <f>SUM($B$184:M$184)</f>
        <v>0</v>
      </c>
      <c r="N185" s="209"/>
      <c r="P185" s="438"/>
      <c r="Q185" s="438"/>
      <c r="R185" s="438"/>
      <c r="S185" s="438"/>
      <c r="T185" s="438"/>
      <c r="U185" s="438"/>
      <c r="V185" s="438"/>
      <c r="W185" s="438"/>
      <c r="X185" s="438"/>
      <c r="Y185" s="438"/>
      <c r="Z185" s="438"/>
      <c r="AA185" s="438"/>
      <c r="AB185" s="438"/>
    </row>
    <row r="186" spans="1:28" x14ac:dyDescent="0.25">
      <c r="A186" s="2" t="s">
        <v>198</v>
      </c>
      <c r="B186" s="4">
        <f>IF(B184=0,1,B183/B184)</f>
        <v>1</v>
      </c>
      <c r="C186" s="4">
        <f t="shared" ref="C186:N186" si="30">IF(C184=0,1,C183/C184)</f>
        <v>1</v>
      </c>
      <c r="D186" s="4">
        <f t="shared" si="30"/>
        <v>1</v>
      </c>
      <c r="E186" s="4">
        <f t="shared" si="30"/>
        <v>1</v>
      </c>
      <c r="F186" s="4">
        <f t="shared" si="30"/>
        <v>1</v>
      </c>
      <c r="G186" s="4">
        <f t="shared" si="30"/>
        <v>1</v>
      </c>
      <c r="H186" s="4">
        <f t="shared" si="30"/>
        <v>1</v>
      </c>
      <c r="I186" s="4">
        <f t="shared" si="30"/>
        <v>1</v>
      </c>
      <c r="J186" s="4">
        <f t="shared" si="30"/>
        <v>1</v>
      </c>
      <c r="K186" s="4">
        <f t="shared" si="30"/>
        <v>1</v>
      </c>
      <c r="L186" s="4">
        <f t="shared" si="30"/>
        <v>1</v>
      </c>
      <c r="M186" s="4">
        <f t="shared" si="30"/>
        <v>1</v>
      </c>
      <c r="N186" s="4">
        <f t="shared" si="30"/>
        <v>1</v>
      </c>
      <c r="P186" s="438"/>
      <c r="Q186" s="438"/>
      <c r="R186" s="438"/>
      <c r="S186" s="438"/>
      <c r="T186" s="438"/>
      <c r="U186" s="438"/>
      <c r="V186" s="438"/>
      <c r="W186" s="438"/>
      <c r="X186" s="438"/>
      <c r="Y186" s="438"/>
      <c r="Z186" s="438"/>
      <c r="AA186" s="438"/>
      <c r="AB186" s="438"/>
    </row>
    <row r="187" spans="1:28" hidden="1" x14ac:dyDescent="0.25">
      <c r="A187" s="2" t="s">
        <v>199</v>
      </c>
      <c r="B187" s="1">
        <f>SUM($B$186:B$186)/COUNT($B$37:B$37)</f>
        <v>1</v>
      </c>
      <c r="C187" s="1">
        <f>SUM($B$186:C$186)/COUNT($B$186:C$186)</f>
        <v>1</v>
      </c>
      <c r="D187" s="1">
        <f>SUM($B$186:D$186)/COUNT($B$186:D$186)</f>
        <v>1</v>
      </c>
      <c r="E187" s="1">
        <f>SUM($B$186:E$186)/COUNT($B$186:E$186)</f>
        <v>1</v>
      </c>
      <c r="F187" s="1">
        <f>SUM($B$186:F$186)/COUNT($B$186:F$186)</f>
        <v>1</v>
      </c>
      <c r="G187" s="1">
        <f>SUM($B$186:G$186)/COUNT($B$186:G$186)</f>
        <v>1</v>
      </c>
      <c r="H187" s="1">
        <f>SUM($B$186:H$186)/COUNT($B$186:H$186)</f>
        <v>1</v>
      </c>
      <c r="I187" s="1">
        <f>SUM($B$186:I$186)/COUNT($B$186:I$186)</f>
        <v>1</v>
      </c>
      <c r="J187" s="1">
        <f>SUM($B$186:J$186)/COUNT($B$186:J$186)</f>
        <v>1</v>
      </c>
      <c r="K187" s="1">
        <f>SUM($B$186:K$186)/COUNT($B$186:K$186)</f>
        <v>1</v>
      </c>
      <c r="L187" s="1">
        <f>SUM($B$186:L$186)/COUNT($B$186:L$186)</f>
        <v>1</v>
      </c>
      <c r="M187" s="1">
        <f>SUM($B$186:M$186)/COUNT($B$186:M$186)</f>
        <v>1</v>
      </c>
      <c r="N187" s="1"/>
      <c r="P187" s="438"/>
      <c r="Q187" s="438"/>
      <c r="R187" s="438"/>
      <c r="S187" s="438"/>
      <c r="T187" s="438"/>
      <c r="U187" s="438"/>
      <c r="V187" s="438"/>
      <c r="W187" s="438"/>
      <c r="X187" s="438"/>
      <c r="Y187" s="438"/>
      <c r="Z187" s="438"/>
      <c r="AA187" s="438"/>
      <c r="AB187" s="438"/>
    </row>
    <row r="190" spans="1:28" x14ac:dyDescent="0.25">
      <c r="A190" s="2" t="s">
        <v>263</v>
      </c>
      <c r="B190" s="258">
        <v>3</v>
      </c>
      <c r="C190" s="257"/>
    </row>
    <row r="191" spans="1:28" x14ac:dyDescent="0.25">
      <c r="A191" s="240" t="s">
        <v>197</v>
      </c>
      <c r="B191" s="329" t="s">
        <v>28</v>
      </c>
      <c r="C191" s="328" t="s">
        <v>29</v>
      </c>
      <c r="D191" s="328" t="s">
        <v>30</v>
      </c>
      <c r="E191" s="328" t="s">
        <v>31</v>
      </c>
      <c r="F191" s="205" t="s">
        <v>32</v>
      </c>
      <c r="G191" s="205" t="s">
        <v>33</v>
      </c>
      <c r="H191" s="205" t="s">
        <v>34</v>
      </c>
      <c r="I191" s="205" t="s">
        <v>35</v>
      </c>
      <c r="J191" s="205" t="s">
        <v>36</v>
      </c>
      <c r="K191" s="205" t="s">
        <v>37</v>
      </c>
      <c r="L191" s="205" t="s">
        <v>38</v>
      </c>
      <c r="M191" s="205" t="s">
        <v>39</v>
      </c>
      <c r="N191" s="205" t="s">
        <v>82</v>
      </c>
      <c r="P191" s="205" t="s">
        <v>28</v>
      </c>
      <c r="Q191" s="205" t="s">
        <v>29</v>
      </c>
      <c r="R191" s="205" t="s">
        <v>30</v>
      </c>
      <c r="S191" s="205" t="s">
        <v>31</v>
      </c>
      <c r="T191" s="205" t="s">
        <v>32</v>
      </c>
      <c r="U191" s="205" t="s">
        <v>33</v>
      </c>
      <c r="V191" s="205" t="s">
        <v>34</v>
      </c>
      <c r="W191" s="205" t="s">
        <v>35</v>
      </c>
      <c r="X191" s="205" t="s">
        <v>36</v>
      </c>
      <c r="Y191" s="205" t="s">
        <v>37</v>
      </c>
      <c r="Z191" s="205" t="s">
        <v>38</v>
      </c>
      <c r="AA191" s="205" t="s">
        <v>39</v>
      </c>
      <c r="AB191" s="205" t="s">
        <v>82</v>
      </c>
    </row>
    <row r="192" spans="1:28" x14ac:dyDescent="0.25">
      <c r="A192" s="2" t="s">
        <v>40</v>
      </c>
      <c r="B192" s="209"/>
      <c r="C192" s="209"/>
      <c r="D192" s="209"/>
      <c r="E192" s="246">
        <v>1</v>
      </c>
      <c r="F192" s="246">
        <v>1</v>
      </c>
      <c r="G192" s="246"/>
      <c r="H192" s="246">
        <v>1</v>
      </c>
      <c r="I192" s="209"/>
      <c r="J192" s="209"/>
      <c r="K192" s="209"/>
      <c r="L192" s="209"/>
      <c r="M192" s="209"/>
      <c r="N192" s="209">
        <f>SUM(B192:M192)</f>
        <v>3</v>
      </c>
      <c r="P192" s="438"/>
      <c r="Q192" s="438"/>
      <c r="R192" s="438"/>
      <c r="S192" s="438"/>
      <c r="T192" s="438"/>
      <c r="U192" s="438"/>
      <c r="V192" s="438"/>
      <c r="W192" s="438"/>
      <c r="X192" s="438"/>
      <c r="Y192" s="438"/>
      <c r="Z192" s="438"/>
      <c r="AA192" s="438"/>
      <c r="AB192" s="438"/>
    </row>
    <row r="193" spans="1:28" x14ac:dyDescent="0.25">
      <c r="A193" s="2" t="s">
        <v>41</v>
      </c>
      <c r="B193" s="267">
        <v>0</v>
      </c>
      <c r="C193" s="267">
        <v>0</v>
      </c>
      <c r="D193" s="267">
        <v>0</v>
      </c>
      <c r="E193" s="268">
        <v>1</v>
      </c>
      <c r="F193" s="267"/>
      <c r="G193" s="267"/>
      <c r="H193" s="267"/>
      <c r="I193" s="267"/>
      <c r="J193" s="267"/>
      <c r="K193" s="267"/>
      <c r="L193" s="267"/>
      <c r="M193" s="267"/>
      <c r="N193" s="267">
        <f>SUM(B193:M193)</f>
        <v>1</v>
      </c>
      <c r="P193" s="438"/>
      <c r="Q193" s="438"/>
      <c r="R193" s="438"/>
      <c r="S193" s="438"/>
      <c r="T193" s="438"/>
      <c r="U193" s="438"/>
      <c r="V193" s="438"/>
      <c r="W193" s="438"/>
      <c r="X193" s="438"/>
      <c r="Y193" s="438"/>
      <c r="Z193" s="438"/>
      <c r="AA193" s="438"/>
      <c r="AB193" s="438"/>
    </row>
    <row r="194" spans="1:28" x14ac:dyDescent="0.25">
      <c r="A194" s="2" t="s">
        <v>83</v>
      </c>
      <c r="B194" s="209">
        <f>SUM(B193)</f>
        <v>0</v>
      </c>
      <c r="C194" s="209">
        <f>SUM($B$193:C$193)</f>
        <v>0</v>
      </c>
      <c r="D194" s="209">
        <f>SUM($B$193:D$193)</f>
        <v>0</v>
      </c>
      <c r="E194" s="333">
        <f>SUM($B$193:E$193)</f>
        <v>1</v>
      </c>
      <c r="F194" s="209">
        <f>SUM($B$193:F$193)</f>
        <v>1</v>
      </c>
      <c r="G194" s="209">
        <f>SUM($B$193:G$193)</f>
        <v>1</v>
      </c>
      <c r="H194" s="209">
        <f>SUM($B$193:H$193)</f>
        <v>1</v>
      </c>
      <c r="I194" s="209">
        <f>SUM($B$193:I$193)</f>
        <v>1</v>
      </c>
      <c r="J194" s="209">
        <f>SUM($B$193:J$193)</f>
        <v>1</v>
      </c>
      <c r="K194" s="209">
        <f>SUM($B$193:K$193)</f>
        <v>1</v>
      </c>
      <c r="L194" s="209">
        <f>SUM($B$193:L$193)</f>
        <v>1</v>
      </c>
      <c r="M194" s="209">
        <f>SUM($B$193:M$193)</f>
        <v>1</v>
      </c>
      <c r="N194" s="209"/>
      <c r="P194" s="438"/>
      <c r="Q194" s="438"/>
      <c r="R194" s="438"/>
      <c r="S194" s="438"/>
      <c r="T194" s="438"/>
      <c r="U194" s="438"/>
      <c r="V194" s="438"/>
      <c r="W194" s="438"/>
      <c r="X194" s="438"/>
      <c r="Y194" s="438"/>
      <c r="Z194" s="438"/>
      <c r="AA194" s="438"/>
      <c r="AB194" s="438"/>
    </row>
    <row r="195" spans="1:28" x14ac:dyDescent="0.25">
      <c r="A195" s="2" t="s">
        <v>198</v>
      </c>
      <c r="B195" s="1">
        <f>IFERROR(IF(B193=0,0,B193/B192),0)</f>
        <v>0</v>
      </c>
      <c r="C195" s="1">
        <f t="shared" ref="C195:N195" si="31">IFERROR(IF(C193=0,0,C193/C192),0)</f>
        <v>0</v>
      </c>
      <c r="D195" s="1">
        <f t="shared" si="31"/>
        <v>0</v>
      </c>
      <c r="E195" s="1">
        <f t="shared" si="31"/>
        <v>1</v>
      </c>
      <c r="F195" s="1">
        <f t="shared" si="31"/>
        <v>0</v>
      </c>
      <c r="G195" s="1">
        <f t="shared" si="31"/>
        <v>0</v>
      </c>
      <c r="H195" s="1">
        <f t="shared" si="31"/>
        <v>0</v>
      </c>
      <c r="I195" s="1">
        <f t="shared" si="31"/>
        <v>0</v>
      </c>
      <c r="J195" s="1">
        <f t="shared" si="31"/>
        <v>0</v>
      </c>
      <c r="K195" s="1">
        <f t="shared" si="31"/>
        <v>0</v>
      </c>
      <c r="L195" s="1">
        <f t="shared" si="31"/>
        <v>0</v>
      </c>
      <c r="M195" s="1">
        <f t="shared" si="31"/>
        <v>0</v>
      </c>
      <c r="N195" s="1">
        <f t="shared" si="31"/>
        <v>0.33333333333333331</v>
      </c>
      <c r="P195" s="438"/>
      <c r="Q195" s="438"/>
      <c r="R195" s="438"/>
      <c r="S195" s="438"/>
      <c r="T195" s="438"/>
      <c r="U195" s="438"/>
      <c r="V195" s="438"/>
      <c r="W195" s="438"/>
      <c r="X195" s="438"/>
      <c r="Y195" s="438"/>
      <c r="Z195" s="438"/>
      <c r="AA195" s="438"/>
      <c r="AB195" s="438"/>
    </row>
    <row r="196" spans="1:28" hidden="1" x14ac:dyDescent="0.25">
      <c r="A196" s="2" t="s">
        <v>199</v>
      </c>
      <c r="B196" s="1">
        <f>B194/$B$190</f>
        <v>0</v>
      </c>
      <c r="C196" s="1">
        <f t="shared" ref="C196:M196" si="32">C194/$B$190</f>
        <v>0</v>
      </c>
      <c r="D196" s="1">
        <f t="shared" si="32"/>
        <v>0</v>
      </c>
      <c r="E196" s="1">
        <f t="shared" si="32"/>
        <v>0.33333333333333331</v>
      </c>
      <c r="F196" s="1">
        <f t="shared" si="32"/>
        <v>0.33333333333333331</v>
      </c>
      <c r="G196" s="1">
        <f t="shared" si="32"/>
        <v>0.33333333333333331</v>
      </c>
      <c r="H196" s="1">
        <f t="shared" si="32"/>
        <v>0.33333333333333331</v>
      </c>
      <c r="I196" s="1">
        <f t="shared" si="32"/>
        <v>0.33333333333333331</v>
      </c>
      <c r="J196" s="1">
        <f t="shared" si="32"/>
        <v>0.33333333333333331</v>
      </c>
      <c r="K196" s="1">
        <f t="shared" si="32"/>
        <v>0.33333333333333331</v>
      </c>
      <c r="L196" s="1">
        <f t="shared" si="32"/>
        <v>0.33333333333333331</v>
      </c>
      <c r="M196" s="1">
        <f t="shared" si="32"/>
        <v>0.33333333333333331</v>
      </c>
      <c r="N196" s="1"/>
      <c r="P196" s="438"/>
      <c r="Q196" s="438"/>
      <c r="R196" s="438"/>
      <c r="S196" s="438"/>
      <c r="T196" s="438"/>
      <c r="U196" s="438"/>
      <c r="V196" s="438"/>
      <c r="W196" s="438"/>
      <c r="X196" s="438"/>
      <c r="Y196" s="438"/>
      <c r="Z196" s="438"/>
      <c r="AA196" s="438"/>
      <c r="AB196" s="438"/>
    </row>
    <row r="199" spans="1:28" x14ac:dyDescent="0.25">
      <c r="A199" s="204" t="s">
        <v>186</v>
      </c>
      <c r="B199" s="328" t="s">
        <v>28</v>
      </c>
      <c r="C199" s="328" t="s">
        <v>29</v>
      </c>
      <c r="D199" s="307" t="s">
        <v>30</v>
      </c>
      <c r="E199" s="328" t="s">
        <v>31</v>
      </c>
      <c r="F199" s="205" t="s">
        <v>32</v>
      </c>
      <c r="G199" s="205" t="s">
        <v>33</v>
      </c>
      <c r="H199" s="205" t="s">
        <v>34</v>
      </c>
      <c r="I199" s="205" t="s">
        <v>35</v>
      </c>
      <c r="J199" s="205" t="s">
        <v>36</v>
      </c>
      <c r="K199" s="205" t="s">
        <v>37</v>
      </c>
      <c r="L199" s="205" t="s">
        <v>38</v>
      </c>
      <c r="M199" s="205" t="s">
        <v>39</v>
      </c>
      <c r="N199" s="205" t="s">
        <v>82</v>
      </c>
      <c r="P199" s="205" t="s">
        <v>28</v>
      </c>
      <c r="Q199" s="205" t="s">
        <v>29</v>
      </c>
      <c r="R199" s="205" t="s">
        <v>30</v>
      </c>
      <c r="S199" s="205" t="s">
        <v>31</v>
      </c>
      <c r="T199" s="205" t="s">
        <v>32</v>
      </c>
      <c r="U199" s="205" t="s">
        <v>33</v>
      </c>
      <c r="V199" s="205" t="s">
        <v>34</v>
      </c>
      <c r="W199" s="205" t="s">
        <v>35</v>
      </c>
      <c r="X199" s="205" t="s">
        <v>36</v>
      </c>
      <c r="Y199" s="205" t="s">
        <v>37</v>
      </c>
      <c r="Z199" s="205" t="s">
        <v>38</v>
      </c>
      <c r="AA199" s="205" t="s">
        <v>39</v>
      </c>
      <c r="AB199" s="205" t="s">
        <v>82</v>
      </c>
    </row>
    <row r="200" spans="1:28" x14ac:dyDescent="0.25">
      <c r="A200" s="2" t="s">
        <v>259</v>
      </c>
      <c r="B200" s="214">
        <v>1</v>
      </c>
      <c r="C200" s="214">
        <v>1</v>
      </c>
      <c r="D200" s="214">
        <v>1</v>
      </c>
      <c r="E200" s="214">
        <v>1</v>
      </c>
      <c r="F200" s="214">
        <v>1</v>
      </c>
      <c r="G200" s="214">
        <v>1</v>
      </c>
      <c r="H200" s="214">
        <v>1</v>
      </c>
      <c r="I200" s="214">
        <v>1</v>
      </c>
      <c r="J200" s="214">
        <v>1</v>
      </c>
      <c r="K200" s="214">
        <v>1</v>
      </c>
      <c r="L200" s="214">
        <v>1</v>
      </c>
      <c r="M200" s="214">
        <v>1</v>
      </c>
      <c r="N200" s="214">
        <v>1</v>
      </c>
      <c r="P200" s="439" t="s">
        <v>339</v>
      </c>
      <c r="Q200" s="439" t="s">
        <v>340</v>
      </c>
      <c r="R200" s="439" t="s">
        <v>341</v>
      </c>
      <c r="S200" s="439" t="s">
        <v>342</v>
      </c>
      <c r="T200" s="438"/>
      <c r="U200" s="438"/>
      <c r="V200" s="438"/>
      <c r="W200" s="438"/>
      <c r="X200" s="438"/>
      <c r="Y200" s="438"/>
      <c r="Z200" s="438"/>
      <c r="AA200" s="438"/>
      <c r="AB200" s="438"/>
    </row>
    <row r="201" spans="1:28" x14ac:dyDescent="0.25">
      <c r="A201" s="2" t="s">
        <v>260</v>
      </c>
      <c r="B201" s="214">
        <v>0.75</v>
      </c>
      <c r="C201" s="214">
        <v>0.75</v>
      </c>
      <c r="D201" s="214">
        <v>0.75</v>
      </c>
      <c r="E201" s="214">
        <v>0.75</v>
      </c>
      <c r="F201" s="214">
        <v>0.75</v>
      </c>
      <c r="G201" s="214">
        <v>0.75</v>
      </c>
      <c r="H201" s="214">
        <v>0.75</v>
      </c>
      <c r="I201" s="214">
        <v>0.75</v>
      </c>
      <c r="J201" s="214">
        <v>0.75</v>
      </c>
      <c r="K201" s="214">
        <v>0.75</v>
      </c>
      <c r="L201" s="214">
        <v>0.75</v>
      </c>
      <c r="M201" s="214">
        <v>0.75</v>
      </c>
      <c r="N201" s="214">
        <v>0.75</v>
      </c>
      <c r="P201" s="438"/>
      <c r="Q201" s="438"/>
      <c r="R201" s="438"/>
      <c r="S201" s="438"/>
      <c r="T201" s="438"/>
      <c r="U201" s="438"/>
      <c r="V201" s="438"/>
      <c r="W201" s="438"/>
      <c r="X201" s="438"/>
      <c r="Y201" s="438"/>
      <c r="Z201" s="438"/>
      <c r="AA201" s="438"/>
      <c r="AB201" s="438"/>
    </row>
    <row r="202" spans="1:28" x14ac:dyDescent="0.25">
      <c r="A202" s="240" t="s">
        <v>304</v>
      </c>
      <c r="B202" s="298">
        <v>1</v>
      </c>
      <c r="C202" s="298">
        <v>1</v>
      </c>
      <c r="D202" s="314">
        <v>1</v>
      </c>
      <c r="E202" s="298">
        <v>1</v>
      </c>
      <c r="F202" s="298"/>
      <c r="G202" s="298"/>
      <c r="H202" s="298"/>
      <c r="I202" s="298"/>
      <c r="J202" s="298"/>
      <c r="K202" s="298"/>
      <c r="L202" s="298"/>
      <c r="M202" s="298"/>
      <c r="N202" s="275">
        <f>SUM(B202:M202)</f>
        <v>4</v>
      </c>
      <c r="P202" s="438"/>
      <c r="Q202" s="438"/>
      <c r="R202" s="438"/>
      <c r="S202" s="438"/>
      <c r="T202" s="438"/>
      <c r="U202" s="438"/>
      <c r="V202" s="438"/>
      <c r="W202" s="438"/>
      <c r="X202" s="438"/>
      <c r="Y202" s="438"/>
      <c r="Z202" s="438"/>
      <c r="AA202" s="438"/>
      <c r="AB202" s="438"/>
    </row>
    <row r="203" spans="1:28" x14ac:dyDescent="0.25">
      <c r="A203" s="240" t="s">
        <v>305</v>
      </c>
      <c r="B203" s="298">
        <v>1</v>
      </c>
      <c r="C203" s="298">
        <v>1</v>
      </c>
      <c r="D203" s="314">
        <v>1</v>
      </c>
      <c r="E203" s="298">
        <v>1</v>
      </c>
      <c r="F203" s="298"/>
      <c r="G203" s="298"/>
      <c r="H203" s="298"/>
      <c r="I203" s="298"/>
      <c r="J203" s="298"/>
      <c r="K203" s="298"/>
      <c r="L203" s="298"/>
      <c r="M203" s="298"/>
      <c r="N203" s="275">
        <f>SUM(B203:M203)</f>
        <v>4</v>
      </c>
      <c r="P203" s="438"/>
      <c r="Q203" s="438"/>
      <c r="R203" s="438"/>
      <c r="S203" s="438"/>
      <c r="T203" s="438"/>
      <c r="U203" s="438"/>
      <c r="V203" s="438"/>
      <c r="W203" s="438"/>
      <c r="X203" s="438"/>
      <c r="Y203" s="438"/>
      <c r="Z203" s="438"/>
      <c r="AA203" s="438"/>
      <c r="AB203" s="438"/>
    </row>
    <row r="204" spans="1:28" x14ac:dyDescent="0.25">
      <c r="A204" s="2" t="s">
        <v>306</v>
      </c>
      <c r="B204" s="299">
        <f>IFERROR(B202/B203,0)</f>
        <v>1</v>
      </c>
      <c r="C204" s="299">
        <f t="shared" ref="C204:M204" si="33">IFERROR(C202/C203,0)</f>
        <v>1</v>
      </c>
      <c r="D204" s="299">
        <f t="shared" si="33"/>
        <v>1</v>
      </c>
      <c r="E204" s="299">
        <f t="shared" si="33"/>
        <v>1</v>
      </c>
      <c r="F204" s="299">
        <f t="shared" si="33"/>
        <v>0</v>
      </c>
      <c r="G204" s="299">
        <f t="shared" si="33"/>
        <v>0</v>
      </c>
      <c r="H204" s="299">
        <f t="shared" si="33"/>
        <v>0</v>
      </c>
      <c r="I204" s="299">
        <f t="shared" si="33"/>
        <v>0</v>
      </c>
      <c r="J204" s="299">
        <f t="shared" si="33"/>
        <v>0</v>
      </c>
      <c r="K204" s="299">
        <f t="shared" si="33"/>
        <v>0</v>
      </c>
      <c r="L204" s="299">
        <f t="shared" si="33"/>
        <v>0</v>
      </c>
      <c r="M204" s="299">
        <f t="shared" si="33"/>
        <v>0</v>
      </c>
      <c r="N204" s="300">
        <f>AVERAGE(B204:M204)</f>
        <v>0.33333333333333331</v>
      </c>
      <c r="P204" s="438"/>
      <c r="Q204" s="438"/>
      <c r="R204" s="438"/>
      <c r="S204" s="438"/>
      <c r="T204" s="438"/>
      <c r="U204" s="438"/>
      <c r="V204" s="438"/>
      <c r="W204" s="438"/>
      <c r="X204" s="438"/>
      <c r="Y204" s="438"/>
      <c r="Z204" s="438"/>
      <c r="AA204" s="438"/>
      <c r="AB204" s="438"/>
    </row>
    <row r="205" spans="1:28" x14ac:dyDescent="0.25">
      <c r="A205" s="2" t="s">
        <v>307</v>
      </c>
      <c r="B205" s="271">
        <v>0.5</v>
      </c>
      <c r="C205" s="271">
        <v>0.5</v>
      </c>
      <c r="D205" s="271">
        <v>0.5</v>
      </c>
      <c r="E205" s="271">
        <v>0.8</v>
      </c>
      <c r="F205" s="271"/>
      <c r="G205" s="271"/>
      <c r="H205" s="271"/>
      <c r="I205" s="271"/>
      <c r="J205" s="271"/>
      <c r="K205" s="271"/>
      <c r="L205" s="271"/>
      <c r="M205" s="271"/>
      <c r="N205" s="269">
        <f>AVERAGE(B205:M205)</f>
        <v>0.57499999999999996</v>
      </c>
      <c r="P205" s="438"/>
      <c r="Q205" s="438"/>
      <c r="R205" s="438"/>
      <c r="S205" s="438"/>
      <c r="T205" s="438"/>
      <c r="U205" s="438"/>
      <c r="V205" s="438"/>
      <c r="W205" s="438"/>
      <c r="X205" s="438"/>
      <c r="Y205" s="438"/>
      <c r="Z205" s="438"/>
      <c r="AA205" s="438"/>
      <c r="AB205" s="438"/>
    </row>
    <row r="206" spans="1:28" x14ac:dyDescent="0.25">
      <c r="A206" s="2" t="s">
        <v>198</v>
      </c>
      <c r="B206" s="4">
        <f>IFERROR(AVERAGE(B205/B201,B204/B200),0)</f>
        <v>0.83333333333333326</v>
      </c>
      <c r="C206" s="4">
        <f t="shared" ref="C206:N206" si="34">IFERROR(AVERAGE(C205/C201,C204/C200),0)</f>
        <v>0.83333333333333326</v>
      </c>
      <c r="D206" s="4">
        <f t="shared" si="34"/>
        <v>0.83333333333333326</v>
      </c>
      <c r="E206" s="4">
        <f t="shared" si="34"/>
        <v>1.0333333333333332</v>
      </c>
      <c r="F206" s="4">
        <f t="shared" si="34"/>
        <v>0</v>
      </c>
      <c r="G206" s="4">
        <f t="shared" si="34"/>
        <v>0</v>
      </c>
      <c r="H206" s="4">
        <f t="shared" si="34"/>
        <v>0</v>
      </c>
      <c r="I206" s="4">
        <f t="shared" si="34"/>
        <v>0</v>
      </c>
      <c r="J206" s="4">
        <f t="shared" si="34"/>
        <v>0</v>
      </c>
      <c r="K206" s="4">
        <f t="shared" si="34"/>
        <v>0</v>
      </c>
      <c r="L206" s="4">
        <f t="shared" si="34"/>
        <v>0</v>
      </c>
      <c r="M206" s="4">
        <f t="shared" si="34"/>
        <v>0</v>
      </c>
      <c r="N206" s="4">
        <f t="shared" si="34"/>
        <v>0.54999999999999993</v>
      </c>
      <c r="P206" s="438"/>
      <c r="Q206" s="438"/>
      <c r="R206" s="438"/>
      <c r="S206" s="438"/>
      <c r="T206" s="438"/>
      <c r="U206" s="438"/>
      <c r="V206" s="438"/>
      <c r="W206" s="438"/>
      <c r="X206" s="438"/>
      <c r="Y206" s="438"/>
      <c r="Z206" s="438"/>
      <c r="AA206" s="438"/>
      <c r="AB206" s="438"/>
    </row>
    <row r="207" spans="1:28" hidden="1" x14ac:dyDescent="0.25">
      <c r="A207" s="2" t="s">
        <v>199</v>
      </c>
      <c r="B207" s="1">
        <f>B206</f>
        <v>0.83333333333333326</v>
      </c>
      <c r="C207" s="1">
        <f>SUM($B$206:C$206)/COUNT($B$206:C$206)</f>
        <v>0.83333333333333326</v>
      </c>
      <c r="D207" s="1">
        <f>SUM($B$206:D$206)/COUNT($B$206:D$206)</f>
        <v>0.83333333333333337</v>
      </c>
      <c r="E207" s="1">
        <f>SUM($B$206:E$206)/COUNT($B$206:E$206)</f>
        <v>0.8833333333333333</v>
      </c>
      <c r="F207" s="1">
        <f>SUM($B$206:F$206)/COUNT($B$206:F$206)</f>
        <v>0.70666666666666667</v>
      </c>
      <c r="G207" s="1">
        <f>SUM($B$206:G$206)/COUNT($B$206:G$206)</f>
        <v>0.58888888888888891</v>
      </c>
      <c r="H207" s="1">
        <f>SUM($B$206:H$206)/COUNT($B$206:H$206)</f>
        <v>0.50476190476190474</v>
      </c>
      <c r="I207" s="1">
        <f>SUM($B$206:I$206)/COUNT($B$206:I$206)</f>
        <v>0.44166666666666665</v>
      </c>
      <c r="J207" s="1">
        <f>SUM($B$206:J$206)/COUNT($B$206:J$206)</f>
        <v>0.3925925925925926</v>
      </c>
      <c r="K207" s="1">
        <f>SUM($B$206:K$206)/COUNT($B$206:K$206)</f>
        <v>0.35333333333333333</v>
      </c>
      <c r="L207" s="1">
        <f>SUM($B$206:L$206)/COUNT($B$206:L$206)</f>
        <v>0.32121212121212123</v>
      </c>
      <c r="M207" s="1">
        <f>SUM($B$206:M$206)/COUNT($B$206:M$206)</f>
        <v>0.29444444444444445</v>
      </c>
      <c r="N207" s="1"/>
      <c r="P207" s="438"/>
      <c r="Q207" s="438"/>
      <c r="R207" s="438"/>
      <c r="S207" s="438"/>
      <c r="T207" s="438"/>
      <c r="U207" s="438"/>
      <c r="V207" s="438"/>
      <c r="W207" s="438"/>
      <c r="X207" s="438"/>
      <c r="Y207" s="438"/>
      <c r="Z207" s="438"/>
      <c r="AA207" s="438"/>
      <c r="AB207" s="438"/>
    </row>
  </sheetData>
  <mergeCells count="299">
    <mergeCell ref="P19:P21"/>
    <mergeCell ref="Q19:Q21"/>
    <mergeCell ref="R19:R21"/>
    <mergeCell ref="S19:S21"/>
    <mergeCell ref="T19:T21"/>
    <mergeCell ref="U19:U21"/>
    <mergeCell ref="AB3:AB5"/>
    <mergeCell ref="P11:P13"/>
    <mergeCell ref="Q11:Q13"/>
    <mergeCell ref="R11:R13"/>
    <mergeCell ref="S11:S13"/>
    <mergeCell ref="T11:T13"/>
    <mergeCell ref="U11:U13"/>
    <mergeCell ref="V11:V13"/>
    <mergeCell ref="W11:W13"/>
    <mergeCell ref="X11:X13"/>
    <mergeCell ref="V3:V5"/>
    <mergeCell ref="W3:W5"/>
    <mergeCell ref="X3:X5"/>
    <mergeCell ref="Y3:Y5"/>
    <mergeCell ref="Z3:Z5"/>
    <mergeCell ref="AA3:AA5"/>
    <mergeCell ref="P3:P5"/>
    <mergeCell ref="Q3:Q5"/>
    <mergeCell ref="R3:R5"/>
    <mergeCell ref="S3:S5"/>
    <mergeCell ref="T3:T5"/>
    <mergeCell ref="U3:U5"/>
    <mergeCell ref="AB19:AB21"/>
    <mergeCell ref="V19:V21"/>
    <mergeCell ref="W19:W21"/>
    <mergeCell ref="X19:X21"/>
    <mergeCell ref="Y19:Y21"/>
    <mergeCell ref="Z19:Z21"/>
    <mergeCell ref="AA19:AA21"/>
    <mergeCell ref="Y11:Y13"/>
    <mergeCell ref="Z11:Z13"/>
    <mergeCell ref="AA11:AA13"/>
    <mergeCell ref="AB11:AB13"/>
    <mergeCell ref="AA26:AA29"/>
    <mergeCell ref="AB26:AB29"/>
    <mergeCell ref="P34:P38"/>
    <mergeCell ref="Q34:Q38"/>
    <mergeCell ref="R34:R38"/>
    <mergeCell ref="S34:S38"/>
    <mergeCell ref="T34:T38"/>
    <mergeCell ref="U34:U38"/>
    <mergeCell ref="P26:P29"/>
    <mergeCell ref="Q26:Q29"/>
    <mergeCell ref="R26:R29"/>
    <mergeCell ref="S26:S29"/>
    <mergeCell ref="T26:T29"/>
    <mergeCell ref="U26:U29"/>
    <mergeCell ref="V26:V29"/>
    <mergeCell ref="W26:W29"/>
    <mergeCell ref="X26:X29"/>
    <mergeCell ref="V34:V38"/>
    <mergeCell ref="W34:W38"/>
    <mergeCell ref="X34:X38"/>
    <mergeCell ref="Y34:Y38"/>
    <mergeCell ref="P42:P45"/>
    <mergeCell ref="Q42:Q45"/>
    <mergeCell ref="R42:R45"/>
    <mergeCell ref="S42:S45"/>
    <mergeCell ref="T42:T45"/>
    <mergeCell ref="U42:U45"/>
    <mergeCell ref="V42:V45"/>
    <mergeCell ref="Y26:Y29"/>
    <mergeCell ref="Z26:Z29"/>
    <mergeCell ref="W42:W45"/>
    <mergeCell ref="X42:X45"/>
    <mergeCell ref="Y42:Y45"/>
    <mergeCell ref="Z42:Z45"/>
    <mergeCell ref="AA42:AA45"/>
    <mergeCell ref="AB42:AB45"/>
    <mergeCell ref="Z34:Z38"/>
    <mergeCell ref="AA34:AA38"/>
    <mergeCell ref="AB34:AB38"/>
    <mergeCell ref="P56:P59"/>
    <mergeCell ref="Q56:Q59"/>
    <mergeCell ref="R56:R59"/>
    <mergeCell ref="S56:S59"/>
    <mergeCell ref="T56:T59"/>
    <mergeCell ref="U56:U59"/>
    <mergeCell ref="V56:V59"/>
    <mergeCell ref="P49:P52"/>
    <mergeCell ref="Q49:Q52"/>
    <mergeCell ref="R49:R52"/>
    <mergeCell ref="S49:S52"/>
    <mergeCell ref="T49:T52"/>
    <mergeCell ref="U49:U52"/>
    <mergeCell ref="V49:V52"/>
    <mergeCell ref="W56:W59"/>
    <mergeCell ref="X56:X59"/>
    <mergeCell ref="Y56:Y59"/>
    <mergeCell ref="Z56:Z59"/>
    <mergeCell ref="AA56:AA59"/>
    <mergeCell ref="AA71:AA76"/>
    <mergeCell ref="P71:P76"/>
    <mergeCell ref="AB56:AB59"/>
    <mergeCell ref="Z49:Z52"/>
    <mergeCell ref="AA49:AA52"/>
    <mergeCell ref="AB49:AB52"/>
    <mergeCell ref="W49:W52"/>
    <mergeCell ref="X49:X52"/>
    <mergeCell ref="Y49:Y52"/>
    <mergeCell ref="W63:W67"/>
    <mergeCell ref="X63:X67"/>
    <mergeCell ref="Y63:Y67"/>
    <mergeCell ref="Z63:Z67"/>
    <mergeCell ref="AA63:AA67"/>
    <mergeCell ref="AB63:AB67"/>
    <mergeCell ref="Y81:Y84"/>
    <mergeCell ref="Z81:Z84"/>
    <mergeCell ref="Y71:Y76"/>
    <mergeCell ref="Z71:Z76"/>
    <mergeCell ref="AA88:AA91"/>
    <mergeCell ref="AB88:AB91"/>
    <mergeCell ref="AB81:AB84"/>
    <mergeCell ref="AA81:AA84"/>
    <mergeCell ref="P63:P67"/>
    <mergeCell ref="Q63:Q67"/>
    <mergeCell ref="R63:R67"/>
    <mergeCell ref="S63:S67"/>
    <mergeCell ref="T63:T67"/>
    <mergeCell ref="U63:U67"/>
    <mergeCell ref="V63:V67"/>
    <mergeCell ref="AB71:AB76"/>
    <mergeCell ref="P81:P84"/>
    <mergeCell ref="Q81:Q84"/>
    <mergeCell ref="R81:R84"/>
    <mergeCell ref="S81:S84"/>
    <mergeCell ref="T81:T84"/>
    <mergeCell ref="U81:U84"/>
    <mergeCell ref="V81:V84"/>
    <mergeCell ref="W81:W84"/>
    <mergeCell ref="Q88:Q91"/>
    <mergeCell ref="R88:R91"/>
    <mergeCell ref="S88:S91"/>
    <mergeCell ref="T88:T91"/>
    <mergeCell ref="U88:U91"/>
    <mergeCell ref="V88:V91"/>
    <mergeCell ref="W88:W91"/>
    <mergeCell ref="X88:X91"/>
    <mergeCell ref="Q71:Q76"/>
    <mergeCell ref="R71:R76"/>
    <mergeCell ref="S71:S76"/>
    <mergeCell ref="T71:T76"/>
    <mergeCell ref="U71:U76"/>
    <mergeCell ref="X81:X84"/>
    <mergeCell ref="V71:V76"/>
    <mergeCell ref="W71:W76"/>
    <mergeCell ref="X71:X76"/>
    <mergeCell ref="P102:P105"/>
    <mergeCell ref="Q102:Q105"/>
    <mergeCell ref="R102:R105"/>
    <mergeCell ref="S102:S105"/>
    <mergeCell ref="T102:T105"/>
    <mergeCell ref="U102:U105"/>
    <mergeCell ref="V102:V105"/>
    <mergeCell ref="Y88:Y91"/>
    <mergeCell ref="Z88:Z91"/>
    <mergeCell ref="W102:W105"/>
    <mergeCell ref="X102:X105"/>
    <mergeCell ref="Y102:Y105"/>
    <mergeCell ref="Z102:Z105"/>
    <mergeCell ref="P95:P98"/>
    <mergeCell ref="Q95:Q98"/>
    <mergeCell ref="R95:R98"/>
    <mergeCell ref="S95:S98"/>
    <mergeCell ref="T95:T98"/>
    <mergeCell ref="U95:U98"/>
    <mergeCell ref="V95:V98"/>
    <mergeCell ref="W95:W98"/>
    <mergeCell ref="X95:X98"/>
    <mergeCell ref="Y95:Y98"/>
    <mergeCell ref="P88:P91"/>
    <mergeCell ref="P143:P146"/>
    <mergeCell ref="Q143:Q146"/>
    <mergeCell ref="R143:R146"/>
    <mergeCell ref="S143:S146"/>
    <mergeCell ref="T143:T146"/>
    <mergeCell ref="U143:U146"/>
    <mergeCell ref="V143:V146"/>
    <mergeCell ref="W143:W146"/>
    <mergeCell ref="X143:X146"/>
    <mergeCell ref="X151:X155"/>
    <mergeCell ref="Y151:Y155"/>
    <mergeCell ref="Z151:Z155"/>
    <mergeCell ref="X160:X164"/>
    <mergeCell ref="Y160:Y164"/>
    <mergeCell ref="Z160:Z164"/>
    <mergeCell ref="AA102:AA105"/>
    <mergeCell ref="AB102:AB105"/>
    <mergeCell ref="Z95:Z98"/>
    <mergeCell ref="AA95:AA98"/>
    <mergeCell ref="AB95:AB98"/>
    <mergeCell ref="Z143:Z146"/>
    <mergeCell ref="AA143:AA146"/>
    <mergeCell ref="AB143:AB146"/>
    <mergeCell ref="Y143:Y146"/>
    <mergeCell ref="Y110:Y113"/>
    <mergeCell ref="Z110:Z113"/>
    <mergeCell ref="AA110:AA113"/>
    <mergeCell ref="AB110:AB113"/>
    <mergeCell ref="Y118:Y121"/>
    <mergeCell ref="Z118:Z121"/>
    <mergeCell ref="AA118:AA121"/>
    <mergeCell ref="AB118:AB121"/>
    <mergeCell ref="AA151:AA155"/>
    <mergeCell ref="P160:P164"/>
    <mergeCell ref="Q160:Q164"/>
    <mergeCell ref="R160:R164"/>
    <mergeCell ref="S160:S164"/>
    <mergeCell ref="T160:T164"/>
    <mergeCell ref="U160:U164"/>
    <mergeCell ref="V160:V164"/>
    <mergeCell ref="W160:W164"/>
    <mergeCell ref="P151:P155"/>
    <mergeCell ref="Q151:Q155"/>
    <mergeCell ref="R151:R155"/>
    <mergeCell ref="S151:S155"/>
    <mergeCell ref="T151:T155"/>
    <mergeCell ref="U151:U155"/>
    <mergeCell ref="V151:V155"/>
    <mergeCell ref="W151:W155"/>
    <mergeCell ref="U183:U187"/>
    <mergeCell ref="V183:V187"/>
    <mergeCell ref="W183:W187"/>
    <mergeCell ref="U168:U178"/>
    <mergeCell ref="V168:V178"/>
    <mergeCell ref="W168:W178"/>
    <mergeCell ref="P168:P178"/>
    <mergeCell ref="Q168:Q178"/>
    <mergeCell ref="R168:R178"/>
    <mergeCell ref="S168:S178"/>
    <mergeCell ref="T168:T178"/>
    <mergeCell ref="AB151:AB155"/>
    <mergeCell ref="P200:P207"/>
    <mergeCell ref="Q200:Q207"/>
    <mergeCell ref="R200:R207"/>
    <mergeCell ref="S200:S207"/>
    <mergeCell ref="T200:T207"/>
    <mergeCell ref="U200:U207"/>
    <mergeCell ref="V200:V207"/>
    <mergeCell ref="W200:W207"/>
    <mergeCell ref="X200:X207"/>
    <mergeCell ref="P192:P196"/>
    <mergeCell ref="Q192:Q196"/>
    <mergeCell ref="R192:R196"/>
    <mergeCell ref="S192:S196"/>
    <mergeCell ref="T192:T196"/>
    <mergeCell ref="U192:U196"/>
    <mergeCell ref="V192:V196"/>
    <mergeCell ref="W192:W196"/>
    <mergeCell ref="X192:X196"/>
    <mergeCell ref="P183:P187"/>
    <mergeCell ref="Q183:Q187"/>
    <mergeCell ref="R183:R187"/>
    <mergeCell ref="S183:S187"/>
    <mergeCell ref="T183:T187"/>
    <mergeCell ref="W118:W121"/>
    <mergeCell ref="X118:X121"/>
    <mergeCell ref="W110:W113"/>
    <mergeCell ref="X110:X113"/>
    <mergeCell ref="Z200:Z207"/>
    <mergeCell ref="AA200:AA207"/>
    <mergeCell ref="AB200:AB207"/>
    <mergeCell ref="Y192:Y196"/>
    <mergeCell ref="Z192:Z196"/>
    <mergeCell ref="AA192:AA196"/>
    <mergeCell ref="AB192:AB196"/>
    <mergeCell ref="Y200:Y207"/>
    <mergeCell ref="X183:X187"/>
    <mergeCell ref="Y183:Y187"/>
    <mergeCell ref="Z183:Z187"/>
    <mergeCell ref="AA183:AA187"/>
    <mergeCell ref="AB183:AB187"/>
    <mergeCell ref="AA160:AA164"/>
    <mergeCell ref="AB160:AB164"/>
    <mergeCell ref="AA168:AA178"/>
    <mergeCell ref="AB168:AB178"/>
    <mergeCell ref="X168:X178"/>
    <mergeCell ref="Y168:Y178"/>
    <mergeCell ref="Z168:Z178"/>
    <mergeCell ref="P110:P113"/>
    <mergeCell ref="Q110:Q113"/>
    <mergeCell ref="R110:R113"/>
    <mergeCell ref="S110:S113"/>
    <mergeCell ref="T110:T113"/>
    <mergeCell ref="U110:U113"/>
    <mergeCell ref="V110:V113"/>
    <mergeCell ref="P118:P121"/>
    <mergeCell ref="Q118:Q121"/>
    <mergeCell ref="R118:R121"/>
    <mergeCell ref="S118:S121"/>
    <mergeCell ref="T118:T121"/>
    <mergeCell ref="U118:U121"/>
    <mergeCell ref="V118:V121"/>
  </mergeCells>
  <conditionalFormatting sqref="B5:N5">
    <cfRule type="cellIs" dxfId="71" priority="84" operator="greaterThan">
      <formula>1</formula>
    </cfRule>
    <cfRule type="cellIs" dxfId="70" priority="83" operator="lessThan">
      <formula>1</formula>
    </cfRule>
    <cfRule type="cellIs" dxfId="69" priority="82" operator="equal">
      <formula>1</formula>
    </cfRule>
  </conditionalFormatting>
  <conditionalFormatting sqref="B28:N29">
    <cfRule type="cellIs" dxfId="68" priority="76" operator="equal">
      <formula>1</formula>
    </cfRule>
    <cfRule type="cellIs" dxfId="67" priority="78" operator="greaterThan">
      <formula>1</formula>
    </cfRule>
    <cfRule type="cellIs" dxfId="66" priority="77" operator="lessThan">
      <formula>1</formula>
    </cfRule>
  </conditionalFormatting>
  <conditionalFormatting sqref="B37:N38">
    <cfRule type="cellIs" dxfId="65" priority="96" operator="greaterThan">
      <formula>1</formula>
    </cfRule>
    <cfRule type="cellIs" dxfId="64" priority="95" operator="lessThan">
      <formula>1</formula>
    </cfRule>
    <cfRule type="cellIs" dxfId="63" priority="94" operator="equal">
      <formula>1</formula>
    </cfRule>
  </conditionalFormatting>
  <conditionalFormatting sqref="B45:N45">
    <cfRule type="cellIs" dxfId="62" priority="75" operator="greaterThan">
      <formula>1</formula>
    </cfRule>
    <cfRule type="cellIs" dxfId="61" priority="74" operator="lessThan">
      <formula>1</formula>
    </cfRule>
    <cfRule type="cellIs" dxfId="60" priority="73" operator="equal">
      <formula>1</formula>
    </cfRule>
  </conditionalFormatting>
  <conditionalFormatting sqref="B58:N59">
    <cfRule type="cellIs" dxfId="59" priority="64" operator="equal">
      <formula>1</formula>
    </cfRule>
    <cfRule type="cellIs" dxfId="58" priority="66" operator="greaterThan">
      <formula>1</formula>
    </cfRule>
    <cfRule type="cellIs" dxfId="57" priority="65" operator="lessThan">
      <formula>1</formula>
    </cfRule>
  </conditionalFormatting>
  <conditionalFormatting sqref="B66:N67">
    <cfRule type="cellIs" dxfId="56" priority="58" operator="equal">
      <formula>1</formula>
    </cfRule>
    <cfRule type="cellIs" dxfId="55" priority="59" operator="lessThan">
      <formula>1</formula>
    </cfRule>
    <cfRule type="cellIs" dxfId="54" priority="60" operator="greaterThan">
      <formula>1</formula>
    </cfRule>
  </conditionalFormatting>
  <conditionalFormatting sqref="B83:N84">
    <cfRule type="cellIs" dxfId="53" priority="28" operator="equal">
      <formula>1</formula>
    </cfRule>
    <cfRule type="cellIs" dxfId="52" priority="29" operator="lessThan">
      <formula>1</formula>
    </cfRule>
    <cfRule type="cellIs" dxfId="51" priority="30" operator="greaterThan">
      <formula>1</formula>
    </cfRule>
  </conditionalFormatting>
  <conditionalFormatting sqref="B97:N98">
    <cfRule type="cellIs" dxfId="50" priority="49" operator="equal">
      <formula>1</formula>
    </cfRule>
    <cfRule type="cellIs" dxfId="49" priority="50" operator="lessThan">
      <formula>1</formula>
    </cfRule>
    <cfRule type="cellIs" dxfId="48" priority="51" operator="greaterThan">
      <formula>1</formula>
    </cfRule>
  </conditionalFormatting>
  <conditionalFormatting sqref="B104:N105">
    <cfRule type="cellIs" dxfId="47" priority="41" operator="lessThan">
      <formula>1</formula>
    </cfRule>
    <cfRule type="cellIs" dxfId="46" priority="42" operator="greaterThan">
      <formula>1</formula>
    </cfRule>
    <cfRule type="cellIs" dxfId="45" priority="40" operator="equal">
      <formula>1</formula>
    </cfRule>
  </conditionalFormatting>
  <conditionalFormatting sqref="B112:N113">
    <cfRule type="cellIs" dxfId="44" priority="13" operator="equal">
      <formula>1</formula>
    </cfRule>
    <cfRule type="cellIs" dxfId="43" priority="14" operator="lessThan">
      <formula>1</formula>
    </cfRule>
    <cfRule type="cellIs" dxfId="42" priority="15" operator="greaterThan">
      <formula>1</formula>
    </cfRule>
  </conditionalFormatting>
  <conditionalFormatting sqref="B120:N121">
    <cfRule type="cellIs" dxfId="41" priority="7" operator="equal">
      <formula>1</formula>
    </cfRule>
    <cfRule type="cellIs" dxfId="40" priority="8" operator="lessThan">
      <formula>1</formula>
    </cfRule>
    <cfRule type="cellIs" dxfId="39" priority="9" operator="greaterThan">
      <formula>1</formula>
    </cfRule>
  </conditionalFormatting>
  <conditionalFormatting sqref="B128:N128">
    <cfRule type="cellIs" dxfId="38" priority="4" operator="equal">
      <formula>1</formula>
    </cfRule>
    <cfRule type="cellIs" dxfId="37" priority="5" operator="lessThan">
      <formula>1</formula>
    </cfRule>
    <cfRule type="cellIs" dxfId="36" priority="6" operator="greaterThan">
      <formula>1</formula>
    </cfRule>
  </conditionalFormatting>
  <conditionalFormatting sqref="B138:N138">
    <cfRule type="cellIs" dxfId="35" priority="3" operator="greaterThan">
      <formula>1</formula>
    </cfRule>
    <cfRule type="cellIs" dxfId="34" priority="2" operator="lessThan">
      <formula>1</formula>
    </cfRule>
    <cfRule type="cellIs" dxfId="33" priority="1" operator="equal">
      <formula>1</formula>
    </cfRule>
  </conditionalFormatting>
  <conditionalFormatting sqref="B145:N146">
    <cfRule type="cellIs" dxfId="32" priority="122" operator="lessThan">
      <formula>1</formula>
    </cfRule>
    <cfRule type="cellIs" dxfId="31" priority="121" operator="equal">
      <formula>1</formula>
    </cfRule>
    <cfRule type="cellIs" dxfId="30" priority="123" operator="greaterThan">
      <formula>1</formula>
    </cfRule>
  </conditionalFormatting>
  <conditionalFormatting sqref="B154:N155">
    <cfRule type="cellIs" dxfId="29" priority="114" operator="greaterThan">
      <formula>1</formula>
    </cfRule>
    <cfRule type="cellIs" dxfId="28" priority="113" operator="lessThan">
      <formula>1</formula>
    </cfRule>
    <cfRule type="cellIs" dxfId="27" priority="112" operator="equal">
      <formula>1</formula>
    </cfRule>
  </conditionalFormatting>
  <conditionalFormatting sqref="B163:N164">
    <cfRule type="cellIs" dxfId="26" priority="39" operator="greaterThan">
      <formula>1</formula>
    </cfRule>
    <cfRule type="cellIs" dxfId="25" priority="38" operator="lessThan">
      <formula>1</formula>
    </cfRule>
    <cfRule type="cellIs" dxfId="24" priority="37" operator="equal">
      <formula>1</formula>
    </cfRule>
  </conditionalFormatting>
  <conditionalFormatting sqref="B177:N178">
    <cfRule type="cellIs" dxfId="23" priority="17" operator="lessThan">
      <formula>1</formula>
    </cfRule>
    <cfRule type="cellIs" dxfId="22" priority="16" operator="equal">
      <formula>1</formula>
    </cfRule>
    <cfRule type="cellIs" dxfId="21" priority="18" operator="greaterThan">
      <formula>1</formula>
    </cfRule>
  </conditionalFormatting>
  <conditionalFormatting sqref="B186:N187">
    <cfRule type="cellIs" dxfId="20" priority="132" operator="greaterThan">
      <formula>1</formula>
    </cfRule>
    <cfRule type="cellIs" dxfId="19" priority="130" operator="equal">
      <formula>1</formula>
    </cfRule>
    <cfRule type="cellIs" dxfId="18" priority="131" operator="lessThan">
      <formula>1</formula>
    </cfRule>
  </conditionalFormatting>
  <conditionalFormatting sqref="B195:N196">
    <cfRule type="cellIs" dxfId="17" priority="33" operator="greaterThan">
      <formula>1</formula>
    </cfRule>
    <cfRule type="cellIs" dxfId="16" priority="32" operator="lessThan">
      <formula>1</formula>
    </cfRule>
    <cfRule type="cellIs" dxfId="15" priority="31" operator="equal">
      <formula>1</formula>
    </cfRule>
  </conditionalFormatting>
  <conditionalFormatting sqref="B206:N207">
    <cfRule type="cellIs" dxfId="14" priority="26" operator="lessThan">
      <formula>1</formula>
    </cfRule>
    <cfRule type="cellIs" dxfId="13" priority="25" operator="equal">
      <formula>1</formula>
    </cfRule>
    <cfRule type="cellIs" dxfId="12" priority="27" operator="greaterThan">
      <formula>1</formula>
    </cfRule>
  </conditionalFormatting>
  <conditionalFormatting sqref="F20 I20 N20">
    <cfRule type="cellIs" dxfId="11" priority="81" operator="greaterThan">
      <formula>1</formula>
    </cfRule>
    <cfRule type="cellIs" dxfId="10" priority="80" operator="lessThan">
      <formula>1</formula>
    </cfRule>
    <cfRule type="cellIs" dxfId="9" priority="79" operator="equal">
      <formula>1</formula>
    </cfRule>
  </conditionalFormatting>
  <conditionalFormatting sqref="F12:G12 N12">
    <cfRule type="cellIs" dxfId="8" priority="106" operator="equal">
      <formula>1</formula>
    </cfRule>
    <cfRule type="cellIs" dxfId="7" priority="107" operator="lessThan">
      <formula>1</formula>
    </cfRule>
    <cfRule type="cellIs" dxfId="6" priority="108" operator="greaterThan">
      <formula>1</formula>
    </cfRule>
  </conditionalFormatting>
  <conditionalFormatting sqref="N51 B52:N52">
    <cfRule type="cellIs" dxfId="5" priority="70" operator="equal">
      <formula>1</formula>
    </cfRule>
    <cfRule type="cellIs" dxfId="4" priority="71" operator="lessThan">
      <formula>1</formula>
    </cfRule>
    <cfRule type="cellIs" dxfId="3" priority="72" operator="greaterThan">
      <formula>1</formula>
    </cfRule>
  </conditionalFormatting>
  <conditionalFormatting sqref="N90 B91:N91">
    <cfRule type="cellIs" dxfId="2" priority="103" operator="equal">
      <formula>1</formula>
    </cfRule>
    <cfRule type="cellIs" dxfId="1" priority="104" operator="lessThan">
      <formula>1</formula>
    </cfRule>
    <cfRule type="cellIs" dxfId="0" priority="105" operator="greaterThan">
      <formula>1</formula>
    </cfRule>
  </conditionalFormatting>
  <pageMargins left="0.7" right="0.7" top="0.75" bottom="0.75" header="0.3" footer="0.3"/>
  <pageSetup paperSize="9" orientation="portrait" verticalDpi="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AAF9F-9F25-4062-95B2-2DE24826136D}">
  <dimension ref="A1:O35"/>
  <sheetViews>
    <sheetView showGridLines="0" zoomScale="85" zoomScaleNormal="85" workbookViewId="0">
      <selection activeCell="N8" sqref="N8:N19"/>
    </sheetView>
  </sheetViews>
  <sheetFormatPr defaultColWidth="9.140625" defaultRowHeight="14.25" x14ac:dyDescent="0.2"/>
  <cols>
    <col min="1" max="1" width="20.28515625" style="25" customWidth="1"/>
    <col min="2" max="2" width="25.5703125" style="25" customWidth="1"/>
    <col min="3" max="3" width="37.5703125" style="25" customWidth="1"/>
    <col min="4" max="4" width="19.85546875" style="24" customWidth="1"/>
    <col min="5" max="5" width="14.85546875" style="24" customWidth="1"/>
    <col min="6" max="6" width="17.5703125" style="24" bestFit="1" customWidth="1"/>
    <col min="7" max="7" width="12.85546875" style="24" customWidth="1"/>
    <col min="8" max="8" width="12.42578125" style="24" customWidth="1"/>
    <col min="9" max="9" width="17.5703125" style="24" bestFit="1" customWidth="1"/>
    <col min="10" max="10" width="9.140625" style="24"/>
    <col min="11" max="12" width="9.140625" style="25"/>
    <col min="13" max="13" width="9" style="25" customWidth="1"/>
    <col min="14" max="18" width="9.140625" style="25" customWidth="1"/>
    <col min="19" max="16384" width="9.140625" style="25"/>
  </cols>
  <sheetData>
    <row r="1" spans="1:15" ht="20.25" x14ac:dyDescent="0.3">
      <c r="A1" s="447" t="s">
        <v>87</v>
      </c>
      <c r="B1" s="447"/>
      <c r="C1" s="447"/>
      <c r="D1" s="447"/>
      <c r="E1" s="447"/>
      <c r="F1" s="447"/>
      <c r="G1" s="447"/>
      <c r="H1" s="447"/>
      <c r="I1" s="447"/>
      <c r="J1" s="447"/>
    </row>
    <row r="2" spans="1:15" ht="20.25" x14ac:dyDescent="0.3">
      <c r="A2" s="447" t="s">
        <v>85</v>
      </c>
      <c r="B2" s="447"/>
      <c r="C2" s="447"/>
      <c r="D2" s="447"/>
      <c r="E2" s="447"/>
      <c r="F2" s="447"/>
      <c r="G2" s="447"/>
      <c r="H2" s="447"/>
      <c r="I2" s="447"/>
      <c r="J2" s="447"/>
    </row>
    <row r="3" spans="1:15" ht="15" customHeight="1" x14ac:dyDescent="0.2">
      <c r="A3" s="22"/>
      <c r="B3" s="40"/>
      <c r="C3" s="22"/>
      <c r="D3" s="23"/>
      <c r="E3" s="23"/>
    </row>
    <row r="4" spans="1:15" x14ac:dyDescent="0.2">
      <c r="A4" s="39" t="s">
        <v>86</v>
      </c>
      <c r="B4" s="86" t="s">
        <v>28</v>
      </c>
      <c r="C4" s="22"/>
      <c r="D4" s="23"/>
      <c r="E4" s="23"/>
    </row>
    <row r="5" spans="1:15" x14ac:dyDescent="0.2">
      <c r="A5" s="39" t="s">
        <v>89</v>
      </c>
      <c r="B5" s="86" t="s">
        <v>90</v>
      </c>
      <c r="C5" s="22"/>
      <c r="D5" s="23"/>
      <c r="E5" s="23"/>
    </row>
    <row r="6" spans="1:15" x14ac:dyDescent="0.2">
      <c r="A6" s="39" t="s">
        <v>88</v>
      </c>
      <c r="B6" s="86" t="s">
        <v>91</v>
      </c>
      <c r="C6" s="22"/>
      <c r="D6" s="23"/>
      <c r="E6" s="23"/>
    </row>
    <row r="7" spans="1:15" x14ac:dyDescent="0.2">
      <c r="A7" s="22"/>
      <c r="B7" s="22"/>
      <c r="C7" s="22"/>
      <c r="D7" s="23"/>
      <c r="E7" s="23"/>
    </row>
    <row r="8" spans="1:15" s="26" customFormat="1" x14ac:dyDescent="0.2">
      <c r="A8" s="82" t="s">
        <v>44</v>
      </c>
      <c r="B8" s="88" t="s">
        <v>45</v>
      </c>
      <c r="C8" s="82" t="s">
        <v>0</v>
      </c>
      <c r="D8" s="83" t="s">
        <v>40</v>
      </c>
      <c r="E8" s="83" t="s">
        <v>79</v>
      </c>
      <c r="F8" s="84" t="s">
        <v>80</v>
      </c>
      <c r="G8" s="84" t="s">
        <v>78</v>
      </c>
      <c r="H8" s="83" t="s">
        <v>81</v>
      </c>
      <c r="I8" s="84" t="s">
        <v>82</v>
      </c>
      <c r="J8" s="85" t="s">
        <v>42</v>
      </c>
      <c r="N8" s="26" t="s">
        <v>28</v>
      </c>
      <c r="O8" s="87" t="s">
        <v>103</v>
      </c>
    </row>
    <row r="9" spans="1:15" x14ac:dyDescent="0.2">
      <c r="A9" s="449" t="s">
        <v>46</v>
      </c>
      <c r="B9" s="80" t="s">
        <v>47</v>
      </c>
      <c r="C9" s="29" t="s">
        <v>1</v>
      </c>
      <c r="D9" s="5" t="s">
        <v>48</v>
      </c>
      <c r="E9" s="13" t="e">
        <f>HLOOKUP(B4,#REF!,2,0)</f>
        <v>#REF!</v>
      </c>
      <c r="F9" s="19" t="e">
        <f>HLOOKUP(B4,#REF!,3,0)</f>
        <v>#REF!</v>
      </c>
      <c r="G9" s="17" t="e">
        <f>HLOOKUP(B4,#REF!,5,0)</f>
        <v>#REF!</v>
      </c>
      <c r="H9" s="18" t="e">
        <f>#REF!</f>
        <v>#REF!</v>
      </c>
      <c r="I9" s="19" t="e">
        <f>HLOOKUP(B4,#REF!,4,0)</f>
        <v>#REF!</v>
      </c>
      <c r="J9" s="47" t="e">
        <f>HLOOKUP(B4,#REF!,5,0)</f>
        <v>#REF!</v>
      </c>
      <c r="N9" s="26" t="s">
        <v>29</v>
      </c>
      <c r="O9" s="25" t="s">
        <v>104</v>
      </c>
    </row>
    <row r="10" spans="1:15" x14ac:dyDescent="0.2">
      <c r="A10" s="449"/>
      <c r="B10" s="445" t="s">
        <v>49</v>
      </c>
      <c r="C10" s="31" t="s">
        <v>2</v>
      </c>
      <c r="D10" s="27" t="s">
        <v>50</v>
      </c>
      <c r="E10" s="41" t="e">
        <f>HLOOKUP(B4,#REF!,2,0)</f>
        <v>#REF!</v>
      </c>
      <c r="F10" s="42" t="e">
        <f>HLOOKUP(B4,#REF!,3,0)</f>
        <v>#REF!</v>
      </c>
      <c r="G10" s="43" t="e">
        <f>HLOOKUP(B4,#REF!,5,0)</f>
        <v>#REF!</v>
      </c>
      <c r="H10" s="42" t="e">
        <f>#REF!</f>
        <v>#REF!</v>
      </c>
      <c r="I10" s="42" t="e">
        <f>HLOOKUP(B4,#REF!,4,0)</f>
        <v>#REF!</v>
      </c>
      <c r="J10" s="48" t="e">
        <f>I10/H10</f>
        <v>#REF!</v>
      </c>
      <c r="N10" s="26" t="s">
        <v>30</v>
      </c>
      <c r="O10" s="25" t="s">
        <v>105</v>
      </c>
    </row>
    <row r="11" spans="1:15" x14ac:dyDescent="0.2">
      <c r="A11" s="449"/>
      <c r="B11" s="445"/>
      <c r="C11" s="29" t="s">
        <v>3</v>
      </c>
      <c r="D11" s="6" t="s">
        <v>51</v>
      </c>
      <c r="E11" s="14" t="e">
        <f>HLOOKUP(B4,#REF!,2,0)</f>
        <v>#REF!</v>
      </c>
      <c r="F11" s="18" t="e">
        <f>HLOOKUP(B4,#REF!,3,0)</f>
        <v>#REF!</v>
      </c>
      <c r="G11" s="17" t="e">
        <f>HLOOKUP(B4,#REF!,5,0)</f>
        <v>#REF!</v>
      </c>
      <c r="H11" s="18" t="e">
        <f>#REF!</f>
        <v>#REF!</v>
      </c>
      <c r="I11" s="18" t="e">
        <f>HLOOKUP(B4,#REF!,4,0)</f>
        <v>#REF!</v>
      </c>
      <c r="J11" s="47" t="e">
        <f>HLOOKUP(B4,#REF!,6,0)</f>
        <v>#REF!</v>
      </c>
      <c r="N11" s="26" t="s">
        <v>31</v>
      </c>
      <c r="O11" s="25" t="s">
        <v>106</v>
      </c>
    </row>
    <row r="12" spans="1:15" x14ac:dyDescent="0.2">
      <c r="A12" s="449"/>
      <c r="B12" s="445" t="s">
        <v>52</v>
      </c>
      <c r="C12" s="31" t="s">
        <v>4</v>
      </c>
      <c r="D12" s="28" t="s">
        <v>53</v>
      </c>
      <c r="E12" s="41" t="e">
        <f>HLOOKUP(B4,#REF!,2,0)</f>
        <v>#REF!</v>
      </c>
      <c r="F12" s="42" t="e">
        <f>HLOOKUP(B4,#REF!,3,0)</f>
        <v>#REF!</v>
      </c>
      <c r="G12" s="43" t="e">
        <f>HLOOKUP(B4,#REF!,5,0)</f>
        <v>#REF!</v>
      </c>
      <c r="H12" s="42" t="e">
        <f>#REF!</f>
        <v>#REF!</v>
      </c>
      <c r="I12" s="42" t="e">
        <f>HLOOKUP(B4,#REF!,4,0)</f>
        <v>#REF!</v>
      </c>
      <c r="J12" s="48" t="e">
        <f t="shared" ref="J12:J14" si="0">I12/H12</f>
        <v>#REF!</v>
      </c>
      <c r="N12" s="26" t="s">
        <v>32</v>
      </c>
    </row>
    <row r="13" spans="1:15" x14ac:dyDescent="0.2">
      <c r="A13" s="449"/>
      <c r="B13" s="445"/>
      <c r="C13" s="29" t="s">
        <v>5</v>
      </c>
      <c r="D13" s="5" t="s">
        <v>54</v>
      </c>
      <c r="E13" s="16" t="e">
        <f>HLOOKUP(B4,#REF!,2,0)</f>
        <v>#REF!</v>
      </c>
      <c r="F13" s="17" t="e">
        <f>HLOOKUP(B4,#REF!,3,0)</f>
        <v>#REF!</v>
      </c>
      <c r="G13" s="17" t="e">
        <f>HLOOKUP(B4,#REF!,4,0)</f>
        <v>#REF!</v>
      </c>
      <c r="H13" s="17" t="e">
        <f>#REF!</f>
        <v>#REF!</v>
      </c>
      <c r="I13" s="17" t="e">
        <f>HLOOKUP(B4,#REF!,5,0)</f>
        <v>#REF!</v>
      </c>
      <c r="J13" s="47" t="e">
        <f>HLOOKUP(B4,#REF!,5,0)</f>
        <v>#REF!</v>
      </c>
      <c r="N13" s="26" t="s">
        <v>33</v>
      </c>
      <c r="O13" s="25" t="s">
        <v>91</v>
      </c>
    </row>
    <row r="14" spans="1:15" x14ac:dyDescent="0.2">
      <c r="A14" s="450"/>
      <c r="B14" s="446"/>
      <c r="C14" s="49" t="s">
        <v>6</v>
      </c>
      <c r="D14" s="50" t="s">
        <v>55</v>
      </c>
      <c r="E14" s="51" t="e">
        <f>HLOOKUP(B4,#REF!,2,0)</f>
        <v>#REF!</v>
      </c>
      <c r="F14" s="52" t="e">
        <f>HLOOKUP(B4,#REF!,3,0)</f>
        <v>#REF!</v>
      </c>
      <c r="G14" s="53" t="e">
        <f>HLOOKUP(B4,#REF!,5,0)</f>
        <v>#REF!</v>
      </c>
      <c r="H14" s="52" t="e">
        <f>#REF!</f>
        <v>#REF!</v>
      </c>
      <c r="I14" s="52" t="e">
        <f>HLOOKUP(B4,#REF!,4,0)</f>
        <v>#REF!</v>
      </c>
      <c r="J14" s="54" t="e">
        <f t="shared" si="0"/>
        <v>#REF!</v>
      </c>
      <c r="N14" s="26" t="s">
        <v>34</v>
      </c>
      <c r="O14" s="25" t="s">
        <v>92</v>
      </c>
    </row>
    <row r="15" spans="1:15" x14ac:dyDescent="0.2">
      <c r="A15" s="448" t="s">
        <v>56</v>
      </c>
      <c r="B15" s="444" t="s">
        <v>57</v>
      </c>
      <c r="C15" s="55" t="s">
        <v>7</v>
      </c>
      <c r="D15" s="56">
        <v>1</v>
      </c>
      <c r="E15" s="57" t="s">
        <v>84</v>
      </c>
      <c r="F15" s="58" t="s">
        <v>84</v>
      </c>
      <c r="G15" s="59" t="str">
        <f>IFERROR(F15/E15&lt;=0,"WIP")</f>
        <v>WIP</v>
      </c>
      <c r="H15" s="58" t="s">
        <v>84</v>
      </c>
      <c r="I15" s="58" t="s">
        <v>84</v>
      </c>
      <c r="J15" s="60" t="str">
        <f t="shared" ref="J15:J18" si="1">IFERROR(I15/H15&lt;=0,"WIP")</f>
        <v>WIP</v>
      </c>
      <c r="N15" s="26" t="s">
        <v>35</v>
      </c>
      <c r="O15" s="25" t="s">
        <v>93</v>
      </c>
    </row>
    <row r="16" spans="1:15" x14ac:dyDescent="0.2">
      <c r="A16" s="449"/>
      <c r="B16" s="445"/>
      <c r="C16" s="32" t="s">
        <v>8</v>
      </c>
      <c r="D16" s="89">
        <v>0</v>
      </c>
      <c r="E16" s="89" t="e">
        <f>HLOOKUP(B4,#REF!,2,0)</f>
        <v>#REF!</v>
      </c>
      <c r="F16" s="90" t="e">
        <f>HLOOKUP(B4,#REF!,3,0)</f>
        <v>#REF!</v>
      </c>
      <c r="G16" s="43">
        <f>IFERROR(F16/E16=0,1)</f>
        <v>1</v>
      </c>
      <c r="H16" s="90" t="e">
        <f>#REF!</f>
        <v>#REF!</v>
      </c>
      <c r="I16" s="90" t="e">
        <f>HLOOKUP(B4,#REF!,3,0)</f>
        <v>#REF!</v>
      </c>
      <c r="J16" s="48" t="e">
        <f>HLOOKUP(B4,#REF!,6,0)</f>
        <v>#REF!</v>
      </c>
      <c r="N16" s="26" t="s">
        <v>36</v>
      </c>
      <c r="O16" s="25" t="s">
        <v>94</v>
      </c>
    </row>
    <row r="17" spans="1:15" ht="25.5" x14ac:dyDescent="0.2">
      <c r="A17" s="449"/>
      <c r="B17" s="80" t="s">
        <v>58</v>
      </c>
      <c r="C17" s="30" t="s">
        <v>9</v>
      </c>
      <c r="D17" s="7" t="s">
        <v>59</v>
      </c>
      <c r="E17" s="15" t="s">
        <v>84</v>
      </c>
      <c r="F17" s="18" t="s">
        <v>84</v>
      </c>
      <c r="G17" s="17" t="str">
        <f t="shared" ref="G17:G18" si="2">IFERROR(F17/E17&lt;=0,"WIP")</f>
        <v>WIP</v>
      </c>
      <c r="H17" s="15" t="s">
        <v>84</v>
      </c>
      <c r="I17" s="18" t="s">
        <v>84</v>
      </c>
      <c r="J17" s="47" t="str">
        <f t="shared" si="1"/>
        <v>WIP</v>
      </c>
      <c r="N17" s="26" t="s">
        <v>37</v>
      </c>
      <c r="O17" s="25" t="s">
        <v>95</v>
      </c>
    </row>
    <row r="18" spans="1:15" ht="25.5" x14ac:dyDescent="0.2">
      <c r="A18" s="450"/>
      <c r="B18" s="81" t="s">
        <v>60</v>
      </c>
      <c r="C18" s="49" t="s">
        <v>10</v>
      </c>
      <c r="D18" s="61">
        <v>1</v>
      </c>
      <c r="E18" s="62" t="s">
        <v>84</v>
      </c>
      <c r="F18" s="52" t="s">
        <v>84</v>
      </c>
      <c r="G18" s="53" t="str">
        <f t="shared" si="2"/>
        <v>WIP</v>
      </c>
      <c r="H18" s="62" t="s">
        <v>84</v>
      </c>
      <c r="I18" s="52" t="s">
        <v>84</v>
      </c>
      <c r="J18" s="54" t="str">
        <f t="shared" si="1"/>
        <v>WIP</v>
      </c>
      <c r="N18" s="26" t="s">
        <v>38</v>
      </c>
      <c r="O18" s="25" t="s">
        <v>96</v>
      </c>
    </row>
    <row r="19" spans="1:15" x14ac:dyDescent="0.2">
      <c r="A19" s="441" t="s">
        <v>61</v>
      </c>
      <c r="B19" s="444" t="s">
        <v>62</v>
      </c>
      <c r="C19" s="55" t="s">
        <v>11</v>
      </c>
      <c r="D19" s="63">
        <v>4.0000000000000001E-3</v>
      </c>
      <c r="E19" s="64" t="e">
        <f>HLOOKUP(B4,#REF!,2,0)</f>
        <v>#REF!</v>
      </c>
      <c r="F19" s="65" t="e">
        <f>HLOOKUP(B4,#REF!,3,0)</f>
        <v>#REF!</v>
      </c>
      <c r="G19" s="59" t="e">
        <f>HLOOKUP(B4,#REF!,5,0)</f>
        <v>#REF!</v>
      </c>
      <c r="H19" s="65" t="e">
        <f>#REF!</f>
        <v>#REF!</v>
      </c>
      <c r="I19" s="65" t="e">
        <f>HLOOKUP(B4,#REF!,4,0)</f>
        <v>#REF!</v>
      </c>
      <c r="J19" s="60" t="e">
        <f>HLOOKUP(B4,#REF!,6,0)</f>
        <v>#REF!</v>
      </c>
      <c r="N19" s="26" t="s">
        <v>39</v>
      </c>
      <c r="O19" s="25" t="s">
        <v>97</v>
      </c>
    </row>
    <row r="20" spans="1:15" x14ac:dyDescent="0.2">
      <c r="A20" s="442"/>
      <c r="B20" s="445"/>
      <c r="C20" s="31" t="s">
        <v>12</v>
      </c>
      <c r="D20" s="33">
        <v>0</v>
      </c>
      <c r="E20" s="45" t="e">
        <f>HLOOKUP(B4,#REF!,2,0)</f>
        <v>#REF!</v>
      </c>
      <c r="F20" s="42" t="e">
        <f>HLOOKUP(B4,#REF!,3,0)</f>
        <v>#REF!</v>
      </c>
      <c r="G20" s="46" t="e">
        <f>HLOOKUP(B4,#REF!,4,0)</f>
        <v>#REF!</v>
      </c>
      <c r="H20" s="42" t="e">
        <f>#REF!</f>
        <v>#REF!</v>
      </c>
      <c r="I20" s="42" t="e">
        <f>HLOOKUP(B4,#REF!,4,0)</f>
        <v>#REF!</v>
      </c>
      <c r="J20" s="48" t="e">
        <f>HLOOKUP(B4,#REF!,6,0)</f>
        <v>#REF!</v>
      </c>
      <c r="O20" s="25" t="s">
        <v>98</v>
      </c>
    </row>
    <row r="21" spans="1:15" x14ac:dyDescent="0.2">
      <c r="A21" s="442"/>
      <c r="B21" s="445" t="s">
        <v>63</v>
      </c>
      <c r="C21" s="29" t="s">
        <v>13</v>
      </c>
      <c r="D21" s="8" t="s">
        <v>64</v>
      </c>
      <c r="E21" s="20" t="e">
        <f>HLOOKUP(B4,#REF!,2,0)</f>
        <v>#REF!</v>
      </c>
      <c r="F21" s="21" t="e">
        <f>HLOOKUP(B4,#REF!,3,0)</f>
        <v>#REF!</v>
      </c>
      <c r="G21" s="17" t="e">
        <f>HLOOKUP(B4,#REF!,5,0)</f>
        <v>#REF!</v>
      </c>
      <c r="H21" s="21">
        <v>3000</v>
      </c>
      <c r="I21" s="21" t="e">
        <f>HLOOKUP(B4,#REF!,4,0)</f>
        <v>#REF!</v>
      </c>
      <c r="J21" s="47" t="e">
        <f>HLOOKUP(B4,#REF!,6,0)</f>
        <v>#REF!</v>
      </c>
      <c r="O21" s="25" t="s">
        <v>99</v>
      </c>
    </row>
    <row r="22" spans="1:15" x14ac:dyDescent="0.2">
      <c r="A22" s="442"/>
      <c r="B22" s="445"/>
      <c r="C22" s="31" t="s">
        <v>14</v>
      </c>
      <c r="D22" s="34">
        <v>0.85</v>
      </c>
      <c r="E22" s="44" t="s">
        <v>84</v>
      </c>
      <c r="F22" s="42" t="s">
        <v>84</v>
      </c>
      <c r="G22" s="43" t="str">
        <f t="shared" ref="G22:G35" si="3">IFERROR(F22/E22&lt;=0,"WIP")</f>
        <v>WIP</v>
      </c>
      <c r="H22" s="44" t="s">
        <v>84</v>
      </c>
      <c r="I22" s="42" t="s">
        <v>84</v>
      </c>
      <c r="J22" s="48" t="str">
        <f t="shared" ref="J22:J35" si="4">IFERROR(I22/H22&lt;=0,"WIP")</f>
        <v>WIP</v>
      </c>
      <c r="O22" s="25" t="s">
        <v>100</v>
      </c>
    </row>
    <row r="23" spans="1:15" ht="25.5" x14ac:dyDescent="0.2">
      <c r="A23" s="442"/>
      <c r="B23" s="445" t="s">
        <v>65</v>
      </c>
      <c r="C23" s="29" t="s">
        <v>15</v>
      </c>
      <c r="D23" s="9">
        <v>1.2E-2</v>
      </c>
      <c r="E23" s="15" t="s">
        <v>84</v>
      </c>
      <c r="F23" s="18" t="s">
        <v>84</v>
      </c>
      <c r="G23" s="17" t="str">
        <f t="shared" si="3"/>
        <v>WIP</v>
      </c>
      <c r="H23" s="15" t="s">
        <v>84</v>
      </c>
      <c r="I23" s="18" t="s">
        <v>84</v>
      </c>
      <c r="J23" s="47" t="str">
        <f t="shared" si="4"/>
        <v>WIP</v>
      </c>
      <c r="O23" s="25" t="s">
        <v>101</v>
      </c>
    </row>
    <row r="24" spans="1:15" ht="25.5" x14ac:dyDescent="0.2">
      <c r="A24" s="442"/>
      <c r="B24" s="445"/>
      <c r="C24" s="31" t="s">
        <v>16</v>
      </c>
      <c r="D24" s="35">
        <v>3.3000000000000002E-2</v>
      </c>
      <c r="E24" s="44" t="s">
        <v>84</v>
      </c>
      <c r="F24" s="42" t="s">
        <v>84</v>
      </c>
      <c r="G24" s="43" t="str">
        <f t="shared" si="3"/>
        <v>WIP</v>
      </c>
      <c r="H24" s="44" t="s">
        <v>84</v>
      </c>
      <c r="I24" s="42" t="s">
        <v>84</v>
      </c>
      <c r="J24" s="48" t="str">
        <f t="shared" si="4"/>
        <v>WIP</v>
      </c>
      <c r="O24" s="25" t="s">
        <v>102</v>
      </c>
    </row>
    <row r="25" spans="1:15" ht="25.5" x14ac:dyDescent="0.2">
      <c r="A25" s="442"/>
      <c r="B25" s="445"/>
      <c r="C25" s="29" t="s">
        <v>17</v>
      </c>
      <c r="D25" s="10">
        <v>0.06</v>
      </c>
      <c r="E25" s="15" t="s">
        <v>84</v>
      </c>
      <c r="F25" s="18" t="s">
        <v>84</v>
      </c>
      <c r="G25" s="17" t="str">
        <f t="shared" si="3"/>
        <v>WIP</v>
      </c>
      <c r="H25" s="15" t="s">
        <v>84</v>
      </c>
      <c r="I25" s="18" t="s">
        <v>84</v>
      </c>
      <c r="J25" s="47" t="str">
        <f t="shared" si="4"/>
        <v>WIP</v>
      </c>
    </row>
    <row r="26" spans="1:15" ht="25.5" x14ac:dyDescent="0.2">
      <c r="A26" s="442"/>
      <c r="B26" s="445"/>
      <c r="C26" s="31" t="s">
        <v>18</v>
      </c>
      <c r="D26" s="35">
        <v>5.0000000000000001E-4</v>
      </c>
      <c r="E26" s="44" t="s">
        <v>84</v>
      </c>
      <c r="F26" s="42" t="s">
        <v>84</v>
      </c>
      <c r="G26" s="43" t="str">
        <f t="shared" si="3"/>
        <v>WIP</v>
      </c>
      <c r="H26" s="44" t="s">
        <v>84</v>
      </c>
      <c r="I26" s="42" t="s">
        <v>84</v>
      </c>
      <c r="J26" s="48" t="str">
        <f t="shared" si="4"/>
        <v>WIP</v>
      </c>
    </row>
    <row r="27" spans="1:15" x14ac:dyDescent="0.2">
      <c r="A27" s="443"/>
      <c r="B27" s="81" t="s">
        <v>66</v>
      </c>
      <c r="C27" s="66" t="s">
        <v>19</v>
      </c>
      <c r="D27" s="67" t="s">
        <v>67</v>
      </c>
      <c r="E27" s="68" t="s">
        <v>84</v>
      </c>
      <c r="F27" s="69" t="s">
        <v>84</v>
      </c>
      <c r="G27" s="70" t="str">
        <f t="shared" si="3"/>
        <v>WIP</v>
      </c>
      <c r="H27" s="68" t="s">
        <v>84</v>
      </c>
      <c r="I27" s="69" t="s">
        <v>84</v>
      </c>
      <c r="J27" s="71" t="str">
        <f t="shared" si="4"/>
        <v>WIP</v>
      </c>
    </row>
    <row r="28" spans="1:15" x14ac:dyDescent="0.2">
      <c r="A28" s="441" t="s">
        <v>68</v>
      </c>
      <c r="B28" s="444" t="s">
        <v>69</v>
      </c>
      <c r="C28" s="72" t="s">
        <v>20</v>
      </c>
      <c r="D28" s="73" t="s">
        <v>70</v>
      </c>
      <c r="E28" s="74" t="s">
        <v>84</v>
      </c>
      <c r="F28" s="75" t="s">
        <v>84</v>
      </c>
      <c r="G28" s="76" t="str">
        <f t="shared" si="3"/>
        <v>WIP</v>
      </c>
      <c r="H28" s="74" t="s">
        <v>84</v>
      </c>
      <c r="I28" s="75" t="s">
        <v>84</v>
      </c>
      <c r="J28" s="77" t="str">
        <f t="shared" si="4"/>
        <v>WIP</v>
      </c>
    </row>
    <row r="29" spans="1:15" x14ac:dyDescent="0.2">
      <c r="A29" s="442"/>
      <c r="B29" s="445"/>
      <c r="C29" s="29" t="s">
        <v>21</v>
      </c>
      <c r="D29" s="11">
        <v>0.75</v>
      </c>
      <c r="E29" s="15" t="s">
        <v>84</v>
      </c>
      <c r="F29" s="18" t="s">
        <v>84</v>
      </c>
      <c r="G29" s="17" t="str">
        <f t="shared" si="3"/>
        <v>WIP</v>
      </c>
      <c r="H29" s="15" t="s">
        <v>84</v>
      </c>
      <c r="I29" s="18" t="s">
        <v>84</v>
      </c>
      <c r="J29" s="47" t="str">
        <f t="shared" si="4"/>
        <v>WIP</v>
      </c>
    </row>
    <row r="30" spans="1:15" ht="25.5" x14ac:dyDescent="0.2">
      <c r="A30" s="442"/>
      <c r="B30" s="445"/>
      <c r="C30" s="31" t="s">
        <v>22</v>
      </c>
      <c r="D30" s="36" t="s">
        <v>71</v>
      </c>
      <c r="E30" s="44" t="s">
        <v>84</v>
      </c>
      <c r="F30" s="42" t="s">
        <v>84</v>
      </c>
      <c r="G30" s="43" t="str">
        <f t="shared" si="3"/>
        <v>WIP</v>
      </c>
      <c r="H30" s="44" t="s">
        <v>84</v>
      </c>
      <c r="I30" s="42" t="s">
        <v>84</v>
      </c>
      <c r="J30" s="48" t="str">
        <f t="shared" si="4"/>
        <v>WIP</v>
      </c>
    </row>
    <row r="31" spans="1:15" x14ac:dyDescent="0.2">
      <c r="A31" s="442"/>
      <c r="B31" s="445"/>
      <c r="C31" s="29" t="s">
        <v>23</v>
      </c>
      <c r="D31" s="11">
        <v>1</v>
      </c>
      <c r="E31" s="15" t="s">
        <v>84</v>
      </c>
      <c r="F31" s="18" t="s">
        <v>84</v>
      </c>
      <c r="G31" s="17" t="str">
        <f t="shared" si="3"/>
        <v>WIP</v>
      </c>
      <c r="H31" s="15" t="s">
        <v>84</v>
      </c>
      <c r="I31" s="18" t="s">
        <v>84</v>
      </c>
      <c r="J31" s="47" t="str">
        <f t="shared" si="4"/>
        <v>WIP</v>
      </c>
    </row>
    <row r="32" spans="1:15" x14ac:dyDescent="0.2">
      <c r="A32" s="442"/>
      <c r="B32" s="445" t="s">
        <v>72</v>
      </c>
      <c r="C32" s="31" t="s">
        <v>24</v>
      </c>
      <c r="D32" s="37" t="s">
        <v>73</v>
      </c>
      <c r="E32" s="44" t="s">
        <v>84</v>
      </c>
      <c r="F32" s="42" t="s">
        <v>84</v>
      </c>
      <c r="G32" s="43" t="str">
        <f t="shared" si="3"/>
        <v>WIP</v>
      </c>
      <c r="H32" s="44" t="s">
        <v>84</v>
      </c>
      <c r="I32" s="42" t="s">
        <v>84</v>
      </c>
      <c r="J32" s="48" t="str">
        <f t="shared" si="4"/>
        <v>WIP</v>
      </c>
    </row>
    <row r="33" spans="1:10" ht="25.5" x14ac:dyDescent="0.2">
      <c r="A33" s="442"/>
      <c r="B33" s="445"/>
      <c r="C33" s="29" t="s">
        <v>25</v>
      </c>
      <c r="D33" s="12" t="s">
        <v>74</v>
      </c>
      <c r="E33" s="15" t="s">
        <v>84</v>
      </c>
      <c r="F33" s="18" t="s">
        <v>84</v>
      </c>
      <c r="G33" s="17" t="str">
        <f t="shared" si="3"/>
        <v>WIP</v>
      </c>
      <c r="H33" s="15" t="s">
        <v>84</v>
      </c>
      <c r="I33" s="18" t="s">
        <v>84</v>
      </c>
      <c r="J33" s="47" t="str">
        <f t="shared" si="4"/>
        <v>WIP</v>
      </c>
    </row>
    <row r="34" spans="1:10" ht="25.5" x14ac:dyDescent="0.2">
      <c r="A34" s="442"/>
      <c r="B34" s="445" t="s">
        <v>75</v>
      </c>
      <c r="C34" s="31" t="s">
        <v>26</v>
      </c>
      <c r="D34" s="38" t="s">
        <v>76</v>
      </c>
      <c r="E34" s="91">
        <v>1</v>
      </c>
      <c r="F34" s="91">
        <v>1</v>
      </c>
      <c r="G34" s="43">
        <f>F34/E34</f>
        <v>1</v>
      </c>
      <c r="H34" s="91">
        <v>1</v>
      </c>
      <c r="I34" s="91">
        <v>1</v>
      </c>
      <c r="J34" s="48">
        <f>I34/H34</f>
        <v>1</v>
      </c>
    </row>
    <row r="35" spans="1:10" x14ac:dyDescent="0.2">
      <c r="A35" s="443"/>
      <c r="B35" s="446"/>
      <c r="C35" s="78" t="s">
        <v>27</v>
      </c>
      <c r="D35" s="79" t="s">
        <v>77</v>
      </c>
      <c r="E35" s="68" t="s">
        <v>84</v>
      </c>
      <c r="F35" s="69" t="s">
        <v>84</v>
      </c>
      <c r="G35" s="70" t="str">
        <f t="shared" si="3"/>
        <v>WIP</v>
      </c>
      <c r="H35" s="68" t="s">
        <v>84</v>
      </c>
      <c r="I35" s="69" t="s">
        <v>84</v>
      </c>
      <c r="J35" s="71" t="str">
        <f t="shared" si="4"/>
        <v>WIP</v>
      </c>
    </row>
  </sheetData>
  <autoFilter ref="A8:J35" xr:uid="{E83AAF9F-9F25-4062-95B2-2DE24826136D}"/>
  <mergeCells count="15">
    <mergeCell ref="A28:A35"/>
    <mergeCell ref="B28:B31"/>
    <mergeCell ref="B32:B33"/>
    <mergeCell ref="B34:B35"/>
    <mergeCell ref="A1:J1"/>
    <mergeCell ref="A2:J2"/>
    <mergeCell ref="A15:A18"/>
    <mergeCell ref="B15:B16"/>
    <mergeCell ref="A19:A27"/>
    <mergeCell ref="B19:B20"/>
    <mergeCell ref="B21:B22"/>
    <mergeCell ref="B23:B26"/>
    <mergeCell ref="A9:A14"/>
    <mergeCell ref="B10:B11"/>
    <mergeCell ref="B12:B14"/>
  </mergeCells>
  <phoneticPr fontId="3" type="noConversion"/>
  <dataValidations count="3">
    <dataValidation type="list" allowBlank="1" showInputMessage="1" showErrorMessage="1" sqref="B4" xr:uid="{AE5EEB31-A8BF-4993-B123-A064097DA389}">
      <formula1>$N$8:$N$19</formula1>
    </dataValidation>
    <dataValidation type="list" allowBlank="1" showInputMessage="1" showErrorMessage="1" sqref="B5" xr:uid="{35F02678-2AD4-4ABE-B11C-DDB030A08191}">
      <formula1>$O$8:$O$11</formula1>
    </dataValidation>
    <dataValidation type="list" allowBlank="1" showInputMessage="1" showErrorMessage="1" sqref="B6" xr:uid="{0C5B06D7-A1A4-4C29-8117-793A7762A477}">
      <formula1>$O$13:$O$24</formula1>
    </dataValidation>
  </dataValidations>
  <pageMargins left="0.7" right="0.7" top="0.75" bottom="0.75" header="0.3" footer="0.3"/>
  <ignoredErrors>
    <ignoredError sqref="J11 J13 J19 J16 G16 G19 G34 J34" formula="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Tutorial Pengisian</vt:lpstr>
      <vt:lpstr>Achievement BSC</vt:lpstr>
      <vt:lpstr>Update KPI</vt:lpstr>
      <vt:lpstr>BSC Corporate1</vt:lpstr>
      <vt:lpstr>'Achievement BSC'!Print_Area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MT05</dc:creator>
  <cp:lastModifiedBy>MT05</cp:lastModifiedBy>
  <dcterms:created xsi:type="dcterms:W3CDTF">2023-12-06T03:42:15Z</dcterms:created>
  <dcterms:modified xsi:type="dcterms:W3CDTF">2024-06-13T09:35:35Z</dcterms:modified>
</cp:coreProperties>
</file>