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Adm Mkt\Fitri\v3\BSC\2024\"/>
    </mc:Choice>
  </mc:AlternateContent>
  <bookViews>
    <workbookView xWindow="-120" yWindow="-120" windowWidth="20736" windowHeight="11160" tabRatio="879" activeTab="2"/>
  </bookViews>
  <sheets>
    <sheet name="Tutorial Pengisian" sheetId="11" r:id="rId1"/>
    <sheet name="Achievement BSC" sheetId="10" r:id="rId2"/>
    <sheet name="Update KPI" sheetId="8" r:id="rId3"/>
    <sheet name="BSC Corporate1" sheetId="1" state="hidden" r:id="rId4"/>
  </sheets>
  <definedNames>
    <definedName name="_xlnm._FilterDatabase" localSheetId="1" hidden="1">'Achievement BSC'!$B$14:$N$43</definedName>
    <definedName name="_xlnm._FilterDatabase" localSheetId="3" hidden="1">'BSC Corporate1'!$A$8:$J$35</definedName>
    <definedName name="_xlnm.Print_Area" localSheetId="1">'Achievement BSC'!$A$1:$R$64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60" i="8" l="1"/>
  <c r="K160" i="8"/>
  <c r="C158" i="8"/>
  <c r="C159" i="8" s="1"/>
  <c r="D158" i="8"/>
  <c r="D159" i="8" s="1"/>
  <c r="E158" i="8"/>
  <c r="E159" i="8" s="1"/>
  <c r="F158" i="8"/>
  <c r="G158" i="8"/>
  <c r="H158" i="8"/>
  <c r="I158" i="8"/>
  <c r="J158" i="8"/>
  <c r="K158" i="8"/>
  <c r="L158" i="8"/>
  <c r="M158" i="8"/>
  <c r="F159" i="8"/>
  <c r="F160" i="8" s="1"/>
  <c r="G159" i="8"/>
  <c r="H159" i="8"/>
  <c r="H160" i="8" s="1"/>
  <c r="I159" i="8"/>
  <c r="I160" i="8" s="1"/>
  <c r="J159" i="8"/>
  <c r="J160" i="8" s="1"/>
  <c r="K159" i="8"/>
  <c r="L159" i="8"/>
  <c r="L160" i="8" s="1"/>
  <c r="M159" i="8"/>
  <c r="M160" i="8" s="1"/>
  <c r="B154" i="8" l="1"/>
  <c r="C154" i="8"/>
  <c r="D154" i="8"/>
  <c r="D156" i="8" s="1"/>
  <c r="E154" i="8"/>
  <c r="E156" i="8" s="1"/>
  <c r="F154" i="8"/>
  <c r="F156" i="8" s="1"/>
  <c r="G154" i="8"/>
  <c r="G156" i="8" s="1"/>
  <c r="H154" i="8"/>
  <c r="H156" i="8" s="1"/>
  <c r="I154" i="8"/>
  <c r="I156" i="8" s="1"/>
  <c r="J154" i="8"/>
  <c r="J156" i="8" s="1"/>
  <c r="K154" i="8"/>
  <c r="K156" i="8" s="1"/>
  <c r="L154" i="8"/>
  <c r="L156" i="8" s="1"/>
  <c r="M154" i="8"/>
  <c r="M156" i="8" s="1"/>
  <c r="E160" i="8" l="1"/>
  <c r="D160" i="8"/>
  <c r="C160" i="8"/>
  <c r="B156" i="8"/>
  <c r="C156" i="8"/>
  <c r="K151" i="8"/>
  <c r="G151" i="8"/>
  <c r="C151" i="8"/>
  <c r="J151" i="8"/>
  <c r="F151" i="8"/>
  <c r="M151" i="8"/>
  <c r="I151" i="8"/>
  <c r="E151" i="8"/>
  <c r="L151" i="8"/>
  <c r="H151" i="8"/>
  <c r="D151" i="8"/>
  <c r="C126" i="8"/>
  <c r="C128" i="8" s="1"/>
  <c r="D126" i="8"/>
  <c r="D128" i="8" s="1"/>
  <c r="E126" i="8"/>
  <c r="E128" i="8" s="1"/>
  <c r="F126" i="8"/>
  <c r="F128" i="8" s="1"/>
  <c r="G126" i="8"/>
  <c r="G128" i="8" s="1"/>
  <c r="H126" i="8"/>
  <c r="H128" i="8" s="1"/>
  <c r="I126" i="8"/>
  <c r="I128" i="8" s="1"/>
  <c r="J126" i="8"/>
  <c r="J128" i="8" s="1"/>
  <c r="K126" i="8"/>
  <c r="K128" i="8" s="1"/>
  <c r="L126" i="8"/>
  <c r="L128" i="8" s="1"/>
  <c r="M126" i="8"/>
  <c r="M128" i="8" s="1"/>
  <c r="B126" i="8"/>
  <c r="N126" i="8" l="1"/>
  <c r="B128" i="8"/>
  <c r="K36" i="10" s="1"/>
  <c r="N125" i="8"/>
  <c r="N124" i="8"/>
  <c r="K21" i="10"/>
  <c r="C7" i="8"/>
  <c r="D7" i="8"/>
  <c r="E7" i="8"/>
  <c r="F7" i="8"/>
  <c r="G7" i="8"/>
  <c r="H7" i="8"/>
  <c r="I7" i="8"/>
  <c r="J7" i="8"/>
  <c r="K7" i="8"/>
  <c r="L7" i="8"/>
  <c r="M7" i="8"/>
  <c r="B7" i="8"/>
  <c r="H32" i="10"/>
  <c r="K26" i="10"/>
  <c r="J26" i="10"/>
  <c r="M71" i="8"/>
  <c r="L71" i="8"/>
  <c r="K71" i="8"/>
  <c r="J71" i="8"/>
  <c r="I71" i="8"/>
  <c r="H71" i="8"/>
  <c r="G71" i="8"/>
  <c r="F71" i="8"/>
  <c r="E71" i="8"/>
  <c r="D71" i="8"/>
  <c r="C71" i="8"/>
  <c r="B71" i="8"/>
  <c r="N70" i="8"/>
  <c r="N71" i="8" s="1"/>
  <c r="M63" i="8"/>
  <c r="L63" i="8"/>
  <c r="K63" i="8"/>
  <c r="J63" i="8"/>
  <c r="I63" i="8"/>
  <c r="H63" i="8"/>
  <c r="G63" i="8"/>
  <c r="F63" i="8"/>
  <c r="E63" i="8"/>
  <c r="D63" i="8"/>
  <c r="C63" i="8"/>
  <c r="B63" i="8"/>
  <c r="B64" i="8" s="1"/>
  <c r="N62" i="8"/>
  <c r="N63" i="8" s="1"/>
  <c r="K25" i="10"/>
  <c r="J25" i="10"/>
  <c r="C55" i="8"/>
  <c r="D55" i="8"/>
  <c r="E55" i="8"/>
  <c r="F55" i="8"/>
  <c r="G55" i="8"/>
  <c r="H55" i="8"/>
  <c r="I55" i="8"/>
  <c r="J55" i="8"/>
  <c r="K55" i="8"/>
  <c r="L55" i="8"/>
  <c r="M55" i="8"/>
  <c r="B55" i="8"/>
  <c r="B56" i="8" s="1"/>
  <c r="N54" i="8"/>
  <c r="N55" i="8" s="1"/>
  <c r="K24" i="10"/>
  <c r="J24" i="10"/>
  <c r="C47" i="8"/>
  <c r="D47" i="8"/>
  <c r="E47" i="8"/>
  <c r="F47" i="8"/>
  <c r="G47" i="8"/>
  <c r="H47" i="8"/>
  <c r="I47" i="8"/>
  <c r="J47" i="8"/>
  <c r="K47" i="8"/>
  <c r="L47" i="8"/>
  <c r="M47" i="8"/>
  <c r="B47" i="8"/>
  <c r="B48" i="8" s="1"/>
  <c r="N46" i="8"/>
  <c r="N47" i="8" s="1"/>
  <c r="K23" i="10"/>
  <c r="J23" i="10"/>
  <c r="M39" i="8"/>
  <c r="L39" i="8"/>
  <c r="K39" i="8"/>
  <c r="J39" i="8"/>
  <c r="I39" i="8"/>
  <c r="H39" i="8"/>
  <c r="G39" i="8"/>
  <c r="F39" i="8"/>
  <c r="E39" i="8"/>
  <c r="D39" i="8"/>
  <c r="C39" i="8"/>
  <c r="B39" i="8"/>
  <c r="N38" i="8"/>
  <c r="N39" i="8" s="1"/>
  <c r="K22" i="10"/>
  <c r="J22" i="10"/>
  <c r="C31" i="8"/>
  <c r="D31" i="8"/>
  <c r="E31" i="8"/>
  <c r="F31" i="8"/>
  <c r="G31" i="8"/>
  <c r="H31" i="8"/>
  <c r="I31" i="8"/>
  <c r="J31" i="8"/>
  <c r="K31" i="8"/>
  <c r="L31" i="8"/>
  <c r="M31" i="8"/>
  <c r="B31" i="8"/>
  <c r="B32" i="8" s="1"/>
  <c r="N14" i="8"/>
  <c r="N15" i="8" s="1"/>
  <c r="N22" i="8"/>
  <c r="N23" i="8" s="1"/>
  <c r="N30" i="8"/>
  <c r="N31" i="8" s="1"/>
  <c r="J21" i="10"/>
  <c r="C23" i="8"/>
  <c r="D23" i="8"/>
  <c r="E23" i="8"/>
  <c r="F23" i="8"/>
  <c r="G23" i="8"/>
  <c r="H23" i="8"/>
  <c r="I23" i="8"/>
  <c r="J23" i="8"/>
  <c r="K23" i="8"/>
  <c r="L23" i="8"/>
  <c r="M23" i="8"/>
  <c r="B23" i="8"/>
  <c r="B24" i="8" s="1"/>
  <c r="K18" i="10"/>
  <c r="J18" i="10"/>
  <c r="C15" i="8"/>
  <c r="D15" i="8"/>
  <c r="E15" i="8"/>
  <c r="F15" i="8"/>
  <c r="G15" i="8"/>
  <c r="H15" i="8"/>
  <c r="I15" i="8"/>
  <c r="J15" i="8"/>
  <c r="K15" i="8"/>
  <c r="L15" i="8"/>
  <c r="M15" i="8"/>
  <c r="B15" i="8"/>
  <c r="N5" i="8"/>
  <c r="H20" i="10"/>
  <c r="K16" i="10" l="1"/>
  <c r="D72" i="8"/>
  <c r="H64" i="8"/>
  <c r="M72" i="8"/>
  <c r="E72" i="8"/>
  <c r="G72" i="8"/>
  <c r="L64" i="8"/>
  <c r="K72" i="8"/>
  <c r="K64" i="8"/>
  <c r="I72" i="8"/>
  <c r="M22" i="10"/>
  <c r="N22" i="10" s="1"/>
  <c r="C72" i="8"/>
  <c r="J72" i="8"/>
  <c r="F72" i="8"/>
  <c r="B72" i="8"/>
  <c r="L72" i="8"/>
  <c r="H72" i="8"/>
  <c r="G64" i="8"/>
  <c r="C64" i="8"/>
  <c r="J64" i="8"/>
  <c r="F64" i="8"/>
  <c r="M64" i="8"/>
  <c r="I64" i="8"/>
  <c r="E64" i="8"/>
  <c r="D64" i="8"/>
  <c r="L26" i="10"/>
  <c r="M26" i="10"/>
  <c r="N26" i="10" s="1"/>
  <c r="E48" i="8"/>
  <c r="I56" i="8"/>
  <c r="C56" i="8"/>
  <c r="M56" i="8"/>
  <c r="E56" i="8"/>
  <c r="L56" i="8"/>
  <c r="H56" i="8"/>
  <c r="D56" i="8"/>
  <c r="K56" i="8"/>
  <c r="G56" i="8"/>
  <c r="J56" i="8"/>
  <c r="F56" i="8"/>
  <c r="L25" i="10"/>
  <c r="M25" i="10"/>
  <c r="N25" i="10" s="1"/>
  <c r="M48" i="8"/>
  <c r="I48" i="8"/>
  <c r="L48" i="8"/>
  <c r="H48" i="8"/>
  <c r="D48" i="8"/>
  <c r="K48" i="8"/>
  <c r="G48" i="8"/>
  <c r="M23" i="10"/>
  <c r="N23" i="10" s="1"/>
  <c r="C48" i="8"/>
  <c r="J48" i="8"/>
  <c r="F48" i="8"/>
  <c r="L24" i="10"/>
  <c r="M24" i="10"/>
  <c r="N24" i="10" s="1"/>
  <c r="E40" i="8"/>
  <c r="J40" i="8"/>
  <c r="L23" i="10"/>
  <c r="H40" i="8"/>
  <c r="C40" i="8"/>
  <c r="F40" i="8"/>
  <c r="L40" i="8"/>
  <c r="D40" i="8"/>
  <c r="B40" i="8"/>
  <c r="K40" i="8"/>
  <c r="G40" i="8"/>
  <c r="M40" i="8"/>
  <c r="I40" i="8"/>
  <c r="L22" i="10"/>
  <c r="F32" i="8"/>
  <c r="J32" i="8"/>
  <c r="E24" i="8"/>
  <c r="C32" i="8"/>
  <c r="G32" i="8"/>
  <c r="K32" i="8"/>
  <c r="D32" i="8"/>
  <c r="H32" i="8"/>
  <c r="L32" i="8"/>
  <c r="E32" i="8"/>
  <c r="I32" i="8"/>
  <c r="M32" i="8"/>
  <c r="M24" i="8"/>
  <c r="L24" i="8"/>
  <c r="H24" i="8"/>
  <c r="D24" i="8"/>
  <c r="I24" i="8"/>
  <c r="K24" i="8"/>
  <c r="G24" i="8"/>
  <c r="C24" i="8"/>
  <c r="J24" i="8"/>
  <c r="F24" i="8"/>
  <c r="M21" i="10"/>
  <c r="N21" i="10" s="1"/>
  <c r="L21" i="10"/>
  <c r="D16" i="8"/>
  <c r="G16" i="8"/>
  <c r="B16" i="8"/>
  <c r="K16" i="8"/>
  <c r="C16" i="8"/>
  <c r="J16" i="8"/>
  <c r="F16" i="8"/>
  <c r="M16" i="8"/>
  <c r="I16" i="8"/>
  <c r="E16" i="8"/>
  <c r="L16" i="8"/>
  <c r="H16" i="8"/>
  <c r="N3" i="8"/>
  <c r="L31" i="10" l="1"/>
  <c r="M31" i="10"/>
  <c r="N31" i="10" s="1"/>
  <c r="J29" i="10" l="1"/>
  <c r="K29" i="10"/>
  <c r="L29" i="10" l="1"/>
  <c r="M29" i="10"/>
  <c r="N29" i="10" s="1"/>
  <c r="N6" i="8"/>
  <c r="B8" i="8"/>
  <c r="H17" i="10"/>
  <c r="L8" i="8" l="1"/>
  <c r="D8" i="8"/>
  <c r="J8" i="8"/>
  <c r="H8" i="8"/>
  <c r="C8" i="8"/>
  <c r="F8" i="8"/>
  <c r="K8" i="8"/>
  <c r="G8" i="8"/>
  <c r="M8" i="8"/>
  <c r="I8" i="8"/>
  <c r="E8" i="8"/>
  <c r="N4" i="8"/>
  <c r="N7" i="8" s="1"/>
  <c r="L18" i="10" l="1"/>
  <c r="M18" i="10"/>
  <c r="N18" i="10" s="1"/>
  <c r="J36" i="10"/>
  <c r="K28" i="10"/>
  <c r="J28" i="10"/>
  <c r="M95" i="8"/>
  <c r="L95" i="8"/>
  <c r="K95" i="8"/>
  <c r="J95" i="8"/>
  <c r="I95" i="8"/>
  <c r="H95" i="8"/>
  <c r="G95" i="8"/>
  <c r="F95" i="8"/>
  <c r="E95" i="8"/>
  <c r="D95" i="8"/>
  <c r="C95" i="8"/>
  <c r="B95" i="8"/>
  <c r="B96" i="8" s="1"/>
  <c r="N94" i="8"/>
  <c r="N95" i="8" s="1"/>
  <c r="N93" i="8"/>
  <c r="M102" i="8"/>
  <c r="L102" i="8"/>
  <c r="K102" i="8"/>
  <c r="J102" i="8"/>
  <c r="I102" i="8"/>
  <c r="H102" i="8"/>
  <c r="G102" i="8"/>
  <c r="F102" i="8"/>
  <c r="E102" i="8"/>
  <c r="D102" i="8"/>
  <c r="C102" i="8"/>
  <c r="B102" i="8"/>
  <c r="N101" i="8"/>
  <c r="N102" i="8" s="1"/>
  <c r="N100" i="8"/>
  <c r="M27" i="10"/>
  <c r="N27" i="10" s="1"/>
  <c r="C96" i="8" l="1"/>
  <c r="M96" i="8"/>
  <c r="I96" i="8"/>
  <c r="E96" i="8"/>
  <c r="J96" i="8"/>
  <c r="F96" i="8"/>
  <c r="L96" i="8"/>
  <c r="H96" i="8"/>
  <c r="D96" i="8"/>
  <c r="K96" i="8"/>
  <c r="G96" i="8"/>
  <c r="M28" i="10"/>
  <c r="N28" i="10" s="1"/>
  <c r="H103" i="8"/>
  <c r="G103" i="8"/>
  <c r="C103" i="8"/>
  <c r="F103" i="8"/>
  <c r="L103" i="8"/>
  <c r="D103" i="8"/>
  <c r="J103" i="8"/>
  <c r="M103" i="8"/>
  <c r="I103" i="8"/>
  <c r="E103" i="8"/>
  <c r="B103" i="8"/>
  <c r="K103" i="8"/>
  <c r="L27" i="10"/>
  <c r="L28" i="10"/>
  <c r="K19" i="10"/>
  <c r="J19" i="10"/>
  <c r="N155" i="8"/>
  <c r="N154" i="8" l="1"/>
  <c r="M19" i="10"/>
  <c r="N19" i="10" s="1"/>
  <c r="L19" i="10"/>
  <c r="N156" i="8" l="1"/>
  <c r="C169" i="8"/>
  <c r="D169" i="8"/>
  <c r="E169" i="8"/>
  <c r="F169" i="8"/>
  <c r="G169" i="8"/>
  <c r="H169" i="8"/>
  <c r="I169" i="8"/>
  <c r="J169" i="8"/>
  <c r="K169" i="8"/>
  <c r="L169" i="8"/>
  <c r="M169" i="8"/>
  <c r="B169" i="8"/>
  <c r="B170" i="8" s="1"/>
  <c r="C146" i="8"/>
  <c r="D146" i="8"/>
  <c r="E146" i="8"/>
  <c r="F146" i="8"/>
  <c r="G146" i="8"/>
  <c r="H146" i="8"/>
  <c r="I146" i="8"/>
  <c r="J146" i="8"/>
  <c r="K146" i="8"/>
  <c r="L146" i="8"/>
  <c r="M146" i="8"/>
  <c r="B146" i="8"/>
  <c r="C137" i="8"/>
  <c r="D137" i="8"/>
  <c r="E137" i="8"/>
  <c r="F137" i="8"/>
  <c r="G137" i="8"/>
  <c r="H137" i="8"/>
  <c r="I137" i="8"/>
  <c r="J137" i="8"/>
  <c r="K137" i="8"/>
  <c r="L137" i="8"/>
  <c r="M137" i="8"/>
  <c r="B137" i="8"/>
  <c r="B117" i="8"/>
  <c r="C109" i="8"/>
  <c r="D109" i="8"/>
  <c r="E109" i="8"/>
  <c r="F109" i="8"/>
  <c r="G109" i="8"/>
  <c r="H109" i="8"/>
  <c r="I109" i="8"/>
  <c r="J109" i="8"/>
  <c r="K109" i="8"/>
  <c r="L109" i="8"/>
  <c r="M109" i="8"/>
  <c r="B109" i="8"/>
  <c r="B147" i="8" l="1"/>
  <c r="N86" i="8"/>
  <c r="N127" i="8"/>
  <c r="N128" i="8" s="1"/>
  <c r="B129" i="8" l="1"/>
  <c r="D129" i="8"/>
  <c r="H129" i="8"/>
  <c r="L129" i="8"/>
  <c r="F129" i="8"/>
  <c r="C129" i="8"/>
  <c r="G129" i="8"/>
  <c r="E129" i="8"/>
  <c r="I129" i="8"/>
  <c r="M129" i="8"/>
  <c r="J129" i="8"/>
  <c r="K129" i="8"/>
  <c r="K39" i="10" l="1"/>
  <c r="J39" i="10"/>
  <c r="K37" i="10"/>
  <c r="J37" i="10"/>
  <c r="K34" i="10"/>
  <c r="J34" i="10"/>
  <c r="K30" i="10"/>
  <c r="J30" i="10"/>
  <c r="B69" i="10"/>
  <c r="C70" i="10"/>
  <c r="C80" i="8"/>
  <c r="D80" i="8"/>
  <c r="E80" i="8"/>
  <c r="F80" i="8"/>
  <c r="G80" i="8"/>
  <c r="H80" i="8"/>
  <c r="I80" i="8"/>
  <c r="J80" i="8"/>
  <c r="K80" i="8"/>
  <c r="L80" i="8"/>
  <c r="M80" i="8"/>
  <c r="B80" i="8"/>
  <c r="B110" i="8"/>
  <c r="B87" i="8"/>
  <c r="M145" i="8"/>
  <c r="L145" i="8"/>
  <c r="K145" i="8"/>
  <c r="J145" i="8"/>
  <c r="I145" i="8"/>
  <c r="H145" i="8"/>
  <c r="G145" i="8"/>
  <c r="F145" i="8"/>
  <c r="E145" i="8"/>
  <c r="D145" i="8"/>
  <c r="C145" i="8"/>
  <c r="B145" i="8"/>
  <c r="N144" i="8"/>
  <c r="N146" i="8" s="1"/>
  <c r="N143" i="8"/>
  <c r="N116" i="8"/>
  <c r="C117" i="8"/>
  <c r="D117" i="8"/>
  <c r="E117" i="8"/>
  <c r="F117" i="8"/>
  <c r="G117" i="8"/>
  <c r="H117" i="8"/>
  <c r="I117" i="8"/>
  <c r="J117" i="8"/>
  <c r="K117" i="8"/>
  <c r="L117" i="8"/>
  <c r="M117" i="8"/>
  <c r="N108" i="8"/>
  <c r="N109" i="8" s="1"/>
  <c r="N107" i="8"/>
  <c r="D88" i="8"/>
  <c r="E88" i="8"/>
  <c r="F88" i="8"/>
  <c r="G88" i="8"/>
  <c r="H88" i="8"/>
  <c r="I88" i="8"/>
  <c r="J88" i="8"/>
  <c r="K88" i="8"/>
  <c r="L88" i="8"/>
  <c r="M88" i="8"/>
  <c r="C88" i="8"/>
  <c r="C87" i="8"/>
  <c r="D87" i="8"/>
  <c r="E87" i="8"/>
  <c r="F87" i="8"/>
  <c r="G87" i="8"/>
  <c r="H87" i="8"/>
  <c r="I87" i="8"/>
  <c r="J87" i="8"/>
  <c r="K87" i="8"/>
  <c r="L87" i="8"/>
  <c r="M87" i="8"/>
  <c r="N85" i="8"/>
  <c r="L8" i="10"/>
  <c r="E147" i="8" l="1"/>
  <c r="D147" i="8"/>
  <c r="C147" i="8"/>
  <c r="I147" i="8"/>
  <c r="H147" i="8"/>
  <c r="M147" i="8"/>
  <c r="F147" i="8"/>
  <c r="K147" i="8"/>
  <c r="G147" i="8"/>
  <c r="J147" i="8"/>
  <c r="L147" i="8"/>
  <c r="B88" i="8"/>
  <c r="D110" i="8"/>
  <c r="M16" i="10"/>
  <c r="N16" i="10" s="1"/>
  <c r="I110" i="8"/>
  <c r="M110" i="8"/>
  <c r="E110" i="8"/>
  <c r="L110" i="8"/>
  <c r="H110" i="8"/>
  <c r="K110" i="8"/>
  <c r="G110" i="8"/>
  <c r="C110" i="8"/>
  <c r="J110" i="8"/>
  <c r="F110" i="8"/>
  <c r="N87" i="8"/>
  <c r="L16" i="10"/>
  <c r="N17" i="10" l="1"/>
  <c r="M37" i="10"/>
  <c r="N37" i="10" s="1"/>
  <c r="L37" i="10"/>
  <c r="L168" i="8" l="1"/>
  <c r="K168" i="8"/>
  <c r="J168" i="8"/>
  <c r="I168" i="8"/>
  <c r="H168" i="8"/>
  <c r="G168" i="8"/>
  <c r="F168" i="8"/>
  <c r="E168" i="8"/>
  <c r="D168" i="8"/>
  <c r="C168" i="8"/>
  <c r="B70" i="10"/>
  <c r="N134" i="8"/>
  <c r="J35" i="10" s="1"/>
  <c r="N115" i="8"/>
  <c r="M168" i="8"/>
  <c r="B168" i="8"/>
  <c r="M36" i="10"/>
  <c r="N36" i="10" s="1"/>
  <c r="L36" i="10"/>
  <c r="M30" i="10"/>
  <c r="N30" i="10" s="1"/>
  <c r="N32" i="10" s="1"/>
  <c r="L30" i="10"/>
  <c r="N167" i="8"/>
  <c r="N169" i="8" s="1"/>
  <c r="N166" i="8"/>
  <c r="N63" i="10"/>
  <c r="C55" i="10"/>
  <c r="M50" i="10"/>
  <c r="N50" i="10" s="1"/>
  <c r="M49" i="10"/>
  <c r="N49" i="10" s="1"/>
  <c r="M48" i="10"/>
  <c r="N48" i="10" s="1"/>
  <c r="H41" i="10"/>
  <c r="M40" i="10"/>
  <c r="N40" i="10" s="1"/>
  <c r="L40" i="10"/>
  <c r="M39" i="10"/>
  <c r="N39" i="10" s="1"/>
  <c r="L39" i="10"/>
  <c r="M33" i="10"/>
  <c r="N33" i="10" s="1"/>
  <c r="L33" i="10"/>
  <c r="H42" i="10" l="1"/>
  <c r="M136" i="8"/>
  <c r="J136" i="8" l="1"/>
  <c r="K136" i="8"/>
  <c r="F13" i="1"/>
  <c r="G136" i="8"/>
  <c r="C136" i="8"/>
  <c r="N135" i="8"/>
  <c r="N137" i="8" s="1"/>
  <c r="H136" i="8"/>
  <c r="E136" i="8"/>
  <c r="B136" i="8"/>
  <c r="L136" i="8"/>
  <c r="D136" i="8"/>
  <c r="F136" i="8"/>
  <c r="I136" i="8"/>
  <c r="N117" i="8"/>
  <c r="B118" i="8"/>
  <c r="D118" i="8"/>
  <c r="H118" i="8"/>
  <c r="L118" i="8"/>
  <c r="E118" i="8"/>
  <c r="I118" i="8"/>
  <c r="M118" i="8"/>
  <c r="F118" i="8"/>
  <c r="J118" i="8"/>
  <c r="C118" i="8"/>
  <c r="G118" i="8"/>
  <c r="K118" i="8"/>
  <c r="M79" i="8"/>
  <c r="L79" i="8"/>
  <c r="K79" i="8"/>
  <c r="J79" i="8"/>
  <c r="I79" i="8"/>
  <c r="H79" i="8"/>
  <c r="G79" i="8"/>
  <c r="F79" i="8"/>
  <c r="E79" i="8"/>
  <c r="D79" i="8"/>
  <c r="C79" i="8"/>
  <c r="B79" i="8"/>
  <c r="N78" i="8"/>
  <c r="N77" i="8"/>
  <c r="J34" i="1"/>
  <c r="G34" i="1"/>
  <c r="G15" i="1"/>
  <c r="G17" i="1"/>
  <c r="G18" i="1"/>
  <c r="G22" i="1"/>
  <c r="G23" i="1"/>
  <c r="G24" i="1"/>
  <c r="G25" i="1"/>
  <c r="G26" i="1"/>
  <c r="G27" i="1"/>
  <c r="G28" i="1"/>
  <c r="G29" i="1"/>
  <c r="G30" i="1"/>
  <c r="G31" i="1"/>
  <c r="G32" i="1"/>
  <c r="G33" i="1"/>
  <c r="G35" i="1"/>
  <c r="F21" i="1"/>
  <c r="E21" i="1"/>
  <c r="F20" i="1"/>
  <c r="E20" i="1"/>
  <c r="J35" i="1"/>
  <c r="J33" i="1"/>
  <c r="J32" i="1"/>
  <c r="J31" i="1"/>
  <c r="J30" i="1"/>
  <c r="J29" i="1"/>
  <c r="J28" i="1"/>
  <c r="J27" i="1"/>
  <c r="J26" i="1"/>
  <c r="J25" i="1"/>
  <c r="J24" i="1"/>
  <c r="J23" i="1"/>
  <c r="J22" i="1"/>
  <c r="J18" i="1"/>
  <c r="J17" i="1"/>
  <c r="J15" i="1"/>
  <c r="I19" i="1"/>
  <c r="H19" i="1"/>
  <c r="F19" i="1"/>
  <c r="E19" i="1"/>
  <c r="I16" i="1"/>
  <c r="F16" i="1"/>
  <c r="E16" i="1"/>
  <c r="F14" i="1"/>
  <c r="H13" i="1"/>
  <c r="E13" i="1"/>
  <c r="F12" i="1"/>
  <c r="F11" i="1"/>
  <c r="I21" i="1"/>
  <c r="G20" i="1"/>
  <c r="I11" i="1"/>
  <c r="H20" i="1"/>
  <c r="J19" i="1"/>
  <c r="G19" i="1"/>
  <c r="G14" i="1"/>
  <c r="G13" i="1"/>
  <c r="J16" i="1" l="1"/>
  <c r="K35" i="10"/>
  <c r="B138" i="8"/>
  <c r="K138" i="8"/>
  <c r="C138" i="8"/>
  <c r="F138" i="8"/>
  <c r="I138" i="8"/>
  <c r="G138" i="8"/>
  <c r="J138" i="8"/>
  <c r="L138" i="8"/>
  <c r="M138" i="8"/>
  <c r="D138" i="8"/>
  <c r="E138" i="8"/>
  <c r="H138" i="8"/>
  <c r="J21" i="1"/>
  <c r="M34" i="10"/>
  <c r="N34" i="10" s="1"/>
  <c r="L34" i="10"/>
  <c r="I20" i="1"/>
  <c r="G21" i="1"/>
  <c r="I12" i="1"/>
  <c r="I14" i="1"/>
  <c r="E14" i="1"/>
  <c r="N80" i="8"/>
  <c r="C170" i="8"/>
  <c r="D170" i="8"/>
  <c r="F170" i="8"/>
  <c r="E170" i="8"/>
  <c r="L170" i="8"/>
  <c r="J170" i="8"/>
  <c r="G170" i="8"/>
  <c r="I170" i="8"/>
  <c r="K170" i="8"/>
  <c r="M170" i="8"/>
  <c r="H170" i="8"/>
  <c r="L81" i="8"/>
  <c r="E81" i="8"/>
  <c r="I81" i="8"/>
  <c r="M81" i="8"/>
  <c r="B81" i="8"/>
  <c r="F81" i="8"/>
  <c r="J81" i="8"/>
  <c r="C81" i="8"/>
  <c r="G81" i="8"/>
  <c r="K81" i="8"/>
  <c r="D81" i="8"/>
  <c r="H81" i="8"/>
  <c r="G16" i="1"/>
  <c r="G12" i="1"/>
  <c r="J20" i="1"/>
  <c r="L35" i="10" l="1"/>
  <c r="M35" i="10"/>
  <c r="N35" i="10" s="1"/>
  <c r="H16" i="1"/>
  <c r="N20" i="10"/>
  <c r="H14" i="1"/>
  <c r="J14" i="1" s="1"/>
  <c r="E10" i="1" l="1"/>
  <c r="E11" i="1" l="1"/>
  <c r="E12" i="1"/>
  <c r="F9" i="1"/>
  <c r="E9" i="1"/>
  <c r="G9" i="1"/>
  <c r="J11" i="1"/>
  <c r="H9" i="1" l="1"/>
  <c r="H10" i="1"/>
  <c r="H11" i="1"/>
  <c r="I9" i="1"/>
  <c r="J9" i="1"/>
  <c r="H12" i="1"/>
  <c r="J12" i="1" s="1"/>
  <c r="J13" i="1"/>
  <c r="I13" i="1"/>
  <c r="F10" i="1"/>
  <c r="G10" i="1"/>
  <c r="G11" i="1"/>
  <c r="I10" i="1" l="1"/>
  <c r="J10" i="1" s="1"/>
  <c r="B151" i="8" l="1"/>
  <c r="J38" i="10" s="1"/>
  <c r="N157" i="8"/>
  <c r="N151" i="8" s="1"/>
  <c r="B158" i="8"/>
  <c r="B159" i="8" s="1"/>
  <c r="B160" i="8" s="1"/>
  <c r="K38" i="10" l="1"/>
  <c r="H161" i="8"/>
  <c r="K161" i="8"/>
  <c r="D161" i="8"/>
  <c r="L161" i="8"/>
  <c r="I161" i="8"/>
  <c r="F161" i="8"/>
  <c r="C161" i="8"/>
  <c r="E161" i="8"/>
  <c r="M161" i="8"/>
  <c r="G161" i="8"/>
  <c r="J161" i="8"/>
  <c r="B161" i="8"/>
  <c r="N158" i="8"/>
  <c r="N159" i="8" s="1"/>
  <c r="N160" i="8" s="1"/>
  <c r="L38" i="10" l="1"/>
  <c r="M38" i="10"/>
  <c r="N38" i="10" s="1"/>
  <c r="N41" i="10" s="1"/>
  <c r="N42" i="10" s="1"/>
  <c r="N43" i="10" l="1"/>
  <c r="H10" i="10" s="1"/>
  <c r="N51" i="10"/>
  <c r="N52" i="10" s="1"/>
  <c r="H8" i="10"/>
</calcChain>
</file>

<file path=xl/comments1.xml><?xml version="1.0" encoding="utf-8"?>
<comments xmlns="http://schemas.openxmlformats.org/spreadsheetml/2006/main">
  <authors>
    <author>MT05</author>
  </authors>
  <commentList>
    <comment ref="J33" authorId="0" shapeId="0">
      <text>
        <r>
          <rPr>
            <b/>
            <sz val="9"/>
            <color indexed="81"/>
            <rFont val="Tahoma"/>
            <family val="2"/>
          </rPr>
          <t>MT05:</t>
        </r>
        <r>
          <rPr>
            <sz val="9"/>
            <color indexed="81"/>
            <rFont val="Tahoma"/>
            <family val="2"/>
          </rPr>
          <t xml:space="preserve">
1 per Dept under Direktorat Adm</t>
        </r>
      </text>
    </comment>
  </commentList>
</comments>
</file>

<file path=xl/comments2.xml><?xml version="1.0" encoding="utf-8"?>
<comments xmlns="http://schemas.openxmlformats.org/spreadsheetml/2006/main">
  <authors>
    <author>MT05</author>
  </authors>
  <commentList>
    <comment ref="N123" authorId="0" shapeId="0">
      <text>
        <r>
          <rPr>
            <b/>
            <sz val="9"/>
            <color indexed="81"/>
            <rFont val="Tahoma"/>
            <family val="2"/>
          </rPr>
          <t>MT05:</t>
        </r>
        <r>
          <rPr>
            <sz val="9"/>
            <color indexed="81"/>
            <rFont val="Tahoma"/>
            <family val="2"/>
          </rPr>
          <t xml:space="preserve">
Gabungan pencapaian dari TNA &amp; Akses KMS
</t>
        </r>
      </text>
    </comment>
  </commentList>
</comments>
</file>

<file path=xl/sharedStrings.xml><?xml version="1.0" encoding="utf-8"?>
<sst xmlns="http://schemas.openxmlformats.org/spreadsheetml/2006/main" count="1095" uniqueCount="319">
  <si>
    <t>MEASUREMENT (KPI)</t>
  </si>
  <si>
    <t>Total Sales/ Tahun</t>
  </si>
  <si>
    <t>Akumulasi Gross Profit</t>
  </si>
  <si>
    <t xml:space="preserve">Akumulasi NPBT </t>
  </si>
  <si>
    <t>Selling Expenses</t>
  </si>
  <si>
    <t>Operasional Expenses</t>
  </si>
  <si>
    <t>Interes Expenses</t>
  </si>
  <si>
    <t>Survey kepuasan pelanggan per tahun</t>
  </si>
  <si>
    <t>Claim/Bulan (Rupiah)</t>
  </si>
  <si>
    <t>Customer melakukan pembelian ulang</t>
  </si>
  <si>
    <t>Produk hasil pengembangan tahun 2023 dapat diserap pasar</t>
  </si>
  <si>
    <t>Kegagalan G2/ bulan</t>
  </si>
  <si>
    <t>Komplain produk/ bulan</t>
  </si>
  <si>
    <t>Kapasitas Produksi Normal per hari</t>
  </si>
  <si>
    <t>Overall Equipment Efectivness (OEE)</t>
  </si>
  <si>
    <t>Pencapaian Target Intensitas Energi (GJ/Pcs)</t>
  </si>
  <si>
    <t>Pencapaian Target Intensitas Emisi CO2 (ton CO2/Pcs)</t>
  </si>
  <si>
    <t>Pencapaian Target Intensitas Waste Water (M3/Pcs)</t>
  </si>
  <si>
    <t>Pencapaian Target Intensitas Solid Waste (ton/Pcs)</t>
  </si>
  <si>
    <t>Total Inventory</t>
  </si>
  <si>
    <t>Kaizen Strategis</t>
  </si>
  <si>
    <t>Keterlibatan Kaizen / Bulan</t>
  </si>
  <si>
    <t>Implementasi 5S</t>
  </si>
  <si>
    <t>Kompetensi karyawan semua level</t>
  </si>
  <si>
    <t>Optimalisasi sistem managemen ISO 9001</t>
  </si>
  <si>
    <t>Realisasi Program Pengembangan System Management QHSE</t>
  </si>
  <si>
    <t>Realisasi Program Pengembangan SAP &amp; CINT Intranet</t>
  </si>
  <si>
    <t>Implementasi Industri 4.0</t>
  </si>
  <si>
    <t>Jan</t>
  </si>
  <si>
    <t>Feb</t>
  </si>
  <si>
    <t>Mar</t>
  </si>
  <si>
    <t>Apr</t>
  </si>
  <si>
    <t>May</t>
  </si>
  <si>
    <t>Jun</t>
  </si>
  <si>
    <t>Jul</t>
  </si>
  <si>
    <t>Aug</t>
  </si>
  <si>
    <t>Sep</t>
  </si>
  <si>
    <t>Oct</t>
  </si>
  <si>
    <t>Nov</t>
  </si>
  <si>
    <t>Dec</t>
  </si>
  <si>
    <t>Target</t>
  </si>
  <si>
    <t>Actual</t>
  </si>
  <si>
    <t>% YTD</t>
  </si>
  <si>
    <t>in Qty</t>
  </si>
  <si>
    <t>PERSPECTIVES</t>
  </si>
  <si>
    <t>OBJECTIVE</t>
  </si>
  <si>
    <t>FINANCIAL</t>
  </si>
  <si>
    <t>Sales Growth</t>
  </si>
  <si>
    <t>350,933 M</t>
  </si>
  <si>
    <t>Profitable Growth</t>
  </si>
  <si>
    <t>60,510 M  (17%)</t>
  </si>
  <si>
    <t>14,487 M</t>
  </si>
  <si>
    <t>Cost Effectiveness</t>
  </si>
  <si>
    <t>23,285 M (6,6%)</t>
  </si>
  <si>
    <t>43,51 M (12%)</t>
  </si>
  <si>
    <t>5,46 M</t>
  </si>
  <si>
    <t>CUSTOMER</t>
  </si>
  <si>
    <t>Customer Satisfaction</t>
  </si>
  <si>
    <t>Customer Loyalty</t>
  </si>
  <si>
    <t>75% dari 
jumlah Buyer</t>
  </si>
  <si>
    <t>Innovative Products</t>
  </si>
  <si>
    <t>INTERNAL PROCESS (IP)</t>
  </si>
  <si>
    <t>Production Quality</t>
  </si>
  <si>
    <t>Productivity</t>
  </si>
  <si>
    <t>3.000 unit</t>
  </si>
  <si>
    <t>Responsible Production Process</t>
  </si>
  <si>
    <t>Inventory Management</t>
  </si>
  <si>
    <t>70 M</t>
  </si>
  <si>
    <t>LEARNING &amp; GROWTH (LG</t>
  </si>
  <si>
    <t>Organization Capital</t>
  </si>
  <si>
    <t>1/Dept/Tahun</t>
  </si>
  <si>
    <t>0 temuan 
Patroli 5S</t>
  </si>
  <si>
    <t>System Capital</t>
  </si>
  <si>
    <t>100 % in Des 2023</t>
  </si>
  <si>
    <t>Oktoberi 2023</t>
  </si>
  <si>
    <t>Digitalization System</t>
  </si>
  <si>
    <t>Mei 2023</t>
  </si>
  <si>
    <t>Des 2023</t>
  </si>
  <si>
    <t>% MTD</t>
  </si>
  <si>
    <t>Target MTD</t>
  </si>
  <si>
    <t>Achievement MTD</t>
  </si>
  <si>
    <t>Target YTD</t>
  </si>
  <si>
    <t>Achievement YTD</t>
  </si>
  <si>
    <t>Actual YTD</t>
  </si>
  <si>
    <t>WIP</t>
  </si>
  <si>
    <t>Tahun 2024</t>
  </si>
  <si>
    <t>Periode</t>
  </si>
  <si>
    <t>Dashboard BSC PT Chitose International Tbk.</t>
  </si>
  <si>
    <t>Departemen</t>
  </si>
  <si>
    <t>Direktorat</t>
  </si>
  <si>
    <t>Direktorat Sales &amp; Marketing</t>
  </si>
  <si>
    <t>QC</t>
  </si>
  <si>
    <t>SCM</t>
  </si>
  <si>
    <t>MSD &amp; Engineering</t>
  </si>
  <si>
    <t>Production</t>
  </si>
  <si>
    <t>Finance Accounting &amp; Controller</t>
  </si>
  <si>
    <t>Purchasing</t>
  </si>
  <si>
    <t>Information Technology</t>
  </si>
  <si>
    <t>HC &amp; GA</t>
  </si>
  <si>
    <t>Sales &amp; Distribution</t>
  </si>
  <si>
    <t>Marketing E-Cattalogue</t>
  </si>
  <si>
    <t>Global Sourching &amp; NSB</t>
  </si>
  <si>
    <t>Busniness Development</t>
  </si>
  <si>
    <t>Sales &amp; Marketing</t>
  </si>
  <si>
    <t>Produksi</t>
  </si>
  <si>
    <t>Administrasi Dan Keuangan</t>
  </si>
  <si>
    <t>Business Development</t>
  </si>
  <si>
    <t>KEY PERFORMANCE INDICATOR DEFINITION (Rating)</t>
  </si>
  <si>
    <t>Perusahaan</t>
  </si>
  <si>
    <t>PT CHITOSE INTERNATIONAL TBK</t>
  </si>
  <si>
    <t>Performance</t>
  </si>
  <si>
    <t>Mid Year Review</t>
  </si>
  <si>
    <t>Total 
KPI</t>
  </si>
  <si>
    <t>Direktur</t>
  </si>
  <si>
    <t>Performance Score of Achievement</t>
  </si>
  <si>
    <t>Januari - Desember 2024</t>
  </si>
  <si>
    <t>Performance Rating</t>
  </si>
  <si>
    <t>Perspective</t>
  </si>
  <si>
    <t>Strategic Objectives</t>
  </si>
  <si>
    <t>Strategic Measures</t>
  </si>
  <si>
    <t>Dept Contribution</t>
  </si>
  <si>
    <t>Trend</t>
  </si>
  <si>
    <t>Type</t>
  </si>
  <si>
    <t>Weight</t>
  </si>
  <si>
    <t>Deviasi</t>
  </si>
  <si>
    <t>Score</t>
  </si>
  <si>
    <t>Final Score</t>
  </si>
  <si>
    <t>(a)</t>
  </si>
  <si>
    <t>(b)</t>
  </si>
  <si>
    <t>(c)</t>
  </si>
  <si>
    <t>(d)</t>
  </si>
  <si>
    <t>(d) = (c) : (b)</t>
  </si>
  <si>
    <t>(e) = (d) x (a)</t>
  </si>
  <si>
    <t>Maximize</t>
  </si>
  <si>
    <t>Lock</t>
  </si>
  <si>
    <t>All Dept</t>
  </si>
  <si>
    <t>F.3. Cost Effectiveness</t>
  </si>
  <si>
    <t>Minimize</t>
  </si>
  <si>
    <t>Total Finance Perspective</t>
  </si>
  <si>
    <t>C.1. Customer Satisfaction</t>
  </si>
  <si>
    <t>Total Internal Process Perspective</t>
  </si>
  <si>
    <t>`</t>
  </si>
  <si>
    <t>Learning &amp; Growth</t>
  </si>
  <si>
    <t>L.1. Organization Capital</t>
  </si>
  <si>
    <t>L.2. System Capital</t>
  </si>
  <si>
    <t>L.3. Digitalization System</t>
  </si>
  <si>
    <t>Total Learning &amp; Growth Perspective</t>
  </si>
  <si>
    <t>Total Weight</t>
  </si>
  <si>
    <t xml:space="preserve">Review Performance Score Achievement </t>
  </si>
  <si>
    <t>KPI Rating</t>
  </si>
  <si>
    <t>Weight
(a)</t>
  </si>
  <si>
    <t>Target
 (b)</t>
  </si>
  <si>
    <t>YTD
(c)</t>
  </si>
  <si>
    <t>Score
(d=c:b)</t>
  </si>
  <si>
    <t>Final Score
(dxa)</t>
  </si>
  <si>
    <t>Others (Ad-hoc)</t>
  </si>
  <si>
    <t>Weighted</t>
  </si>
  <si>
    <t>Total Weighted</t>
  </si>
  <si>
    <t>KEY BEHAVIOR INDICATOR (BASED CHITOSE CORE VALUE)</t>
  </si>
  <si>
    <t>NO</t>
  </si>
  <si>
    <t>SCORE</t>
  </si>
  <si>
    <t>INTEGRITY</t>
  </si>
  <si>
    <t>PROFESSIONAL</t>
  </si>
  <si>
    <t>INNOVATION</t>
  </si>
  <si>
    <t>CUSTOMER FOCUS</t>
  </si>
  <si>
    <t>EXCELLENT</t>
  </si>
  <si>
    <t>AVERAGE CORE VALUES</t>
  </si>
  <si>
    <t>KBI RATING</t>
  </si>
  <si>
    <t>Agreed Performance Plan</t>
  </si>
  <si>
    <t>Direktur Utama</t>
  </si>
  <si>
    <t>Date</t>
  </si>
  <si>
    <t>Full Year Review</t>
  </si>
  <si>
    <t>&lt;-- Pilih Periode</t>
  </si>
  <si>
    <t>HP = High Perform (Far Exceed)</t>
  </si>
  <si>
    <t>P = Perform (Exceed)</t>
  </si>
  <si>
    <t>T = On Target Perform</t>
  </si>
  <si>
    <t>C = Contributory Perform(Below)</t>
  </si>
  <si>
    <t>U = Unsatisfactory Perform (Far Below)</t>
  </si>
  <si>
    <t>Unlock</t>
  </si>
  <si>
    <t>Pemenuhan/Kepatuhan pada Peraturan Perundangan yang Berlaku</t>
  </si>
  <si>
    <t>Total sanksi/bulan</t>
  </si>
  <si>
    <t>Kehadiran Karyawan</t>
  </si>
  <si>
    <t>Kecelakaan Kerja</t>
  </si>
  <si>
    <t>Implementasi 5S dan K3</t>
  </si>
  <si>
    <t>Program Pengembangan Karyawan</t>
  </si>
  <si>
    <t>Pemenuhan GCG dan Kode Etik</t>
  </si>
  <si>
    <t>Optimalisasi sistem managemen ISO Integrasi</t>
  </si>
  <si>
    <t>data dari HCGA</t>
  </si>
  <si>
    <t>Total Customer Perspective</t>
  </si>
  <si>
    <t>Customer</t>
  </si>
  <si>
    <t>Implementasi 5S &amp; K3</t>
  </si>
  <si>
    <t>Keterlibatan Kaizen/Bulan</t>
  </si>
  <si>
    <t>I.3.  Enviromental, Social, Governance</t>
  </si>
  <si>
    <t>data dari Engineering</t>
  </si>
  <si>
    <t>Total temuan/bulan</t>
  </si>
  <si>
    <t>Manager</t>
  </si>
  <si>
    <t>% Achievement MTD</t>
  </si>
  <si>
    <t>% Achievement YTD</t>
  </si>
  <si>
    <t>%  Achievement YTD</t>
  </si>
  <si>
    <t>Kehadiran karyawan</t>
  </si>
  <si>
    <t>Target Temuan (Eksternal)</t>
  </si>
  <si>
    <t>Target Tepat Waktu (Internal - hari)</t>
  </si>
  <si>
    <t>Internal Komplain Antar Dept</t>
  </si>
  <si>
    <t xml:space="preserve">BALANCE SCORE CARD PT CINT </t>
  </si>
  <si>
    <t>TH 2024</t>
  </si>
  <si>
    <t>in %</t>
  </si>
  <si>
    <t>No. Dokumen</t>
  </si>
  <si>
    <t>Revisi</t>
  </si>
  <si>
    <t>No</t>
  </si>
  <si>
    <t>Aktivitas</t>
  </si>
  <si>
    <t>Tidak diperbolehkan mengganti rumus tanpa sepengetahuan Dept CMS</t>
  </si>
  <si>
    <t>Financial</t>
  </si>
  <si>
    <t xml:space="preserve">
Pencapaian BSC perbulan bisa dilihat dengan mengganti bulan pada kolom pada gambar.</t>
  </si>
  <si>
    <t>MoU (Measurement of Unit)</t>
  </si>
  <si>
    <t>%</t>
  </si>
  <si>
    <t>Qty</t>
  </si>
  <si>
    <t>Keterlibatan</t>
  </si>
  <si>
    <t>Temuan</t>
  </si>
  <si>
    <t>Pelanggaran</t>
  </si>
  <si>
    <t xml:space="preserve">Temuan &amp; Ketepatan </t>
  </si>
  <si>
    <r>
      <t>Update pencapaian BSC di tab "</t>
    </r>
    <r>
      <rPr>
        <b/>
        <sz val="11"/>
        <rFont val="Calibri"/>
        <family val="2"/>
        <scheme val="minor"/>
      </rPr>
      <t>Update KPI"</t>
    </r>
  </si>
  <si>
    <r>
      <t xml:space="preserve">Tab </t>
    </r>
    <r>
      <rPr>
        <b/>
        <sz val="11"/>
        <rFont val="Calibri"/>
        <family val="2"/>
        <scheme val="minor"/>
      </rPr>
      <t>"Achievement BSC"</t>
    </r>
    <r>
      <rPr>
        <sz val="11"/>
        <rFont val="Calibri"/>
        <family val="2"/>
        <scheme val="minor"/>
      </rPr>
      <t xml:space="preserve"> tidak boleh direvisi</t>
    </r>
  </si>
  <si>
    <r>
      <t xml:space="preserve">Pengisian data KPI actual yang tidak ada di tab </t>
    </r>
    <r>
      <rPr>
        <b/>
        <sz val="11"/>
        <rFont val="Calibri"/>
        <family val="2"/>
        <scheme val="minor"/>
      </rPr>
      <t>"Update KPI"</t>
    </r>
    <r>
      <rPr>
        <sz val="11"/>
        <rFont val="Calibri"/>
        <family val="2"/>
        <scheme val="minor"/>
      </rPr>
      <t xml:space="preserve"> diisi langsung ke Tab</t>
    </r>
    <r>
      <rPr>
        <b/>
        <sz val="11"/>
        <rFont val="Calibri"/>
        <family val="2"/>
        <scheme val="minor"/>
      </rPr>
      <t xml:space="preserve"> "Achievement BSC" </t>
    </r>
    <r>
      <rPr>
        <sz val="11"/>
        <rFont val="Calibri"/>
        <family val="2"/>
        <scheme val="minor"/>
      </rPr>
      <t>setelah actual pencapaian secara YTD sudah ada/dilakukan.</t>
    </r>
  </si>
  <si>
    <t>% TNA &amp; Akses KMS</t>
  </si>
  <si>
    <t>Target TNA</t>
  </si>
  <si>
    <t>Target KMS</t>
  </si>
  <si>
    <t>Min to Zero</t>
  </si>
  <si>
    <t>Target ISO</t>
  </si>
  <si>
    <t>Actual MTD</t>
  </si>
  <si>
    <t>Internal Complain per departemen/bulan</t>
  </si>
  <si>
    <t>Komplain</t>
  </si>
  <si>
    <t>YTD</t>
  </si>
  <si>
    <t>Days</t>
  </si>
  <si>
    <t xml:space="preserve">Pencapaian Target Intensitas Solid Waste </t>
  </si>
  <si>
    <t>Program Penurunan Intensitas Energy Departemen</t>
  </si>
  <si>
    <t>Program</t>
  </si>
  <si>
    <t>Temuan 5S</t>
  </si>
  <si>
    <t>Kepatuhan penggunaan APD Internal dan Vendor</t>
  </si>
  <si>
    <t>I.4. Inventory Management</t>
  </si>
  <si>
    <t>Tingkat kecelakaan kerja internal</t>
  </si>
  <si>
    <t>% Achievement</t>
  </si>
  <si>
    <t>Internal Process</t>
  </si>
  <si>
    <t>Penggunaan kertas</t>
  </si>
  <si>
    <t>Target Kertas A4</t>
  </si>
  <si>
    <t>Target Continous Form</t>
  </si>
  <si>
    <t>Actual Kertas A4</t>
  </si>
  <si>
    <t>Actual Continous Form</t>
  </si>
  <si>
    <t>Dalam Rim</t>
  </si>
  <si>
    <t>Penggunaan Kertas A4 &amp; Continuous Form</t>
  </si>
  <si>
    <t>Rim</t>
  </si>
  <si>
    <t>Pengiriman Promotion Tools Kepada Jaringan Pemasaran</t>
  </si>
  <si>
    <t>I.2. Productivity</t>
  </si>
  <si>
    <t>Ketepatan input data ke SAP (SLOD, Delivery, Billing, OPA, PR Biaya Marketing)</t>
  </si>
  <si>
    <t>Permohonan Penagihan kepada bagian Finance</t>
  </si>
  <si>
    <t>Registrasi item code &amp; Data customer ke CIS&amp;SAP</t>
  </si>
  <si>
    <t>Proses LPB ke tim FIACO</t>
  </si>
  <si>
    <t>Akurasi dan ketepatan Weekly &amp; Monthly Report</t>
  </si>
  <si>
    <t>Pembuatan dokumen internal&amp;eksternal, SPHJ, SPB &amp; Penawaran Harga</t>
  </si>
  <si>
    <t>H+0</t>
  </si>
  <si>
    <t>H+3 dari akhir bulan</t>
  </si>
  <si>
    <t xml:space="preserve">H+0 </t>
  </si>
  <si>
    <t>Maksimal H+7 setelah pembayaran</t>
  </si>
  <si>
    <t>0 kesalahan</t>
  </si>
  <si>
    <t>H+0 dari permintaan dokumen</t>
  </si>
  <si>
    <t>Days + 0</t>
  </si>
  <si>
    <t>Days + 3</t>
  </si>
  <si>
    <t>Permohonan Penagihan kepada bagian Finance (H+3 End Month)</t>
  </si>
  <si>
    <t>Days + 7</t>
  </si>
  <si>
    <t>0 Kesalahan</t>
  </si>
  <si>
    <t>Day + 0</t>
  </si>
  <si>
    <t>Selisih Stock</t>
  </si>
  <si>
    <t>Optimalisasi Program Digitalisasi
Dashboard Pembayaran Biaya Marketing</t>
  </si>
  <si>
    <t>Susanto</t>
  </si>
  <si>
    <t>Fitri Febriani</t>
  </si>
  <si>
    <r>
      <t>Isi pencapaian disesuaikan periode BSC yang akan diupdate pada "</t>
    </r>
    <r>
      <rPr>
        <b/>
        <sz val="11"/>
        <rFont val="Calibri"/>
        <family val="2"/>
        <scheme val="minor"/>
      </rPr>
      <t>baris yang berisi kata Actual" atau baris berwarna Kuning</t>
    </r>
  </si>
  <si>
    <t>Strategic Initiative</t>
  </si>
  <si>
    <t xml:space="preserve">1. Double-sided printing
2. Maksimalkan soft copy (paperless)
3. Pemanfaatan kertas bekas
4. Teliti dalam menginput data sehingga tidak ada kesalahan print
5. kordinasi dengan tim IT apabila ada ketidaksesuaian format print </t>
  </si>
  <si>
    <t>1. Melaksanakan seluruh proses sesuai dengan Standar Keberterimaan</t>
  </si>
  <si>
    <t>1. Pengiriman promotion tools menyesuaian permintaan dari tim marketing
2. Kordinasi pengiriman promotion tools dengan tim marketing dan sales
3. Reporting stock promotion tools kepada tim marketing</t>
  </si>
  <si>
    <t>1. Data dalam PO dari tim sales harus jelas (detail customer, Nama type produk, Qty, Warna, Harga, Discount)
2. Kordinasi dengan tim MO untuk hasil produksi ke dalam sistem + kordinasi dengan tim sales untuk DO + pengecekan status stock di sistem
3. Pembagian job desc untuk pembuat SLOD, Delivery, Billing&amp;Cetak Nota (agar dapat berjalan paralel)
4. Kelengkapan data tagihan untuk PR harus jelas dan lengkap (nama barang, kwitansi, NPWP, FP)
5. Nama vendor, harga angkutan, tujuan pengiriman harus jelas
6. Buku ekspedisi dokumen</t>
  </si>
  <si>
    <t>1. Membuat Rekap OPA
2. Kordinasi dengan bagian sales untuk standar biaya OPA ke masing-masing Direct Holding
3. Rekapitulasi data Penagihan kepada DH ke bagian finance</t>
  </si>
  <si>
    <t>1. Rincian data produk (nama produk, dimensi, finishing, harga produk, dll) lengkap dari tim sales
2. Data customer (Nama, alamat, NPWP) harus lengkap
3. Kordinasi dengan tim SAP untuk memasukan item barang jadi ke tim CIS&amp;SAP
4. Kordinasi dengan tim PPIC untuk item code baru yang telah diinput
5.  Kordinasi dengan tim FIACO untuk penggunaan data customer baru yang telah diinput</t>
  </si>
  <si>
    <t>1. Kordinasi dengan tim FIACO mengenai jadwal pembayaran (mis: pembayaran sesuai MoU atau kondisi khusus untuk TOP)
2. Memastikan kelengkapan dokumen tagihan dari vendor benar dan lengkap (kwitansi asli, FP dengan barcode, SJ, invoice)
3. Negosiasi ke vendor untuk mengirimkan dokumen asli lengkap pada saat melakukan penagihan 
4. Menginformasikan deadline pengiriman dokumen asli dari vendor ke CINT, H+3 setelah pembayaran
5. 1 LPB untuk 1 PO
6. Buku ekspedisi dokumen</t>
  </si>
  <si>
    <t>1. Pemberian deadline serta follow up kepada staff DH untuk sales report
2. Pemberian deadline serta follow up kepada staff adm sales untuk sales report
3. Format sales report
4. Kordinasi angka sesuai LK (kordinasi dengan FIACO)</t>
  </si>
  <si>
    <t>1. Permintaan maksud dan tujuan dokumen harus jelas (dokumen eksternal dan internal
2. Detail customer, type barang, warna, qty, TOP harus lengkap dan jelas (Penawaran harga)
3. Detail customer, type barang, komponen, warna, HPL, Finishing, rencana qty pembelian harus lengkap dan jelas (SPHJ)
4. Detail type barang, kode SAP barang, kuantiti dan vendor harus lengkap dan jelas</t>
  </si>
  <si>
    <t>1. Penghematan penggunaan listrik di masing-masing Departemen (AC, Lampu, dll)
2. Penghemetan penggunaan kertas 
3. Konsistensi pengelolaan lingkungan</t>
  </si>
  <si>
    <t>1. Merealisasikan program pengembangan SDM
2. Mendorong tertib administrasi absensi
3. Reminder SOP untuk waktu masuk, istirahat dan pulang kerja
4. Reward&amp;Punishment</t>
  </si>
  <si>
    <t>1. Update HIRADC
2. Kepatuhan terhadap penggunaan APD
3. Memahami, mematuhi dan menjalankan HIRADC</t>
  </si>
  <si>
    <t>1. Support pelaksanaan sampling opname 1x/minggu
2. Seluruh transaksi pengeluaran barang tercatat di SAP
3. Transaksi SAP dilakukan dan tercatat sesuai dengan SOP</t>
  </si>
  <si>
    <t>1. Memastikan improvement dan inovasi tetap berjalan
2. Encourage dan motivasi tim untuk melakukan kaizen
3. Monitoring proses  biaya-biaya marketing (SPB sampai Permohonan Pembayaran)</t>
  </si>
  <si>
    <t>1. Kepatuhan terhadap penggunaan APD
2. Merealisasikan Program pengembangan SDM
3. Konsistensi pengelolaan lingkungan
4. Encourage Karyawan untuk aktif berpartisipasi terharap program dan upaya perusahaan untuk menjadi lebih baik</t>
  </si>
  <si>
    <t>1. Meningkatkan pengendalian pelaksanaan program pengembangan karyawan
2. Akitf mengikuti program pengembangan dari perusahaan
3. Optimalisasi Knowledge Management System (KMS)
4. Sosialisasi dan reminder staff administrasi marketing untuk mengakses Knowledge Management System
5. Memotivasi pentingnya meningkatkan pengetahuan yang dapat diakses melalui KMS</t>
  </si>
  <si>
    <t>1. Meningkatkan efektivitas pemenuhan terhadap GCG dan Kode Etik</t>
  </si>
  <si>
    <t>1. Kepatuhan terhadap Sistem Manajemen ISO Integrasi
2. Memastikan penyelesaian temuan audit dilakukan sesuai jadwal
3. Closing temuan maksimal H+7</t>
  </si>
  <si>
    <t>1. Update peraturan perundangan yang berlaku
2. Membuat program pengawasan pemenuhan peraturan perundangan</t>
  </si>
  <si>
    <t>1. Meningkatkan otomasi &amp; digitalisasi dalam kegiatan operasional
2. Monitoring transaksi biaya marketing (dari PR sampai permohonan pembayaran)
3. Pencatatan manual dalam laporan excel gabungan tim administrasi (softcopy) - sementara sebelum program berjalan</t>
  </si>
  <si>
    <t>Sales Administration</t>
  </si>
  <si>
    <t>Actual Temuan (Eksternal)</t>
  </si>
  <si>
    <t>Actual Tepat Waktu  (Internal - hari)</t>
  </si>
  <si>
    <t>SLS ADM</t>
  </si>
  <si>
    <t>Unit</t>
  </si>
  <si>
    <t>Undangan Training</t>
  </si>
  <si>
    <t>Kehadiran Training</t>
  </si>
  <si>
    <t>% TNA</t>
  </si>
  <si>
    <t>% Actual KMS</t>
  </si>
  <si>
    <t xml:space="preserve">Isi keterangan pencapaian pada kolom yang sudah disediakan
</t>
  </si>
  <si>
    <t>Note</t>
  </si>
  <si>
    <t>% Pencapaian Tepat Waktu</t>
  </si>
  <si>
    <t>% Pencapaian Temuan Eksternal</t>
  </si>
  <si>
    <t>Tidak ada pengiriman promotion tools</t>
  </si>
  <si>
    <t>Menyesuaikan dengan permintaan tim sales untuk kiriman Feb ditarik ke Jan</t>
  </si>
  <si>
    <t>Menyesuaikan dengan permintaan tim sales untuk kiriman Mar ditarik ke Feb</t>
  </si>
  <si>
    <t>Ketentuan penagihan biaya OPA kepada DH belum selesai dibicarakan di internal marketing.</t>
  </si>
  <si>
    <t>AOC 2024 (Yusdani)</t>
  </si>
  <si>
    <r>
      <t>CINT/BSC/</t>
    </r>
    <r>
      <rPr>
        <sz val="12"/>
        <color rgb="FFFF0000"/>
        <rFont val="Calibri"/>
        <family val="2"/>
        <scheme val="minor"/>
      </rPr>
      <t>MKT.ADM/2024/JAN</t>
    </r>
  </si>
  <si>
    <t>Menyesuaikan kesanggupan vendor (Kumi CD 03) yang transaksinya baru dapat dilakukan di awal april</t>
  </si>
  <si>
    <t>Tidak ada training</t>
  </si>
  <si>
    <t>menyesuaikan dengan permintaan tim sales untuk pengiriman Mei yang ditarik untuk sales April</t>
  </si>
  <si>
    <t>Sudah di reminder kepada direktur marketing untuk didiskusikan dengan DH mengenai sharing biaya ini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</si>
</sst>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7">
    <numFmt numFmtId="43" formatCode="_(* #,##0.00_);_(* \(#,##0.00\);_(* &quot;-&quot;??_);_(@_)"/>
    <numFmt numFmtId="164" formatCode="_(* #,##0.000_);_(* \(#,##0.000\);_(* &quot;-&quot;??_);_(@_)"/>
    <numFmt numFmtId="165" formatCode="0.0%"/>
    <numFmt numFmtId="166" formatCode="_-* #,##0.00_-;\-* #,##0.00_-;_-* &quot;-&quot;??_-;_-@_-"/>
    <numFmt numFmtId="167" formatCode="0.000"/>
    <numFmt numFmtId="168" formatCode="&quot;&gt; &quot;0%"/>
    <numFmt numFmtId="169" formatCode="&quot;Max &quot;0%"/>
    <numFmt numFmtId="170" formatCode="&quot;&lt;= &quot;0%"/>
    <numFmt numFmtId="171" formatCode="&quot;&gt;= &quot;0%"/>
    <numFmt numFmtId="172" formatCode="&quot;&lt; &quot;0%"/>
    <numFmt numFmtId="173" formatCode="&quot;Finance - How should we look to our shareholders? (&quot;General&quot;%)&quot;"/>
    <numFmt numFmtId="174" formatCode="#,##0.000_);\(#,##0.000\)"/>
    <numFmt numFmtId="175" formatCode="&quot;Finance - How should we look to our shareholders? - &quot;0%"/>
    <numFmt numFmtId="176" formatCode="0.0000"/>
    <numFmt numFmtId="177" formatCode="&quot;Total Perspectives Weight - &quot;0%"/>
    <numFmt numFmtId="178" formatCode="_(* #,##0_);_(* \(#,##0\);_(* &quot;-&quot;??_);_(@_)"/>
    <numFmt numFmtId="179" formatCode="0.0"/>
  </numFmts>
  <fonts count="31" x14ac:knownFonts="1">
    <font>
      <sz val="11"/>
      <color theme="1"/>
      <name val="Calibri"/>
      <family val="2"/>
      <scheme val="minor"/>
    </font>
    <font>
      <sz val="11"/>
      <color theme="1"/>
      <name val="Calibri"/>
      <family val="2"/>
      <scheme val="minor"/>
    </font>
    <font>
      <sz val="11"/>
      <color theme="0"/>
      <name val="Calibri"/>
      <family val="2"/>
      <scheme val="minor"/>
    </font>
    <font>
      <sz val="8"/>
      <name val="Calibri"/>
      <family val="2"/>
      <scheme val="minor"/>
    </font>
    <font>
      <sz val="11"/>
      <color indexed="8"/>
      <name val="Calibri"/>
      <family val="2"/>
    </font>
    <font>
      <sz val="10"/>
      <color indexed="8"/>
      <name val="Arial"/>
      <family val="2"/>
    </font>
    <font>
      <sz val="10"/>
      <color theme="1"/>
      <name val="Arial"/>
      <family val="2"/>
    </font>
    <font>
      <sz val="10"/>
      <name val="Arial"/>
      <family val="2"/>
    </font>
    <font>
      <sz val="11"/>
      <color theme="1"/>
      <name val="Arial"/>
      <family val="2"/>
    </font>
    <font>
      <sz val="10"/>
      <color theme="0"/>
      <name val="Arial"/>
      <family val="2"/>
    </font>
    <font>
      <b/>
      <sz val="10"/>
      <color theme="0"/>
      <name val="Arial"/>
      <family val="2"/>
    </font>
    <font>
      <b/>
      <sz val="16"/>
      <color theme="1"/>
      <name val="Arial"/>
      <family val="2"/>
    </font>
    <font>
      <sz val="8"/>
      <color theme="1"/>
      <name val="Calibri"/>
      <family val="2"/>
    </font>
    <font>
      <b/>
      <sz val="22"/>
      <color theme="1"/>
      <name val="Calibri"/>
      <family val="2"/>
      <scheme val="minor"/>
    </font>
    <font>
      <sz val="12"/>
      <color theme="1"/>
      <name val="Calibri"/>
      <family val="2"/>
      <scheme val="minor"/>
    </font>
    <font>
      <b/>
      <sz val="12"/>
      <color theme="1"/>
      <name val="Calibri"/>
      <family val="2"/>
      <scheme val="minor"/>
    </font>
    <font>
      <b/>
      <sz val="12"/>
      <name val="Calibri"/>
      <family val="2"/>
      <scheme val="minor"/>
    </font>
    <font>
      <b/>
      <sz val="12"/>
      <color theme="0"/>
      <name val="Calibri"/>
      <family val="2"/>
      <scheme val="minor"/>
    </font>
    <font>
      <sz val="12"/>
      <color theme="0"/>
      <name val="Calibri"/>
      <family val="2"/>
      <scheme val="minor"/>
    </font>
    <font>
      <b/>
      <sz val="24"/>
      <name val="Calibri"/>
      <family val="2"/>
      <scheme val="minor"/>
    </font>
    <font>
      <sz val="12"/>
      <name val="Calibri"/>
      <family val="2"/>
      <scheme val="minor"/>
    </font>
    <font>
      <sz val="8"/>
      <color theme="0"/>
      <name val="Calibri"/>
      <family val="2"/>
    </font>
    <font>
      <sz val="12"/>
      <color theme="1"/>
      <name val="Calibri"/>
      <family val="2"/>
    </font>
    <font>
      <sz val="12"/>
      <color indexed="8"/>
      <name val="Calibri"/>
      <family val="2"/>
      <scheme val="minor"/>
    </font>
    <font>
      <b/>
      <sz val="12"/>
      <color theme="1"/>
      <name val="Calibri"/>
      <family val="2"/>
    </font>
    <font>
      <b/>
      <sz val="9"/>
      <color indexed="81"/>
      <name val="Tahoma"/>
      <family val="2"/>
    </font>
    <font>
      <sz val="9"/>
      <color indexed="81"/>
      <name val="Tahoma"/>
      <family val="2"/>
    </font>
    <font>
      <sz val="12"/>
      <color rgb="FFFF0000"/>
      <name val="Calibri"/>
      <family val="2"/>
      <scheme val="minor"/>
    </font>
    <font>
      <b/>
      <sz val="11"/>
      <color theme="0"/>
      <name val="Calibri"/>
      <family val="2"/>
      <scheme val="minor"/>
    </font>
    <font>
      <sz val="11"/>
      <name val="Calibri"/>
      <family val="2"/>
      <scheme val="minor"/>
    </font>
    <font>
      <b/>
      <sz val="11"/>
      <name val="Calibri"/>
      <family val="2"/>
      <scheme val="minor"/>
    </font>
  </fonts>
  <fills count="17">
    <fill>
      <patternFill patternType="none"/>
    </fill>
    <fill>
      <patternFill patternType="gray125"/>
    </fill>
    <fill>
      <patternFill patternType="solid">
        <fgColor rgb="FF00206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7030A0"/>
        <bgColor indexed="64"/>
      </patternFill>
    </fill>
    <fill>
      <patternFill patternType="solid">
        <fgColor theme="8" tint="-0.499984740745262"/>
        <bgColor indexed="64"/>
      </patternFill>
    </fill>
    <fill>
      <patternFill patternType="solid">
        <fgColor rgb="FF00B050"/>
        <bgColor indexed="64"/>
      </patternFill>
    </fill>
    <fill>
      <patternFill patternType="solid">
        <fgColor rgb="FFFFFF00"/>
        <bgColor indexed="64"/>
      </patternFill>
    </fill>
    <fill>
      <patternFill patternType="solid">
        <fgColor rgb="FFFF0000"/>
        <bgColor indexed="64"/>
      </patternFill>
    </fill>
    <fill>
      <patternFill patternType="solid">
        <fgColor rgb="FFFFC000"/>
        <bgColor indexed="64"/>
      </patternFill>
    </fill>
    <fill>
      <patternFill patternType="solid">
        <fgColor rgb="FF00B0F0"/>
        <bgColor indexed="64"/>
      </patternFill>
    </fill>
    <fill>
      <patternFill patternType="solid">
        <fgColor rgb="FF0070C0"/>
        <bgColor indexed="64"/>
      </patternFill>
    </fill>
    <fill>
      <patternFill patternType="solid">
        <fgColor theme="2" tint="-9.9978637043366805E-2"/>
        <bgColor indexed="64"/>
      </patternFill>
    </fill>
    <fill>
      <patternFill patternType="solid">
        <fgColor theme="0"/>
        <bgColor indexed="64"/>
      </patternFill>
    </fill>
    <fill>
      <patternFill patternType="solid">
        <fgColor theme="0" tint="-0.34998626667073579"/>
        <bgColor indexed="64"/>
      </patternFill>
    </fill>
    <fill>
      <patternFill patternType="solid">
        <fgColor theme="4" tint="0.79998168889431442"/>
        <bgColor indexed="64"/>
      </patternFill>
    </fill>
  </fills>
  <borders count="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top/>
      <bottom style="hair">
        <color indexed="64"/>
      </bottom>
      <diagonal/>
    </border>
    <border>
      <left/>
      <right/>
      <top style="hair">
        <color indexed="64"/>
      </top>
      <bottom/>
      <diagonal/>
    </border>
    <border>
      <left/>
      <right/>
      <top style="hair">
        <color indexed="64"/>
      </top>
      <bottom style="hair">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top/>
      <bottom style="hair">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hair">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top style="medium">
        <color indexed="64"/>
      </top>
      <bottom/>
      <diagonal/>
    </border>
    <border>
      <left style="medium">
        <color indexed="64"/>
      </left>
      <right style="thin">
        <color indexed="64"/>
      </right>
      <top style="thin">
        <color indexed="64"/>
      </top>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s>
  <cellStyleXfs count="10">
    <xf numFmtId="0" fontId="0" fillId="0" borderId="0"/>
    <xf numFmtId="43" fontId="1" fillId="0" borderId="0" applyFont="0" applyFill="0" applyBorder="0" applyAlignment="0" applyProtection="0"/>
    <xf numFmtId="9" fontId="1" fillId="0" borderId="0" applyFont="0" applyFill="0" applyBorder="0" applyAlignment="0" applyProtection="0"/>
    <xf numFmtId="0" fontId="4" fillId="0" borderId="0"/>
    <xf numFmtId="0" fontId="1" fillId="0" borderId="0"/>
    <xf numFmtId="166" fontId="1" fillId="0" borderId="0" applyFont="0" applyFill="0" applyBorder="0" applyAlignment="0" applyProtection="0"/>
    <xf numFmtId="9" fontId="1" fillId="0" borderId="0" applyFont="0" applyFill="0" applyBorder="0" applyAlignment="0" applyProtection="0"/>
    <xf numFmtId="0" fontId="12" fillId="0" borderId="0"/>
    <xf numFmtId="9" fontId="12" fillId="0" borderId="0" applyFont="0" applyFill="0" applyBorder="0" applyAlignment="0" applyProtection="0"/>
    <xf numFmtId="43" fontId="12" fillId="0" borderId="0" applyFont="0" applyFill="0" applyBorder="0" applyAlignment="0" applyProtection="0"/>
  </cellStyleXfs>
  <cellXfs count="427">
    <xf numFmtId="0" fontId="0" fillId="0" borderId="0" xfId="0"/>
    <xf numFmtId="164" fontId="0" fillId="0" borderId="1" xfId="1" applyNumberFormat="1" applyFont="1" applyBorder="1"/>
    <xf numFmtId="9" fontId="0" fillId="0" borderId="1" xfId="2" applyFont="1" applyBorder="1"/>
    <xf numFmtId="0" fontId="2" fillId="2" borderId="1" xfId="0" applyFont="1" applyFill="1" applyBorder="1"/>
    <xf numFmtId="0" fontId="2" fillId="2" borderId="0" xfId="0" applyFont="1" applyFill="1"/>
    <xf numFmtId="2" fontId="0" fillId="0" borderId="1" xfId="0" applyNumberFormat="1" applyBorder="1"/>
    <xf numFmtId="9" fontId="0" fillId="0" borderId="1" xfId="2" applyFont="1" applyBorder="1" applyAlignment="1">
      <alignment horizontal="right"/>
    </xf>
    <xf numFmtId="9" fontId="5" fillId="0" borderId="0" xfId="3" applyNumberFormat="1" applyFont="1" applyAlignment="1">
      <alignment horizontal="center" vertical="center"/>
    </xf>
    <xf numFmtId="0" fontId="5" fillId="0" borderId="0" xfId="3" applyFont="1" applyAlignment="1">
      <alignment horizontal="center" vertical="center" wrapText="1"/>
    </xf>
    <xf numFmtId="0" fontId="7" fillId="0" borderId="0" xfId="6" quotePrefix="1" applyNumberFormat="1" applyFont="1" applyFill="1" applyBorder="1" applyAlignment="1">
      <alignment horizontal="center" vertical="center" wrapText="1"/>
    </xf>
    <xf numFmtId="3" fontId="7" fillId="0" borderId="0" xfId="4" applyNumberFormat="1" applyFont="1" applyAlignment="1">
      <alignment horizontal="center" vertical="center" wrapText="1"/>
    </xf>
    <xf numFmtId="0" fontId="7" fillId="0" borderId="0" xfId="6" applyNumberFormat="1" applyFont="1" applyFill="1" applyBorder="1" applyAlignment="1">
      <alignment horizontal="center" vertical="center"/>
    </xf>
    <xf numFmtId="0" fontId="7" fillId="0" borderId="0" xfId="3" applyFont="1" applyAlignment="1">
      <alignment horizontal="center" vertical="center" wrapText="1"/>
    </xf>
    <xf numFmtId="9" fontId="7" fillId="0" borderId="0" xfId="4" applyNumberFormat="1" applyFont="1" applyAlignment="1">
      <alignment horizontal="center" vertical="center" wrapText="1"/>
    </xf>
    <xf numFmtId="17" fontId="7" fillId="0" borderId="0" xfId="4" quotePrefix="1" applyNumberFormat="1" applyFont="1" applyAlignment="1">
      <alignment horizontal="center" vertical="center" wrapText="1"/>
    </xf>
    <xf numFmtId="167" fontId="5" fillId="0" borderId="0" xfId="3" applyNumberFormat="1" applyFont="1" applyAlignment="1">
      <alignment horizontal="center" vertical="center"/>
    </xf>
    <xf numFmtId="2" fontId="5" fillId="0" borderId="0" xfId="3" applyNumberFormat="1" applyFont="1" applyAlignment="1">
      <alignment horizontal="center" vertical="center" wrapText="1"/>
    </xf>
    <xf numFmtId="2" fontId="7" fillId="0" borderId="0" xfId="3" quotePrefix="1" applyNumberFormat="1" applyFont="1" applyAlignment="1">
      <alignment horizontal="center" vertical="center" wrapText="1"/>
    </xf>
    <xf numFmtId="9" fontId="5" fillId="0" borderId="0" xfId="2" applyFont="1" applyFill="1" applyBorder="1" applyAlignment="1">
      <alignment horizontal="center" vertical="center"/>
    </xf>
    <xf numFmtId="9" fontId="6" fillId="0" borderId="0" xfId="2" applyFont="1" applyFill="1" applyBorder="1" applyAlignment="1">
      <alignment horizontal="center" vertical="center"/>
    </xf>
    <xf numFmtId="2" fontId="6" fillId="0" borderId="0" xfId="0" applyNumberFormat="1" applyFont="1" applyAlignment="1">
      <alignment horizontal="center" vertical="center"/>
    </xf>
    <xf numFmtId="167" fontId="6" fillId="0" borderId="0" xfId="0" applyNumberFormat="1" applyFont="1" applyAlignment="1">
      <alignment horizontal="center" vertical="center"/>
    </xf>
    <xf numFmtId="1" fontId="7" fillId="0" borderId="0" xfId="1" applyNumberFormat="1" applyFont="1" applyFill="1" applyBorder="1" applyAlignment="1">
      <alignment horizontal="center" vertical="center" wrapText="1"/>
    </xf>
    <xf numFmtId="1" fontId="6" fillId="0" borderId="0" xfId="1" applyNumberFormat="1" applyFont="1" applyFill="1" applyBorder="1" applyAlignment="1">
      <alignment horizontal="center" vertical="center"/>
    </xf>
    <xf numFmtId="0" fontId="6" fillId="0" borderId="0" xfId="0" applyFont="1"/>
    <xf numFmtId="0" fontId="6" fillId="0" borderId="0" xfId="0" applyFont="1" applyAlignment="1">
      <alignment horizontal="center" vertical="center"/>
    </xf>
    <xf numFmtId="0" fontId="8" fillId="0" borderId="0" xfId="0" applyFont="1" applyAlignment="1">
      <alignment horizontal="center" vertical="center"/>
    </xf>
    <xf numFmtId="0" fontId="8" fillId="0" borderId="0" xfId="0" applyFont="1"/>
    <xf numFmtId="0" fontId="8" fillId="0" borderId="0" xfId="0" applyFont="1" applyAlignment="1">
      <alignment horizontal="center"/>
    </xf>
    <xf numFmtId="165" fontId="5" fillId="3" borderId="0" xfId="3" applyNumberFormat="1" applyFont="1" applyFill="1" applyAlignment="1">
      <alignment horizontal="center" vertical="center"/>
    </xf>
    <xf numFmtId="9" fontId="5" fillId="3" borderId="0" xfId="3" applyNumberFormat="1" applyFont="1" applyFill="1" applyAlignment="1">
      <alignment horizontal="center" vertical="center"/>
    </xf>
    <xf numFmtId="0" fontId="7" fillId="0" borderId="0" xfId="3" applyFont="1" applyAlignment="1">
      <alignment horizontal="left" vertical="center" wrapText="1"/>
    </xf>
    <xf numFmtId="0" fontId="7" fillId="0" borderId="0" xfId="3" applyFont="1" applyAlignment="1">
      <alignment vertical="center" wrapText="1"/>
    </xf>
    <xf numFmtId="0" fontId="7" fillId="3" borderId="0" xfId="3" applyFont="1" applyFill="1" applyAlignment="1">
      <alignment horizontal="left" vertical="center" wrapText="1"/>
    </xf>
    <xf numFmtId="0" fontId="7" fillId="3" borderId="0" xfId="3" applyFont="1" applyFill="1" applyAlignment="1">
      <alignment vertical="center" wrapText="1"/>
    </xf>
    <xf numFmtId="0" fontId="7" fillId="3" borderId="0" xfId="3" applyFont="1" applyFill="1" applyAlignment="1">
      <alignment horizontal="center" vertical="center"/>
    </xf>
    <xf numFmtId="9" fontId="7" fillId="3" borderId="0" xfId="6" applyFont="1" applyFill="1" applyBorder="1" applyAlignment="1">
      <alignment horizontal="center" vertical="center" wrapText="1"/>
    </xf>
    <xf numFmtId="0" fontId="7" fillId="3" borderId="0" xfId="3" applyFont="1" applyFill="1" applyAlignment="1">
      <alignment horizontal="center" vertical="center" wrapText="1"/>
    </xf>
    <xf numFmtId="9" fontId="7" fillId="3" borderId="0" xfId="4" applyNumberFormat="1" applyFont="1" applyFill="1" applyAlignment="1">
      <alignment horizontal="center" vertical="center" wrapText="1"/>
    </xf>
    <xf numFmtId="17" fontId="7" fillId="3" borderId="0" xfId="4" applyNumberFormat="1" applyFont="1" applyFill="1" applyAlignment="1">
      <alignment horizontal="center" vertical="center" wrapText="1"/>
    </xf>
    <xf numFmtId="17" fontId="7" fillId="3" borderId="0" xfId="4" quotePrefix="1" applyNumberFormat="1" applyFont="1" applyFill="1" applyAlignment="1">
      <alignment horizontal="center" vertical="center" wrapText="1"/>
    </xf>
    <xf numFmtId="0" fontId="9" fillId="2" borderId="0" xfId="0" applyFont="1" applyFill="1"/>
    <xf numFmtId="0" fontId="6" fillId="0" borderId="0" xfId="0" applyFont="1" applyAlignment="1">
      <alignment horizontal="center"/>
    </xf>
    <xf numFmtId="2" fontId="5" fillId="3" borderId="0" xfId="3" applyNumberFormat="1" applyFont="1" applyFill="1" applyAlignment="1">
      <alignment horizontal="center" vertical="center"/>
    </xf>
    <xf numFmtId="2" fontId="6" fillId="3" borderId="0" xfId="0" applyNumberFormat="1" applyFont="1" applyFill="1" applyAlignment="1">
      <alignment horizontal="center" vertical="center"/>
    </xf>
    <xf numFmtId="9" fontId="6" fillId="3" borderId="0" xfId="2" applyFont="1" applyFill="1" applyBorder="1" applyAlignment="1">
      <alignment horizontal="center" vertical="center"/>
    </xf>
    <xf numFmtId="2" fontId="7" fillId="3" borderId="0" xfId="3" quotePrefix="1" applyNumberFormat="1" applyFont="1" applyFill="1" applyAlignment="1">
      <alignment horizontal="center" vertical="center" wrapText="1"/>
    </xf>
    <xf numFmtId="2" fontId="7" fillId="3" borderId="0" xfId="3" applyNumberFormat="1" applyFont="1" applyFill="1" applyAlignment="1">
      <alignment horizontal="center" vertical="center"/>
    </xf>
    <xf numFmtId="2" fontId="6" fillId="3" borderId="0" xfId="1" applyNumberFormat="1" applyFont="1" applyFill="1" applyBorder="1" applyAlignment="1">
      <alignment horizontal="center" vertical="center"/>
    </xf>
    <xf numFmtId="9" fontId="6" fillId="0" borderId="6" xfId="2" applyFont="1" applyFill="1" applyBorder="1" applyAlignment="1">
      <alignment horizontal="center" vertical="center"/>
    </xf>
    <xf numFmtId="9" fontId="6" fillId="3" borderId="6" xfId="2" applyFont="1" applyFill="1" applyBorder="1" applyAlignment="1">
      <alignment horizontal="center" vertical="center"/>
    </xf>
    <xf numFmtId="0" fontId="7" fillId="3" borderId="8" xfId="3" applyFont="1" applyFill="1" applyBorder="1" applyAlignment="1">
      <alignment horizontal="left" vertical="center" wrapText="1"/>
    </xf>
    <xf numFmtId="166" fontId="5" fillId="3" borderId="8" xfId="5" applyFont="1" applyFill="1" applyBorder="1" applyAlignment="1">
      <alignment horizontal="center" vertical="center"/>
    </xf>
    <xf numFmtId="2" fontId="5" fillId="3" borderId="8" xfId="5" applyNumberFormat="1" applyFont="1" applyFill="1" applyBorder="1" applyAlignment="1">
      <alignment horizontal="center" vertical="center"/>
    </xf>
    <xf numFmtId="2" fontId="6" fillId="3" borderId="8" xfId="0" applyNumberFormat="1" applyFont="1" applyFill="1" applyBorder="1" applyAlignment="1">
      <alignment horizontal="center" vertical="center"/>
    </xf>
    <xf numFmtId="9" fontId="6" fillId="3" borderId="8" xfId="2" applyFont="1" applyFill="1" applyBorder="1" applyAlignment="1">
      <alignment horizontal="center" vertical="center"/>
    </xf>
    <xf numFmtId="9" fontId="6" fillId="3" borderId="9" xfId="2" applyFont="1" applyFill="1" applyBorder="1" applyAlignment="1">
      <alignment horizontal="center" vertical="center"/>
    </xf>
    <xf numFmtId="0" fontId="7" fillId="0" borderId="3" xfId="3" applyFont="1" applyBorder="1" applyAlignment="1">
      <alignment vertical="center" wrapText="1"/>
    </xf>
    <xf numFmtId="0" fontId="7" fillId="0" borderId="3" xfId="3" quotePrefix="1" applyFont="1" applyBorder="1" applyAlignment="1">
      <alignment horizontal="center" vertical="center" wrapText="1"/>
    </xf>
    <xf numFmtId="2" fontId="7" fillId="0" borderId="3" xfId="3" quotePrefix="1" applyNumberFormat="1" applyFont="1" applyBorder="1" applyAlignment="1">
      <alignment horizontal="center" vertical="center" wrapText="1"/>
    </xf>
    <xf numFmtId="2" fontId="6" fillId="0" borderId="3" xfId="0" applyNumberFormat="1" applyFont="1" applyBorder="1" applyAlignment="1">
      <alignment horizontal="center" vertical="center"/>
    </xf>
    <xf numFmtId="9" fontId="6" fillId="0" borderId="3" xfId="2" applyFont="1" applyFill="1" applyBorder="1" applyAlignment="1">
      <alignment horizontal="center" vertical="center"/>
    </xf>
    <xf numFmtId="9" fontId="6" fillId="0" borderId="4" xfId="2" applyFont="1" applyFill="1" applyBorder="1" applyAlignment="1">
      <alignment horizontal="center" vertical="center"/>
    </xf>
    <xf numFmtId="9" fontId="7" fillId="3" borderId="8" xfId="3" quotePrefix="1" applyNumberFormat="1" applyFont="1" applyFill="1" applyBorder="1" applyAlignment="1">
      <alignment horizontal="center" vertical="center" wrapText="1"/>
    </xf>
    <xf numFmtId="2" fontId="7" fillId="3" borderId="8" xfId="3" quotePrefix="1" applyNumberFormat="1" applyFont="1" applyFill="1" applyBorder="1" applyAlignment="1">
      <alignment horizontal="center" vertical="center" wrapText="1"/>
    </xf>
    <xf numFmtId="165" fontId="7" fillId="0" borderId="3" xfId="4" applyNumberFormat="1" applyFont="1" applyBorder="1" applyAlignment="1">
      <alignment horizontal="center" vertical="center"/>
    </xf>
    <xf numFmtId="165" fontId="7" fillId="0" borderId="3" xfId="2" applyNumberFormat="1" applyFont="1" applyFill="1" applyBorder="1" applyAlignment="1">
      <alignment horizontal="center" vertical="center"/>
    </xf>
    <xf numFmtId="165" fontId="6" fillId="0" borderId="3" xfId="2" applyNumberFormat="1" applyFont="1" applyFill="1" applyBorder="1" applyAlignment="1">
      <alignment horizontal="center" vertical="center"/>
    </xf>
    <xf numFmtId="0" fontId="7" fillId="0" borderId="8" xfId="3" applyFont="1" applyBorder="1" applyAlignment="1">
      <alignment vertical="center" wrapText="1"/>
    </xf>
    <xf numFmtId="165" fontId="7" fillId="0" borderId="8" xfId="4" applyNumberFormat="1" applyFont="1" applyBorder="1" applyAlignment="1">
      <alignment horizontal="center" vertical="center"/>
    </xf>
    <xf numFmtId="2" fontId="7" fillId="0" borderId="8" xfId="3" quotePrefix="1" applyNumberFormat="1" applyFont="1" applyBorder="1" applyAlignment="1">
      <alignment horizontal="center" vertical="center" wrapText="1"/>
    </xf>
    <xf numFmtId="2" fontId="6" fillId="0" borderId="8" xfId="0" applyNumberFormat="1" applyFont="1" applyBorder="1" applyAlignment="1">
      <alignment horizontal="center" vertical="center"/>
    </xf>
    <xf numFmtId="9" fontId="6" fillId="0" borderId="8" xfId="2" applyFont="1" applyFill="1" applyBorder="1" applyAlignment="1">
      <alignment horizontal="center" vertical="center"/>
    </xf>
    <xf numFmtId="9" fontId="6" fillId="0" borderId="9" xfId="2" applyFont="1" applyFill="1" applyBorder="1" applyAlignment="1">
      <alignment horizontal="center" vertical="center"/>
    </xf>
    <xf numFmtId="0" fontId="7" fillId="3" borderId="3" xfId="3" applyFont="1" applyFill="1" applyBorder="1" applyAlignment="1">
      <alignment horizontal="left" vertical="center" wrapText="1"/>
    </xf>
    <xf numFmtId="9" fontId="7" fillId="3" borderId="3" xfId="4" applyNumberFormat="1" applyFont="1" applyFill="1" applyBorder="1" applyAlignment="1">
      <alignment horizontal="center" vertical="center" wrapText="1"/>
    </xf>
    <xf numFmtId="2" fontId="7" fillId="3" borderId="3" xfId="3" quotePrefix="1" applyNumberFormat="1" applyFont="1" applyFill="1" applyBorder="1" applyAlignment="1">
      <alignment horizontal="center" vertical="center" wrapText="1"/>
    </xf>
    <xf numFmtId="2" fontId="6" fillId="3" borderId="3" xfId="0" applyNumberFormat="1" applyFont="1" applyFill="1" applyBorder="1" applyAlignment="1">
      <alignment horizontal="center" vertical="center"/>
    </xf>
    <xf numFmtId="9" fontId="6" fillId="3" borderId="3" xfId="2" applyFont="1" applyFill="1" applyBorder="1" applyAlignment="1">
      <alignment horizontal="center" vertical="center"/>
    </xf>
    <xf numFmtId="9" fontId="6" fillId="3" borderId="4" xfId="2" applyFont="1" applyFill="1" applyBorder="1" applyAlignment="1">
      <alignment horizontal="center" vertical="center"/>
    </xf>
    <xf numFmtId="0" fontId="7" fillId="0" borderId="8" xfId="3" applyFont="1" applyBorder="1" applyAlignment="1">
      <alignment horizontal="left" vertical="center" wrapText="1"/>
    </xf>
    <xf numFmtId="17" fontId="7" fillId="0" borderId="8" xfId="4" quotePrefix="1" applyNumberFormat="1" applyFont="1" applyBorder="1" applyAlignment="1">
      <alignment horizontal="center" vertical="center" wrapText="1"/>
    </xf>
    <xf numFmtId="0" fontId="9" fillId="2" borderId="6" xfId="4" applyFont="1" applyFill="1" applyBorder="1" applyAlignment="1">
      <alignment horizontal="center" vertical="center" wrapText="1" readingOrder="1"/>
    </xf>
    <xf numFmtId="0" fontId="9" fillId="2" borderId="9" xfId="4" applyFont="1" applyFill="1" applyBorder="1" applyAlignment="1">
      <alignment horizontal="center" vertical="center" wrapText="1" readingOrder="1"/>
    </xf>
    <xf numFmtId="0" fontId="10" fillId="2" borderId="10" xfId="3" applyFont="1" applyFill="1" applyBorder="1" applyAlignment="1">
      <alignment horizontal="center" vertical="center"/>
    </xf>
    <xf numFmtId="0" fontId="10" fillId="2" borderId="11" xfId="3" applyFont="1" applyFill="1" applyBorder="1" applyAlignment="1">
      <alignment horizontal="center" vertical="center" wrapText="1"/>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9" fillId="2" borderId="0" xfId="0" applyFont="1" applyFill="1" applyAlignment="1">
      <alignment horizontal="center"/>
    </xf>
    <xf numFmtId="0" fontId="8" fillId="0" borderId="0" xfId="0" applyFont="1" applyAlignment="1">
      <alignment horizontal="left"/>
    </xf>
    <xf numFmtId="0" fontId="10" fillId="2" borderId="12" xfId="3" applyFont="1" applyFill="1" applyBorder="1" applyAlignment="1">
      <alignment horizontal="center" vertical="center" wrapText="1"/>
    </xf>
    <xf numFmtId="1" fontId="7" fillId="3" borderId="0" xfId="1" quotePrefix="1" applyNumberFormat="1" applyFont="1" applyFill="1" applyBorder="1" applyAlignment="1">
      <alignment horizontal="center" vertical="center" wrapText="1"/>
    </xf>
    <xf numFmtId="1" fontId="6" fillId="3" borderId="0" xfId="1" applyNumberFormat="1" applyFont="1" applyFill="1" applyBorder="1" applyAlignment="1">
      <alignment horizontal="center" vertical="center"/>
    </xf>
    <xf numFmtId="9" fontId="7" fillId="3" borderId="0" xfId="2" quotePrefix="1" applyFont="1" applyFill="1" applyBorder="1" applyAlignment="1">
      <alignment horizontal="center" vertical="center" wrapText="1"/>
    </xf>
    <xf numFmtId="0" fontId="14" fillId="0" borderId="0" xfId="7" applyFont="1"/>
    <xf numFmtId="0" fontId="14" fillId="0" borderId="0" xfId="7" applyFont="1" applyAlignment="1">
      <alignment horizontal="center" vertical="center"/>
    </xf>
    <xf numFmtId="165" fontId="14" fillId="0" borderId="0" xfId="8" applyNumberFormat="1" applyFont="1" applyAlignment="1" applyProtection="1">
      <alignment horizontal="center" vertical="center"/>
    </xf>
    <xf numFmtId="0" fontId="15" fillId="0" borderId="0" xfId="7" applyFont="1" applyAlignment="1">
      <alignment horizontal="center"/>
    </xf>
    <xf numFmtId="0" fontId="15" fillId="0" borderId="0" xfId="7" applyFont="1"/>
    <xf numFmtId="0" fontId="15" fillId="0" borderId="0" xfId="7" applyFont="1" applyAlignment="1">
      <alignment vertical="center" wrapText="1"/>
    </xf>
    <xf numFmtId="0" fontId="14" fillId="0" borderId="0" xfId="7" applyFont="1" applyAlignment="1">
      <alignment horizontal="center"/>
    </xf>
    <xf numFmtId="0" fontId="17" fillId="2" borderId="14" xfId="7" applyFont="1" applyFill="1" applyBorder="1" applyAlignment="1">
      <alignment horizontal="center" vertical="center"/>
    </xf>
    <xf numFmtId="0" fontId="17" fillId="2" borderId="15" xfId="7" applyFont="1" applyFill="1" applyBorder="1" applyAlignment="1">
      <alignment horizontal="center" vertical="center"/>
    </xf>
    <xf numFmtId="0" fontId="17" fillId="2" borderId="17" xfId="7" applyFont="1" applyFill="1" applyBorder="1" applyAlignment="1">
      <alignment horizontal="center" vertical="center"/>
    </xf>
    <xf numFmtId="0" fontId="17" fillId="2" borderId="18" xfId="7" applyFont="1" applyFill="1" applyBorder="1" applyAlignment="1">
      <alignment horizontal="center" vertical="center"/>
    </xf>
    <xf numFmtId="0" fontId="15" fillId="0" borderId="0" xfId="7" applyFont="1" applyAlignment="1">
      <alignment horizontal="center" vertical="center"/>
    </xf>
    <xf numFmtId="165" fontId="15" fillId="0" borderId="0" xfId="8" applyNumberFormat="1" applyFont="1" applyFill="1" applyAlignment="1" applyProtection="1">
      <alignment horizontal="center" vertical="center"/>
    </xf>
    <xf numFmtId="0" fontId="14" fillId="0" borderId="19" xfId="7" applyFont="1" applyBorder="1" applyAlignment="1">
      <alignment horizontal="left" vertical="center"/>
    </xf>
    <xf numFmtId="0" fontId="14" fillId="0" borderId="19" xfId="7" applyFont="1" applyBorder="1" applyAlignment="1">
      <alignment horizontal="left" vertical="center" wrapText="1"/>
    </xf>
    <xf numFmtId="0" fontId="14" fillId="0" borderId="19" xfId="7" applyFont="1" applyBorder="1" applyAlignment="1">
      <alignment horizontal="center" vertical="center" wrapText="1"/>
    </xf>
    <xf numFmtId="173" fontId="14" fillId="0" borderId="19" xfId="7" applyNumberFormat="1" applyFont="1" applyBorder="1" applyAlignment="1">
      <alignment horizontal="center" vertical="center"/>
    </xf>
    <xf numFmtId="9" fontId="15" fillId="0" borderId="19" xfId="8" applyFont="1" applyBorder="1" applyAlignment="1" applyProtection="1">
      <alignment horizontal="center" vertical="center"/>
    </xf>
    <xf numFmtId="0" fontId="14" fillId="0" borderId="0" xfId="7" applyFont="1" applyAlignment="1">
      <alignment vertical="center"/>
    </xf>
    <xf numFmtId="4" fontId="14" fillId="0" borderId="0" xfId="7" applyNumberFormat="1" applyFont="1" applyAlignment="1">
      <alignment horizontal="center" vertical="center"/>
    </xf>
    <xf numFmtId="9" fontId="14" fillId="0" borderId="0" xfId="8" applyFont="1" applyAlignment="1" applyProtection="1">
      <alignment horizontal="center" vertical="center"/>
    </xf>
    <xf numFmtId="0" fontId="14" fillId="0" borderId="20" xfId="7" applyFont="1" applyBorder="1" applyAlignment="1">
      <alignment horizontal="left" vertical="center"/>
    </xf>
    <xf numFmtId="0" fontId="14" fillId="0" borderId="21" xfId="7" applyFont="1" applyBorder="1" applyAlignment="1">
      <alignment horizontal="left" vertical="center" wrapText="1"/>
    </xf>
    <xf numFmtId="174" fontId="14" fillId="0" borderId="21" xfId="8" applyNumberFormat="1" applyFont="1" applyBorder="1" applyAlignment="1">
      <alignment horizontal="center" vertical="center"/>
    </xf>
    <xf numFmtId="2" fontId="14" fillId="0" borderId="21" xfId="8" applyNumberFormat="1" applyFont="1" applyBorder="1" applyAlignment="1">
      <alignment horizontal="center" vertical="center"/>
    </xf>
    <xf numFmtId="0" fontId="14" fillId="0" borderId="20" xfId="7" applyFont="1" applyBorder="1" applyAlignment="1">
      <alignment horizontal="left" vertical="center" wrapText="1"/>
    </xf>
    <xf numFmtId="9" fontId="15" fillId="0" borderId="0" xfId="8" applyFont="1" applyBorder="1" applyAlignment="1" applyProtection="1">
      <alignment horizontal="center" vertical="center"/>
    </xf>
    <xf numFmtId="1" fontId="14" fillId="0" borderId="19" xfId="7" applyNumberFormat="1" applyFont="1" applyBorder="1" applyAlignment="1">
      <alignment horizontal="center" vertical="center"/>
    </xf>
    <xf numFmtId="9" fontId="15" fillId="11" borderId="19" xfId="8" applyFont="1" applyFill="1" applyBorder="1" applyAlignment="1" applyProtection="1">
      <alignment horizontal="center" vertical="center"/>
    </xf>
    <xf numFmtId="1" fontId="14" fillId="0" borderId="19" xfId="9" applyNumberFormat="1" applyFont="1" applyBorder="1" applyAlignment="1">
      <alignment horizontal="center" vertical="center"/>
    </xf>
    <xf numFmtId="1" fontId="14" fillId="0" borderId="21" xfId="7" applyNumberFormat="1" applyFont="1" applyBorder="1" applyAlignment="1">
      <alignment horizontal="center" vertical="center"/>
    </xf>
    <xf numFmtId="9" fontId="14" fillId="0" borderId="21" xfId="8" applyFont="1" applyBorder="1" applyAlignment="1">
      <alignment horizontal="center" vertical="center"/>
    </xf>
    <xf numFmtId="176" fontId="14" fillId="0" borderId="19" xfId="7" applyNumberFormat="1" applyFont="1" applyBorder="1" applyAlignment="1">
      <alignment horizontal="center" vertical="center"/>
    </xf>
    <xf numFmtId="0" fontId="14" fillId="0" borderId="19" xfId="7" applyFont="1" applyBorder="1" applyAlignment="1">
      <alignment horizontal="center" vertical="center"/>
    </xf>
    <xf numFmtId="9" fontId="14" fillId="0" borderId="20" xfId="7" applyNumberFormat="1" applyFont="1" applyBorder="1" applyAlignment="1">
      <alignment horizontal="center" vertical="center"/>
    </xf>
    <xf numFmtId="165" fontId="14" fillId="0" borderId="21" xfId="7" applyNumberFormat="1" applyFont="1" applyBorder="1" applyAlignment="1">
      <alignment horizontal="center" vertical="center"/>
    </xf>
    <xf numFmtId="2" fontId="14" fillId="0" borderId="21" xfId="7" applyNumberFormat="1" applyFont="1" applyBorder="1" applyAlignment="1">
      <alignment horizontal="center" vertical="center"/>
    </xf>
    <xf numFmtId="1" fontId="14" fillId="0" borderId="20" xfId="7" applyNumberFormat="1" applyFont="1" applyBorder="1" applyAlignment="1">
      <alignment horizontal="center" vertical="center"/>
    </xf>
    <xf numFmtId="43" fontId="14" fillId="0" borderId="0" xfId="9" applyFont="1" applyAlignment="1" applyProtection="1">
      <alignment vertical="center"/>
    </xf>
    <xf numFmtId="177" fontId="17" fillId="2" borderId="13" xfId="8" applyNumberFormat="1" applyFont="1" applyFill="1" applyBorder="1" applyAlignment="1" applyProtection="1">
      <alignment vertical="center"/>
    </xf>
    <xf numFmtId="0" fontId="17" fillId="2" borderId="22" xfId="9" applyNumberFormat="1" applyFont="1" applyFill="1" applyBorder="1" applyAlignment="1" applyProtection="1">
      <alignment vertical="center"/>
    </xf>
    <xf numFmtId="43" fontId="14" fillId="0" borderId="0" xfId="9" applyFont="1" applyAlignment="1" applyProtection="1">
      <alignment horizontal="center" vertical="center"/>
    </xf>
    <xf numFmtId="43" fontId="14" fillId="0" borderId="0" xfId="9" applyFont="1" applyProtection="1"/>
    <xf numFmtId="9" fontId="17" fillId="2" borderId="26" xfId="8" applyFont="1" applyFill="1" applyBorder="1" applyAlignment="1" applyProtection="1">
      <alignment horizontal="center" vertical="center"/>
    </xf>
    <xf numFmtId="0" fontId="17" fillId="2" borderId="26" xfId="7" applyFont="1" applyFill="1" applyBorder="1" applyAlignment="1">
      <alignment vertical="center"/>
    </xf>
    <xf numFmtId="0" fontId="17" fillId="2" borderId="13" xfId="7" applyFont="1" applyFill="1" applyBorder="1" applyAlignment="1">
      <alignment horizontal="center" vertical="center"/>
    </xf>
    <xf numFmtId="0" fontId="17" fillId="2" borderId="22" xfId="7" applyFont="1" applyFill="1" applyBorder="1" applyAlignment="1">
      <alignment horizontal="center" vertical="center"/>
    </xf>
    <xf numFmtId="0" fontId="17" fillId="2" borderId="26" xfId="7" applyFont="1" applyFill="1" applyBorder="1" applyAlignment="1">
      <alignment horizontal="center" vertical="center" wrapText="1"/>
    </xf>
    <xf numFmtId="0" fontId="17" fillId="2" borderId="13" xfId="7" applyFont="1" applyFill="1" applyBorder="1" applyAlignment="1">
      <alignment horizontal="center" vertical="center" wrapText="1"/>
    </xf>
    <xf numFmtId="0" fontId="14" fillId="0" borderId="27" xfId="7" applyFont="1" applyBorder="1" applyAlignment="1">
      <alignment vertical="top" wrapText="1"/>
    </xf>
    <xf numFmtId="0" fontId="14" fillId="0" borderId="28" xfId="7" applyFont="1" applyBorder="1" applyAlignment="1">
      <alignment vertical="top" wrapText="1"/>
    </xf>
    <xf numFmtId="9" fontId="14" fillId="0" borderId="28" xfId="8" applyFont="1" applyBorder="1" applyAlignment="1" applyProtection="1">
      <alignment horizontal="left" vertical="top"/>
    </xf>
    <xf numFmtId="2" fontId="14" fillId="0" borderId="28" xfId="7" applyNumberFormat="1" applyFont="1" applyBorder="1" applyAlignment="1">
      <alignment horizontal="center" vertical="top"/>
    </xf>
    <xf numFmtId="9" fontId="14" fillId="3" borderId="28" xfId="7" applyNumberFormat="1" applyFont="1" applyFill="1" applyBorder="1" applyAlignment="1">
      <alignment horizontal="center" vertical="top"/>
    </xf>
    <xf numFmtId="9" fontId="15" fillId="0" borderId="28" xfId="8" applyFont="1" applyBorder="1" applyAlignment="1" applyProtection="1">
      <alignment horizontal="center" vertical="center"/>
    </xf>
    <xf numFmtId="165" fontId="14" fillId="14" borderId="29" xfId="8" applyNumberFormat="1" applyFont="1" applyFill="1" applyBorder="1" applyAlignment="1" applyProtection="1">
      <alignment horizontal="center" vertical="center"/>
    </xf>
    <xf numFmtId="0" fontId="14" fillId="0" borderId="30" xfId="7" applyFont="1" applyBorder="1" applyAlignment="1">
      <alignment vertical="top" wrapText="1"/>
    </xf>
    <xf numFmtId="0" fontId="14" fillId="0" borderId="31" xfId="7" applyFont="1" applyBorder="1" applyAlignment="1">
      <alignment vertical="top" wrapText="1"/>
    </xf>
    <xf numFmtId="9" fontId="14" fillId="0" borderId="31" xfId="8" applyFont="1" applyBorder="1" applyAlignment="1" applyProtection="1">
      <alignment horizontal="left" vertical="top"/>
    </xf>
    <xf numFmtId="9" fontId="14" fillId="0" borderId="31" xfId="7" applyNumberFormat="1" applyFont="1" applyBorder="1" applyAlignment="1">
      <alignment horizontal="center" vertical="top"/>
    </xf>
    <xf numFmtId="9" fontId="14" fillId="3" borderId="31" xfId="7" applyNumberFormat="1" applyFont="1" applyFill="1" applyBorder="1" applyAlignment="1">
      <alignment horizontal="center" vertical="top"/>
    </xf>
    <xf numFmtId="9" fontId="15" fillId="0" borderId="31" xfId="8" applyFont="1" applyBorder="1" applyAlignment="1" applyProtection="1">
      <alignment horizontal="center" vertical="center"/>
    </xf>
    <xf numFmtId="165" fontId="14" fillId="14" borderId="32" xfId="8" applyNumberFormat="1" applyFont="1" applyFill="1" applyBorder="1" applyAlignment="1" applyProtection="1">
      <alignment horizontal="center" vertical="center"/>
    </xf>
    <xf numFmtId="0" fontId="14" fillId="0" borderId="33" xfId="7" applyFont="1" applyBorder="1" applyAlignment="1">
      <alignment vertical="top" wrapText="1"/>
    </xf>
    <xf numFmtId="0" fontId="14" fillId="0" borderId="34" xfId="7" applyFont="1" applyBorder="1" applyAlignment="1">
      <alignment vertical="top" wrapText="1"/>
    </xf>
    <xf numFmtId="9" fontId="14" fillId="0" borderId="34" xfId="8" applyFont="1" applyBorder="1" applyAlignment="1" applyProtection="1">
      <alignment horizontal="left" vertical="top" wrapText="1"/>
    </xf>
    <xf numFmtId="9" fontId="14" fillId="0" borderId="34" xfId="9" applyNumberFormat="1" applyFont="1" applyBorder="1" applyAlignment="1" applyProtection="1">
      <alignment horizontal="center" vertical="top"/>
    </xf>
    <xf numFmtId="9" fontId="14" fillId="3" borderId="34" xfId="7" applyNumberFormat="1" applyFont="1" applyFill="1" applyBorder="1" applyAlignment="1">
      <alignment horizontal="center" vertical="top"/>
    </xf>
    <xf numFmtId="9" fontId="15" fillId="0" borderId="34" xfId="8" applyFont="1" applyBorder="1" applyAlignment="1" applyProtection="1">
      <alignment horizontal="center" vertical="center"/>
    </xf>
    <xf numFmtId="165" fontId="14" fillId="14" borderId="35" xfId="8" applyNumberFormat="1" applyFont="1" applyFill="1" applyBorder="1" applyAlignment="1" applyProtection="1">
      <alignment horizontal="center" vertical="center"/>
    </xf>
    <xf numFmtId="9" fontId="18" fillId="2" borderId="14" xfId="8" applyFont="1" applyFill="1" applyBorder="1" applyAlignment="1" applyProtection="1">
      <alignment horizontal="center"/>
    </xf>
    <xf numFmtId="9" fontId="18" fillId="2" borderId="24" xfId="8" applyFont="1" applyFill="1" applyBorder="1" applyAlignment="1" applyProtection="1">
      <alignment horizontal="center"/>
    </xf>
    <xf numFmtId="9" fontId="18" fillId="2" borderId="25" xfId="8" applyFont="1" applyFill="1" applyBorder="1" applyAlignment="1" applyProtection="1">
      <alignment horizontal="center"/>
    </xf>
    <xf numFmtId="9" fontId="18" fillId="2" borderId="18" xfId="8" applyFont="1" applyFill="1" applyBorder="1" applyAlignment="1" applyProtection="1">
      <alignment horizontal="center"/>
    </xf>
    <xf numFmtId="9" fontId="18" fillId="2" borderId="36" xfId="8" applyFont="1" applyFill="1" applyBorder="1" applyAlignment="1" applyProtection="1">
      <alignment horizontal="center"/>
    </xf>
    <xf numFmtId="9" fontId="18" fillId="2" borderId="37" xfId="8" applyFont="1" applyFill="1" applyBorder="1" applyAlignment="1" applyProtection="1">
      <alignment horizontal="center"/>
    </xf>
    <xf numFmtId="0" fontId="15" fillId="0" borderId="0" xfId="7" applyFont="1" applyAlignment="1">
      <alignment horizontal="left" vertical="center"/>
    </xf>
    <xf numFmtId="0" fontId="22" fillId="0" borderId="0" xfId="7" applyFont="1" applyAlignment="1">
      <alignment horizontal="justify" vertical="center" wrapText="1"/>
    </xf>
    <xf numFmtId="165" fontId="22" fillId="0" borderId="0" xfId="8" applyNumberFormat="1" applyFont="1" applyAlignment="1" applyProtection="1">
      <alignment horizontal="justify" vertical="center" wrapText="1"/>
    </xf>
    <xf numFmtId="165" fontId="14" fillId="0" borderId="0" xfId="8" applyNumberFormat="1" applyFont="1" applyProtection="1"/>
    <xf numFmtId="0" fontId="15" fillId="0" borderId="16" xfId="7" applyFont="1" applyBorder="1" applyAlignment="1">
      <alignment horizontal="center" vertical="center"/>
    </xf>
    <xf numFmtId="4" fontId="23" fillId="0" borderId="1" xfId="7" applyNumberFormat="1" applyFont="1" applyBorder="1" applyAlignment="1">
      <alignment horizontal="center" vertical="center"/>
    </xf>
    <xf numFmtId="0" fontId="15" fillId="0" borderId="40" xfId="7" applyFont="1" applyBorder="1" applyAlignment="1">
      <alignment horizontal="center" vertical="center"/>
    </xf>
    <xf numFmtId="4" fontId="22" fillId="15" borderId="26" xfId="7" applyNumberFormat="1" applyFont="1" applyFill="1" applyBorder="1" applyAlignment="1">
      <alignment horizontal="center" vertical="top"/>
    </xf>
    <xf numFmtId="0" fontId="15" fillId="0" borderId="18" xfId="7" applyFont="1" applyBorder="1" applyAlignment="1">
      <alignment vertical="center" wrapText="1"/>
    </xf>
    <xf numFmtId="0" fontId="15" fillId="0" borderId="36" xfId="7" applyFont="1" applyBorder="1" applyAlignment="1">
      <alignment vertical="center" wrapText="1"/>
    </xf>
    <xf numFmtId="0" fontId="22" fillId="0" borderId="36" xfId="7" applyFont="1" applyBorder="1"/>
    <xf numFmtId="0" fontId="15" fillId="0" borderId="22" xfId="7" applyFont="1" applyBorder="1" applyAlignment="1">
      <alignment horizontal="right" vertical="center" wrapText="1"/>
    </xf>
    <xf numFmtId="4" fontId="15" fillId="0" borderId="17" xfId="7" applyNumberFormat="1" applyFont="1" applyBorder="1" applyAlignment="1">
      <alignment horizontal="center" vertical="center"/>
    </xf>
    <xf numFmtId="0" fontId="22" fillId="0" borderId="0" xfId="7" applyFont="1"/>
    <xf numFmtId="0" fontId="15" fillId="0" borderId="0" xfId="7" applyFont="1" applyAlignment="1">
      <alignment horizontal="center" vertical="center" wrapText="1"/>
    </xf>
    <xf numFmtId="4" fontId="15" fillId="0" borderId="0" xfId="7" applyNumberFormat="1" applyFont="1" applyAlignment="1">
      <alignment horizontal="center" vertical="center" wrapText="1"/>
    </xf>
    <xf numFmtId="165" fontId="22" fillId="0" borderId="0" xfId="8" applyNumberFormat="1" applyFont="1" applyAlignment="1" applyProtection="1">
      <alignment vertical="top"/>
    </xf>
    <xf numFmtId="0" fontId="22" fillId="0" borderId="0" xfId="7" applyFont="1" applyAlignment="1">
      <alignment horizontal="center"/>
    </xf>
    <xf numFmtId="165" fontId="22" fillId="0" borderId="0" xfId="8" applyNumberFormat="1" applyFont="1" applyProtection="1"/>
    <xf numFmtId="0" fontId="22" fillId="0" borderId="18" xfId="7" applyFont="1" applyBorder="1" applyAlignment="1">
      <alignment vertical="center"/>
    </xf>
    <xf numFmtId="0" fontId="16" fillId="0" borderId="0" xfId="7" applyFont="1" applyAlignment="1">
      <alignment vertical="center" wrapText="1"/>
    </xf>
    <xf numFmtId="0" fontId="16" fillId="0" borderId="0" xfId="7" applyFont="1" applyAlignment="1">
      <alignment horizontal="center" vertical="center" wrapText="1"/>
    </xf>
    <xf numFmtId="9" fontId="19" fillId="0" borderId="0" xfId="7" applyNumberFormat="1" applyFont="1" applyAlignment="1">
      <alignment horizontal="center" vertical="center" wrapText="1"/>
    </xf>
    <xf numFmtId="165" fontId="14" fillId="0" borderId="0" xfId="8" applyNumberFormat="1" applyFont="1" applyBorder="1" applyAlignment="1" applyProtection="1">
      <alignment horizontal="center" vertical="center"/>
    </xf>
    <xf numFmtId="0" fontId="19" fillId="0" borderId="0" xfId="7" applyFont="1" applyAlignment="1">
      <alignment horizontal="center" vertical="center" wrapText="1"/>
    </xf>
    <xf numFmtId="0" fontId="17" fillId="0" borderId="0" xfId="7" applyFont="1" applyAlignment="1">
      <alignment vertical="center" wrapText="1"/>
    </xf>
    <xf numFmtId="0" fontId="18" fillId="0" borderId="0" xfId="7" applyFont="1" applyAlignment="1">
      <alignment vertical="center" wrapText="1"/>
    </xf>
    <xf numFmtId="171" fontId="17" fillId="0" borderId="0" xfId="8" applyNumberFormat="1" applyFont="1" applyFill="1" applyBorder="1" applyAlignment="1" applyProtection="1">
      <alignment horizontal="center" vertical="center"/>
    </xf>
    <xf numFmtId="172" fontId="17" fillId="0" borderId="0" xfId="8" applyNumberFormat="1" applyFont="1" applyFill="1" applyBorder="1" applyAlignment="1" applyProtection="1">
      <alignment horizontal="center" vertical="center"/>
    </xf>
    <xf numFmtId="9" fontId="14" fillId="0" borderId="19" xfId="2" applyFont="1" applyBorder="1" applyAlignment="1">
      <alignment horizontal="center" vertical="center"/>
    </xf>
    <xf numFmtId="0" fontId="17" fillId="2" borderId="0" xfId="7" applyFont="1" applyFill="1" applyAlignment="1">
      <alignment horizontal="center" vertical="center" wrapText="1"/>
    </xf>
    <xf numFmtId="0" fontId="17" fillId="0" borderId="0" xfId="7" applyFont="1" applyAlignment="1">
      <alignment horizontal="center" vertical="center" wrapText="1"/>
    </xf>
    <xf numFmtId="0" fontId="2" fillId="2" borderId="0" xfId="0" applyFont="1" applyFill="1" applyAlignment="1">
      <alignment vertical="center" wrapText="1"/>
    </xf>
    <xf numFmtId="0" fontId="2" fillId="2" borderId="1" xfId="0" applyFont="1" applyFill="1" applyBorder="1" applyAlignment="1">
      <alignment horizontal="center" vertical="center"/>
    </xf>
    <xf numFmtId="9" fontId="14" fillId="0" borderId="21" xfId="2" applyFont="1" applyBorder="1" applyAlignment="1">
      <alignment horizontal="center" vertical="center"/>
    </xf>
    <xf numFmtId="9" fontId="14" fillId="0" borderId="20" xfId="2" applyFont="1" applyBorder="1" applyAlignment="1">
      <alignment horizontal="center" vertical="center"/>
    </xf>
    <xf numFmtId="2" fontId="14" fillId="0" borderId="20" xfId="7" applyNumberFormat="1" applyFont="1" applyBorder="1" applyAlignment="1">
      <alignment horizontal="center" vertical="center"/>
    </xf>
    <xf numFmtId="43" fontId="0" fillId="0" borderId="1" xfId="1" applyFont="1" applyBorder="1"/>
    <xf numFmtId="0" fontId="2" fillId="2" borderId="8" xfId="0" applyFont="1" applyFill="1" applyBorder="1"/>
    <xf numFmtId="0" fontId="2" fillId="0" borderId="0" xfId="0" applyFont="1"/>
    <xf numFmtId="9" fontId="0" fillId="0" borderId="0" xfId="2" applyFont="1" applyFill="1" applyBorder="1" applyAlignment="1">
      <alignment horizontal="right"/>
    </xf>
    <xf numFmtId="9" fontId="0" fillId="0" borderId="0" xfId="2" applyFont="1" applyFill="1" applyBorder="1"/>
    <xf numFmtId="0" fontId="0" fillId="0" borderId="0" xfId="0" applyAlignment="1">
      <alignment vertical="center"/>
    </xf>
    <xf numFmtId="9" fontId="0" fillId="0" borderId="1" xfId="1" applyNumberFormat="1" applyFont="1" applyBorder="1"/>
    <xf numFmtId="0" fontId="16" fillId="0" borderId="1" xfId="0" applyFont="1" applyBorder="1" applyAlignment="1">
      <alignment vertical="center" wrapText="1"/>
    </xf>
    <xf numFmtId="0" fontId="14" fillId="0" borderId="0" xfId="0" applyFont="1"/>
    <xf numFmtId="0" fontId="14" fillId="0" borderId="21" xfId="0" applyFont="1" applyBorder="1" applyAlignment="1">
      <alignment horizontal="left" vertical="center" wrapText="1"/>
    </xf>
    <xf numFmtId="0" fontId="14" fillId="0" borderId="19" xfId="0" applyFont="1" applyBorder="1" applyAlignment="1">
      <alignment horizontal="center" vertical="center" wrapText="1"/>
    </xf>
    <xf numFmtId="173" fontId="14" fillId="0" borderId="21" xfId="0" applyNumberFormat="1" applyFont="1" applyBorder="1" applyAlignment="1">
      <alignment horizontal="center" vertical="center"/>
    </xf>
    <xf numFmtId="9" fontId="0" fillId="0" borderId="8" xfId="2" applyFont="1" applyFill="1" applyBorder="1" applyAlignment="1">
      <alignment horizontal="right"/>
    </xf>
    <xf numFmtId="9" fontId="0" fillId="0" borderId="8" xfId="2" applyFont="1" applyFill="1" applyBorder="1"/>
    <xf numFmtId="0" fontId="15" fillId="3" borderId="40" xfId="7" applyFont="1" applyFill="1" applyBorder="1" applyAlignment="1">
      <alignment horizontal="center" vertical="center"/>
    </xf>
    <xf numFmtId="0" fontId="22" fillId="0" borderId="17" xfId="7" applyFont="1" applyBorder="1" applyAlignment="1">
      <alignment horizontal="left" vertical="center"/>
    </xf>
    <xf numFmtId="0" fontId="15" fillId="3" borderId="48" xfId="7" applyFont="1" applyFill="1" applyBorder="1" applyAlignment="1">
      <alignment horizontal="center" vertical="center"/>
    </xf>
    <xf numFmtId="0" fontId="0" fillId="0" borderId="0" xfId="0" applyAlignment="1">
      <alignment horizontal="center" vertical="center"/>
    </xf>
    <xf numFmtId="0" fontId="16" fillId="0" borderId="1" xfId="0" applyFont="1" applyBorder="1" applyAlignment="1">
      <alignment vertical="center"/>
    </xf>
    <xf numFmtId="0" fontId="28" fillId="2" borderId="0" xfId="0" applyFont="1" applyFill="1" applyAlignment="1">
      <alignment horizontal="center" vertical="center"/>
    </xf>
    <xf numFmtId="9" fontId="14" fillId="0" borderId="20" xfId="8" applyFont="1" applyBorder="1" applyAlignment="1">
      <alignment horizontal="center" vertical="center"/>
    </xf>
    <xf numFmtId="2" fontId="14" fillId="0" borderId="20" xfId="8" applyNumberFormat="1" applyFont="1" applyBorder="1" applyAlignment="1">
      <alignment horizontal="center" vertical="center"/>
    </xf>
    <xf numFmtId="0" fontId="15" fillId="0" borderId="0" xfId="9" applyNumberFormat="1" applyFont="1" applyBorder="1" applyAlignment="1" applyProtection="1"/>
    <xf numFmtId="43" fontId="15" fillId="0" borderId="0" xfId="9" applyFont="1" applyBorder="1" applyAlignment="1" applyProtection="1"/>
    <xf numFmtId="43" fontId="15" fillId="0" borderId="0" xfId="9" applyFont="1" applyBorder="1" applyAlignment="1" applyProtection="1">
      <alignment horizontal="center"/>
    </xf>
    <xf numFmtId="0" fontId="17" fillId="2" borderId="23" xfId="9" applyNumberFormat="1" applyFont="1" applyFill="1" applyBorder="1" applyAlignment="1" applyProtection="1">
      <alignment vertical="center"/>
    </xf>
    <xf numFmtId="9" fontId="14" fillId="0" borderId="20" xfId="8" applyFont="1" applyBorder="1" applyAlignment="1">
      <alignment horizontal="center" vertical="center" wrapText="1"/>
    </xf>
    <xf numFmtId="0" fontId="29" fillId="0" borderId="0" xfId="0" applyFont="1" applyAlignment="1">
      <alignment horizontal="left" vertical="center"/>
    </xf>
    <xf numFmtId="0" fontId="29" fillId="0" borderId="0" xfId="0" applyFont="1"/>
    <xf numFmtId="0" fontId="29" fillId="0" borderId="0" xfId="0" applyFont="1" applyAlignment="1">
      <alignment wrapText="1"/>
    </xf>
    <xf numFmtId="43" fontId="0" fillId="8" borderId="1" xfId="1" applyFont="1" applyFill="1" applyBorder="1"/>
    <xf numFmtId="9" fontId="0" fillId="8" borderId="1" xfId="2" applyFont="1" applyFill="1" applyBorder="1"/>
    <xf numFmtId="164" fontId="0" fillId="8" borderId="1" xfId="1" applyNumberFormat="1" applyFont="1" applyFill="1" applyBorder="1"/>
    <xf numFmtId="9" fontId="0" fillId="8" borderId="1" xfId="1" applyNumberFormat="1" applyFont="1" applyFill="1" applyBorder="1"/>
    <xf numFmtId="0" fontId="2" fillId="2" borderId="12" xfId="0" applyFont="1" applyFill="1" applyBorder="1" applyAlignment="1">
      <alignment horizontal="center" vertical="center"/>
    </xf>
    <xf numFmtId="0" fontId="2" fillId="2" borderId="1" xfId="0" applyFont="1" applyFill="1" applyBorder="1" applyAlignment="1">
      <alignment vertical="center" wrapText="1"/>
    </xf>
    <xf numFmtId="9" fontId="1" fillId="0" borderId="1" xfId="2" applyFont="1" applyFill="1" applyBorder="1"/>
    <xf numFmtId="178" fontId="0" fillId="0" borderId="1" xfId="1" applyNumberFormat="1" applyFont="1" applyBorder="1"/>
    <xf numFmtId="178" fontId="0" fillId="8" borderId="1" xfId="1" applyNumberFormat="1" applyFont="1" applyFill="1" applyBorder="1"/>
    <xf numFmtId="9" fontId="0" fillId="0" borderId="0" xfId="2" applyFont="1" applyBorder="1"/>
    <xf numFmtId="2" fontId="0" fillId="0" borderId="0" xfId="0" applyNumberFormat="1"/>
    <xf numFmtId="2" fontId="14" fillId="0" borderId="19" xfId="9" applyNumberFormat="1" applyFont="1" applyBorder="1" applyAlignment="1">
      <alignment horizontal="center" vertical="center"/>
    </xf>
    <xf numFmtId="1" fontId="14" fillId="0" borderId="21" xfId="1" applyNumberFormat="1" applyFont="1" applyFill="1" applyBorder="1" applyAlignment="1">
      <alignment horizontal="center" vertical="center"/>
    </xf>
    <xf numFmtId="0" fontId="2" fillId="2" borderId="12" xfId="0" applyFont="1" applyFill="1" applyBorder="1"/>
    <xf numFmtId="0" fontId="15" fillId="13" borderId="50" xfId="8" applyNumberFormat="1" applyFont="1" applyFill="1" applyBorder="1" applyAlignment="1" applyProtection="1">
      <alignment vertical="center"/>
    </xf>
    <xf numFmtId="0" fontId="15" fillId="12" borderId="11" xfId="8" applyNumberFormat="1" applyFont="1" applyFill="1" applyBorder="1" applyAlignment="1" applyProtection="1">
      <alignment vertical="center"/>
    </xf>
    <xf numFmtId="0" fontId="15" fillId="11" borderId="11" xfId="8" applyNumberFormat="1" applyFont="1" applyFill="1" applyBorder="1" applyAlignment="1" applyProtection="1">
      <alignment vertical="center"/>
    </xf>
    <xf numFmtId="0" fontId="15" fillId="10" borderId="11" xfId="8" applyNumberFormat="1" applyFont="1" applyFill="1" applyBorder="1" applyAlignment="1" applyProtection="1">
      <alignment vertical="center"/>
    </xf>
    <xf numFmtId="167" fontId="0" fillId="0" borderId="0" xfId="0" applyNumberFormat="1"/>
    <xf numFmtId="179" fontId="14" fillId="0" borderId="19" xfId="2" applyNumberFormat="1" applyFont="1" applyBorder="1" applyAlignment="1">
      <alignment horizontal="center" vertical="center"/>
    </xf>
    <xf numFmtId="9" fontId="14" fillId="0" borderId="0" xfId="7" applyNumberFormat="1" applyFont="1"/>
    <xf numFmtId="9" fontId="15" fillId="0" borderId="0" xfId="7" applyNumberFormat="1" applyFont="1" applyAlignment="1">
      <alignment horizontal="center"/>
    </xf>
    <xf numFmtId="9" fontId="17" fillId="2" borderId="15" xfId="7" applyNumberFormat="1" applyFont="1" applyFill="1" applyBorder="1" applyAlignment="1">
      <alignment horizontal="center" vertical="center"/>
    </xf>
    <xf numFmtId="9" fontId="17" fillId="2" borderId="17" xfId="7" applyNumberFormat="1" applyFont="1" applyFill="1" applyBorder="1" applyAlignment="1">
      <alignment horizontal="center" vertical="center"/>
    </xf>
    <xf numFmtId="9" fontId="14" fillId="0" borderId="21" xfId="8" applyFont="1" applyBorder="1" applyAlignment="1" applyProtection="1">
      <alignment horizontal="center" vertical="center"/>
    </xf>
    <xf numFmtId="9" fontId="15" fillId="10" borderId="11" xfId="8" applyFont="1" applyFill="1" applyBorder="1" applyAlignment="1" applyProtection="1">
      <alignment horizontal="center" vertical="center"/>
    </xf>
    <xf numFmtId="9" fontId="14" fillId="0" borderId="19" xfId="8" applyFont="1" applyBorder="1" applyAlignment="1" applyProtection="1">
      <alignment horizontal="center" vertical="center"/>
    </xf>
    <xf numFmtId="9" fontId="15" fillId="11" borderId="11" xfId="8" applyFont="1" applyFill="1" applyBorder="1" applyAlignment="1" applyProtection="1">
      <alignment horizontal="center" vertical="center"/>
    </xf>
    <xf numFmtId="9" fontId="14" fillId="0" borderId="20" xfId="8" applyFont="1" applyBorder="1" applyAlignment="1" applyProtection="1">
      <alignment horizontal="center" vertical="center"/>
    </xf>
    <xf numFmtId="9" fontId="15" fillId="12" borderId="11" xfId="8" applyFont="1" applyFill="1" applyBorder="1" applyAlignment="1" applyProtection="1">
      <alignment horizontal="center" vertical="center"/>
    </xf>
    <xf numFmtId="9" fontId="15" fillId="13" borderId="50" xfId="8" applyFont="1" applyFill="1" applyBorder="1" applyAlignment="1" applyProtection="1">
      <alignment horizontal="center" vertical="center"/>
    </xf>
    <xf numFmtId="9" fontId="17" fillId="2" borderId="22" xfId="8" applyFont="1" applyFill="1" applyBorder="1" applyAlignment="1" applyProtection="1">
      <alignment horizontal="center" vertical="center"/>
    </xf>
    <xf numFmtId="9" fontId="15" fillId="0" borderId="0" xfId="8" applyFont="1" applyBorder="1" applyAlignment="1" applyProtection="1"/>
    <xf numFmtId="9" fontId="17" fillId="2" borderId="26" xfId="7" applyNumberFormat="1" applyFont="1" applyFill="1" applyBorder="1" applyAlignment="1">
      <alignment horizontal="center" vertical="center" wrapText="1"/>
    </xf>
    <xf numFmtId="9" fontId="15" fillId="0" borderId="0" xfId="7" applyNumberFormat="1" applyFont="1" applyAlignment="1">
      <alignment horizontal="left" vertical="center"/>
    </xf>
    <xf numFmtId="9" fontId="15" fillId="0" borderId="22" xfId="7" applyNumberFormat="1" applyFont="1" applyBorder="1" applyAlignment="1">
      <alignment horizontal="right" vertical="center" wrapText="1"/>
    </xf>
    <xf numFmtId="9" fontId="15" fillId="0" borderId="0" xfId="7" applyNumberFormat="1" applyFont="1" applyAlignment="1">
      <alignment horizontal="center" vertical="center" wrapText="1"/>
    </xf>
    <xf numFmtId="9" fontId="22" fillId="0" borderId="0" xfId="7" applyNumberFormat="1" applyFont="1" applyAlignment="1">
      <alignment horizontal="justify" vertical="center" wrapText="1"/>
    </xf>
    <xf numFmtId="9" fontId="22" fillId="0" borderId="0" xfId="7" applyNumberFormat="1" applyFont="1"/>
    <xf numFmtId="9" fontId="14" fillId="0" borderId="0" xfId="8" applyFont="1" applyProtection="1"/>
    <xf numFmtId="0" fontId="14" fillId="0" borderId="54" xfId="7" applyFont="1" applyBorder="1" applyAlignment="1">
      <alignment horizontal="left" vertical="center" wrapText="1"/>
    </xf>
    <xf numFmtId="0" fontId="2" fillId="2" borderId="1" xfId="0" applyFont="1" applyFill="1" applyBorder="1" applyAlignment="1">
      <alignment vertical="center"/>
    </xf>
    <xf numFmtId="1" fontId="0" fillId="0" borderId="1" xfId="2" applyNumberFormat="1" applyFont="1" applyBorder="1"/>
    <xf numFmtId="1" fontId="0" fillId="8" borderId="1" xfId="2" applyNumberFormat="1" applyFont="1" applyFill="1" applyBorder="1"/>
    <xf numFmtId="0" fontId="14" fillId="0" borderId="5" xfId="7" applyFont="1" applyBorder="1" applyAlignment="1">
      <alignment vertical="center" wrapText="1"/>
    </xf>
    <xf numFmtId="0" fontId="14" fillId="0" borderId="45" xfId="7" applyFont="1" applyBorder="1" applyAlignment="1">
      <alignment vertical="center" wrapText="1"/>
    </xf>
    <xf numFmtId="0" fontId="14" fillId="0" borderId="51" xfId="7" applyFont="1" applyBorder="1" applyAlignment="1">
      <alignment vertical="center" wrapText="1"/>
    </xf>
    <xf numFmtId="176" fontId="14" fillId="0" borderId="19" xfId="7" applyNumberFormat="1" applyFont="1" applyBorder="1" applyAlignment="1">
      <alignment horizontal="center" vertical="center" wrapText="1"/>
    </xf>
    <xf numFmtId="1" fontId="0" fillId="0" borderId="1" xfId="1" applyNumberFormat="1" applyFont="1" applyBorder="1"/>
    <xf numFmtId="1" fontId="0" fillId="8" borderId="1" xfId="1" applyNumberFormat="1" applyFont="1" applyFill="1" applyBorder="1"/>
    <xf numFmtId="0" fontId="14" fillId="0" borderId="0" xfId="7" applyFont="1" applyAlignment="1">
      <alignment wrapText="1"/>
    </xf>
    <xf numFmtId="0" fontId="14" fillId="0" borderId="1" xfId="7" applyFont="1" applyBorder="1" applyAlignment="1">
      <alignment wrapText="1"/>
    </xf>
    <xf numFmtId="0" fontId="14" fillId="0" borderId="0" xfId="7" applyFont="1" applyAlignment="1">
      <alignment horizontal="center" vertical="center" wrapText="1"/>
    </xf>
    <xf numFmtId="168" fontId="17" fillId="5" borderId="1" xfId="7" applyNumberFormat="1" applyFont="1" applyFill="1" applyBorder="1" applyAlignment="1">
      <alignment horizontal="center" vertical="center" wrapText="1"/>
    </xf>
    <xf numFmtId="169" fontId="17" fillId="5" borderId="1" xfId="7" applyNumberFormat="1" applyFont="1" applyFill="1" applyBorder="1" applyAlignment="1">
      <alignment horizontal="center" vertical="center" wrapText="1"/>
    </xf>
    <xf numFmtId="168" fontId="17" fillId="6" borderId="1" xfId="7" applyNumberFormat="1" applyFont="1" applyFill="1" applyBorder="1" applyAlignment="1">
      <alignment horizontal="center" vertical="center" wrapText="1"/>
    </xf>
    <xf numFmtId="170" fontId="17" fillId="6" borderId="1" xfId="7" applyNumberFormat="1" applyFont="1" applyFill="1" applyBorder="1" applyAlignment="1">
      <alignment horizontal="center" vertical="center" wrapText="1"/>
    </xf>
    <xf numFmtId="171" fontId="17" fillId="7" borderId="1" xfId="7" applyNumberFormat="1" applyFont="1" applyFill="1" applyBorder="1" applyAlignment="1">
      <alignment horizontal="center" vertical="center" wrapText="1"/>
    </xf>
    <xf numFmtId="170" fontId="17" fillId="7" borderId="1" xfId="7" applyNumberFormat="1" applyFont="1" applyFill="1" applyBorder="1" applyAlignment="1">
      <alignment horizontal="center" vertical="center" wrapText="1"/>
    </xf>
    <xf numFmtId="171" fontId="16" fillId="8" borderId="1" xfId="7" applyNumberFormat="1" applyFont="1" applyFill="1" applyBorder="1" applyAlignment="1">
      <alignment horizontal="center" vertical="center" wrapText="1"/>
    </xf>
    <xf numFmtId="172" fontId="16" fillId="8" borderId="1" xfId="7" applyNumberFormat="1" applyFont="1" applyFill="1" applyBorder="1" applyAlignment="1">
      <alignment horizontal="center" vertical="center" wrapText="1"/>
    </xf>
    <xf numFmtId="171" fontId="17" fillId="9" borderId="1" xfId="8" applyNumberFormat="1" applyFont="1" applyFill="1" applyBorder="1" applyAlignment="1" applyProtection="1">
      <alignment horizontal="center" vertical="center" wrapText="1"/>
    </xf>
    <xf numFmtId="172" fontId="17" fillId="9" borderId="1" xfId="8" applyNumberFormat="1" applyFont="1" applyFill="1" applyBorder="1" applyAlignment="1" applyProtection="1">
      <alignment horizontal="center" vertical="center" wrapText="1"/>
    </xf>
    <xf numFmtId="43" fontId="14" fillId="0" borderId="0" xfId="9" applyFont="1" applyAlignment="1" applyProtection="1">
      <alignment vertical="center" wrapText="1"/>
    </xf>
    <xf numFmtId="43" fontId="14" fillId="0" borderId="0" xfId="9" applyFont="1" applyAlignment="1" applyProtection="1">
      <alignment horizontal="center" vertical="center" wrapText="1"/>
    </xf>
    <xf numFmtId="43" fontId="14" fillId="0" borderId="0" xfId="9" applyFont="1" applyAlignment="1" applyProtection="1">
      <alignment wrapText="1"/>
    </xf>
    <xf numFmtId="0" fontId="15" fillId="0" borderId="0" xfId="7" applyFont="1" applyAlignment="1">
      <alignment horizontal="center" wrapText="1"/>
    </xf>
    <xf numFmtId="0" fontId="22" fillId="0" borderId="0" xfId="7" applyFont="1" applyAlignment="1">
      <alignment wrapText="1"/>
    </xf>
    <xf numFmtId="0" fontId="22" fillId="0" borderId="0" xfId="7" applyFont="1" applyAlignment="1">
      <alignment horizontal="center" wrapText="1"/>
    </xf>
    <xf numFmtId="165" fontId="14" fillId="0" borderId="21" xfId="8" applyNumberFormat="1" applyFont="1" applyBorder="1" applyAlignment="1" applyProtection="1">
      <alignment horizontal="center" vertical="center"/>
    </xf>
    <xf numFmtId="165" fontId="15" fillId="10" borderId="11" xfId="8" applyNumberFormat="1" applyFont="1" applyFill="1" applyBorder="1" applyAlignment="1" applyProtection="1">
      <alignment horizontal="center" vertical="center"/>
    </xf>
    <xf numFmtId="165" fontId="14" fillId="0" borderId="19" xfId="8" applyNumberFormat="1" applyFont="1" applyBorder="1" applyAlignment="1" applyProtection="1">
      <alignment horizontal="center" vertical="center"/>
    </xf>
    <xf numFmtId="165" fontId="15" fillId="11" borderId="11" xfId="8" applyNumberFormat="1" applyFont="1" applyFill="1" applyBorder="1" applyAlignment="1" applyProtection="1">
      <alignment horizontal="center" vertical="center"/>
    </xf>
    <xf numFmtId="165" fontId="15" fillId="12" borderId="11" xfId="8" applyNumberFormat="1" applyFont="1" applyFill="1" applyBorder="1" applyAlignment="1" applyProtection="1">
      <alignment horizontal="center" vertical="center"/>
    </xf>
    <xf numFmtId="165" fontId="15" fillId="13" borderId="50" xfId="8" applyNumberFormat="1" applyFont="1" applyFill="1" applyBorder="1" applyAlignment="1" applyProtection="1">
      <alignment horizontal="center" vertical="center"/>
    </xf>
    <xf numFmtId="10" fontId="0" fillId="8" borderId="1" xfId="2" applyNumberFormat="1" applyFont="1" applyFill="1" applyBorder="1"/>
    <xf numFmtId="1" fontId="29" fillId="8" borderId="1" xfId="0" applyNumberFormat="1" applyFont="1" applyFill="1" applyBorder="1" applyAlignment="1">
      <alignment horizontal="right" vertical="center"/>
    </xf>
    <xf numFmtId="9" fontId="0" fillId="0" borderId="1" xfId="1" applyNumberFormat="1" applyFont="1" applyFill="1" applyBorder="1"/>
    <xf numFmtId="9" fontId="0" fillId="0" borderId="1" xfId="2" applyFont="1" applyFill="1" applyBorder="1"/>
    <xf numFmtId="0" fontId="0" fillId="0" borderId="0" xfId="0" applyAlignment="1">
      <alignment wrapText="1"/>
    </xf>
    <xf numFmtId="178" fontId="0" fillId="0" borderId="1" xfId="1" applyNumberFormat="1" applyFont="1" applyFill="1" applyBorder="1"/>
    <xf numFmtId="0" fontId="14" fillId="0" borderId="1" xfId="7" applyFont="1" applyBorder="1" applyAlignment="1">
      <alignment horizontal="left" wrapText="1"/>
    </xf>
    <xf numFmtId="0" fontId="13" fillId="0" borderId="0" xfId="7" applyFont="1" applyAlignment="1">
      <alignment horizontal="center"/>
    </xf>
    <xf numFmtId="0" fontId="15" fillId="0" borderId="0" xfId="7" applyFont="1" applyAlignment="1">
      <alignment wrapText="1"/>
    </xf>
    <xf numFmtId="0" fontId="24" fillId="0" borderId="43" xfId="7" applyFont="1" applyBorder="1" applyAlignment="1">
      <alignment horizontal="center"/>
    </xf>
    <xf numFmtId="0" fontId="24" fillId="0" borderId="16" xfId="7" applyFont="1" applyBorder="1" applyAlignment="1">
      <alignment horizontal="center"/>
    </xf>
    <xf numFmtId="0" fontId="24" fillId="0" borderId="18" xfId="7" applyFont="1" applyBorder="1" applyAlignment="1">
      <alignment horizontal="center"/>
    </xf>
    <xf numFmtId="15" fontId="24" fillId="0" borderId="46" xfId="7" applyNumberFormat="1" applyFont="1" applyBorder="1" applyAlignment="1">
      <alignment horizontal="center"/>
    </xf>
    <xf numFmtId="0" fontId="24" fillId="0" borderId="47" xfId="7" applyFont="1" applyBorder="1" applyAlignment="1">
      <alignment horizontal="center"/>
    </xf>
    <xf numFmtId="0" fontId="24" fillId="0" borderId="17" xfId="7" applyFont="1" applyBorder="1" applyAlignment="1">
      <alignment horizontal="center"/>
    </xf>
    <xf numFmtId="0" fontId="17" fillId="2" borderId="13" xfId="7" applyFont="1" applyFill="1" applyBorder="1" applyAlignment="1">
      <alignment horizontal="right" vertical="center"/>
    </xf>
    <xf numFmtId="0" fontId="17" fillId="2" borderId="23" xfId="7" applyFont="1" applyFill="1" applyBorder="1" applyAlignment="1">
      <alignment horizontal="right" vertical="center"/>
    </xf>
    <xf numFmtId="0" fontId="21" fillId="2" borderId="22" xfId="7" applyFont="1" applyFill="1" applyBorder="1" applyAlignment="1">
      <alignment horizontal="right" vertical="center"/>
    </xf>
    <xf numFmtId="0" fontId="21" fillId="2" borderId="23" xfId="7" applyFont="1" applyFill="1" applyBorder="1" applyAlignment="1">
      <alignment horizontal="right" vertical="center"/>
    </xf>
    <xf numFmtId="0" fontId="17" fillId="2" borderId="14" xfId="7" applyFont="1" applyFill="1" applyBorder="1" applyAlignment="1">
      <alignment horizontal="center" vertical="center"/>
    </xf>
    <xf numFmtId="0" fontId="17" fillId="2" borderId="18" xfId="7" applyFont="1" applyFill="1" applyBorder="1" applyAlignment="1">
      <alignment horizontal="center" vertical="center"/>
    </xf>
    <xf numFmtId="0" fontId="17" fillId="2" borderId="24" xfId="7" applyFont="1" applyFill="1" applyBorder="1" applyAlignment="1">
      <alignment horizontal="center" vertical="center" wrapText="1"/>
    </xf>
    <xf numFmtId="0" fontId="17" fillId="2" borderId="25" xfId="7" applyFont="1" applyFill="1" applyBorder="1" applyAlignment="1">
      <alignment horizontal="center" vertical="center" wrapText="1"/>
    </xf>
    <xf numFmtId="0" fontId="17" fillId="2" borderId="36" xfId="7" applyFont="1" applyFill="1" applyBorder="1" applyAlignment="1">
      <alignment horizontal="center" vertical="center" wrapText="1"/>
    </xf>
    <xf numFmtId="0" fontId="17" fillId="2" borderId="37" xfId="7" applyFont="1" applyFill="1" applyBorder="1" applyAlignment="1">
      <alignment horizontal="center" vertical="center" wrapText="1"/>
    </xf>
    <xf numFmtId="0" fontId="15" fillId="0" borderId="11" xfId="7" applyFont="1" applyBorder="1" applyAlignment="1">
      <alignment vertical="center"/>
    </xf>
    <xf numFmtId="0" fontId="22" fillId="0" borderId="11" xfId="7" applyFont="1" applyBorder="1" applyAlignment="1">
      <alignment vertical="center"/>
    </xf>
    <xf numFmtId="0" fontId="22" fillId="0" borderId="12" xfId="7" applyFont="1" applyBorder="1" applyAlignment="1">
      <alignment vertical="center"/>
    </xf>
    <xf numFmtId="0" fontId="15" fillId="15" borderId="13" xfId="7" applyFont="1" applyFill="1" applyBorder="1" applyAlignment="1">
      <alignment horizontal="center" vertical="center"/>
    </xf>
    <xf numFmtId="0" fontId="15" fillId="15" borderId="22" xfId="7" applyFont="1" applyFill="1" applyBorder="1" applyAlignment="1">
      <alignment horizontal="center" vertical="center"/>
    </xf>
    <xf numFmtId="0" fontId="15" fillId="15" borderId="23" xfId="7" applyFont="1" applyFill="1" applyBorder="1" applyAlignment="1">
      <alignment horizontal="center" vertical="center"/>
    </xf>
    <xf numFmtId="0" fontId="17" fillId="2" borderId="41" xfId="7" applyFont="1" applyFill="1" applyBorder="1" applyAlignment="1">
      <alignment horizontal="center" vertical="center"/>
    </xf>
    <xf numFmtId="0" fontId="17" fillId="2" borderId="42" xfId="7" applyFont="1" applyFill="1" applyBorder="1" applyAlignment="1">
      <alignment horizontal="center" vertical="center"/>
    </xf>
    <xf numFmtId="0" fontId="17" fillId="2" borderId="15" xfId="7" applyFont="1" applyFill="1" applyBorder="1" applyAlignment="1">
      <alignment horizontal="center" vertical="center" wrapText="1"/>
    </xf>
    <xf numFmtId="0" fontId="17" fillId="2" borderId="17" xfId="7" applyFont="1" applyFill="1" applyBorder="1" applyAlignment="1">
      <alignment horizontal="center" vertical="center" wrapText="1"/>
    </xf>
    <xf numFmtId="0" fontId="15" fillId="0" borderId="38" xfId="7" applyFont="1" applyBorder="1" applyAlignment="1">
      <alignment vertical="center"/>
    </xf>
    <xf numFmtId="0" fontId="15" fillId="0" borderId="39" xfId="7" applyFont="1" applyBorder="1" applyAlignment="1">
      <alignment vertical="center"/>
    </xf>
    <xf numFmtId="177" fontId="17" fillId="2" borderId="22" xfId="8" applyNumberFormat="1" applyFont="1" applyFill="1" applyBorder="1" applyAlignment="1" applyProtection="1">
      <alignment horizontal="center" vertical="center"/>
    </xf>
    <xf numFmtId="43" fontId="17" fillId="2" borderId="13" xfId="9" applyFont="1" applyFill="1" applyBorder="1" applyAlignment="1" applyProtection="1">
      <alignment horizontal="right" vertical="center"/>
    </xf>
    <xf numFmtId="43" fontId="17" fillId="2" borderId="22" xfId="9" applyFont="1" applyFill="1" applyBorder="1" applyAlignment="1" applyProtection="1">
      <alignment horizontal="right" vertical="center"/>
    </xf>
    <xf numFmtId="43" fontId="17" fillId="2" borderId="23" xfId="9" applyFont="1" applyFill="1" applyBorder="1" applyAlignment="1" applyProtection="1">
      <alignment horizontal="right" vertical="center"/>
    </xf>
    <xf numFmtId="0" fontId="15" fillId="0" borderId="13" xfId="7" applyFont="1" applyBorder="1" applyAlignment="1">
      <alignment vertical="center"/>
    </xf>
    <xf numFmtId="0" fontId="15" fillId="0" borderId="22" xfId="7" applyFont="1" applyBorder="1" applyAlignment="1">
      <alignment vertical="center"/>
    </xf>
    <xf numFmtId="0" fontId="15" fillId="0" borderId="23" xfId="7" applyFont="1" applyBorder="1" applyAlignment="1">
      <alignment vertical="center"/>
    </xf>
    <xf numFmtId="0" fontId="17" fillId="2" borderId="22" xfId="7" applyFont="1" applyFill="1" applyBorder="1" applyAlignment="1">
      <alignment horizontal="right" vertical="center"/>
    </xf>
    <xf numFmtId="173" fontId="15" fillId="13" borderId="44" xfId="7" applyNumberFormat="1" applyFont="1" applyFill="1" applyBorder="1" applyAlignment="1">
      <alignment horizontal="center" vertical="center" wrapText="1"/>
    </xf>
    <xf numFmtId="173" fontId="15" fillId="13" borderId="49" xfId="7" applyNumberFormat="1" applyFont="1" applyFill="1" applyBorder="1" applyAlignment="1">
      <alignment horizontal="center" vertical="center" wrapText="1"/>
    </xf>
    <xf numFmtId="0" fontId="14" fillId="0" borderId="0" xfId="7" applyFont="1" applyAlignment="1">
      <alignment horizontal="left" vertical="center"/>
    </xf>
    <xf numFmtId="0" fontId="14" fillId="0" borderId="20" xfId="7" applyFont="1" applyBorder="1" applyAlignment="1">
      <alignment horizontal="left" vertical="center"/>
    </xf>
    <xf numFmtId="0" fontId="14" fillId="0" borderId="19" xfId="7" applyFont="1" applyBorder="1" applyAlignment="1">
      <alignment horizontal="left" vertical="center"/>
    </xf>
    <xf numFmtId="175" fontId="15" fillId="13" borderId="50" xfId="8" applyNumberFormat="1" applyFont="1" applyFill="1" applyBorder="1" applyAlignment="1" applyProtection="1">
      <alignment horizontal="center" vertical="center"/>
    </xf>
    <xf numFmtId="175" fontId="15" fillId="12" borderId="11" xfId="8" applyNumberFormat="1" applyFont="1" applyFill="1" applyBorder="1" applyAlignment="1" applyProtection="1">
      <alignment horizontal="center" vertical="center"/>
    </xf>
    <xf numFmtId="0" fontId="14" fillId="0" borderId="2" xfId="7" applyFont="1" applyBorder="1" applyAlignment="1">
      <alignment horizontal="left" vertical="center" wrapText="1"/>
    </xf>
    <xf numFmtId="0" fontId="14" fillId="0" borderId="5" xfId="7" applyFont="1" applyBorder="1" applyAlignment="1">
      <alignment horizontal="left" vertical="center" wrapText="1"/>
    </xf>
    <xf numFmtId="0" fontId="14" fillId="0" borderId="45" xfId="7" applyFont="1" applyBorder="1" applyAlignment="1">
      <alignment horizontal="left" vertical="center" wrapText="1"/>
    </xf>
    <xf numFmtId="173" fontId="15" fillId="12" borderId="55" xfId="7" applyNumberFormat="1" applyFont="1" applyFill="1" applyBorder="1" applyAlignment="1">
      <alignment horizontal="center" vertical="center" wrapText="1"/>
    </xf>
    <xf numFmtId="173" fontId="15" fillId="12" borderId="52" xfId="7" applyNumberFormat="1" applyFont="1" applyFill="1" applyBorder="1" applyAlignment="1">
      <alignment horizontal="center" vertical="center" wrapText="1"/>
    </xf>
    <xf numFmtId="173" fontId="15" fillId="12" borderId="53" xfId="7" applyNumberFormat="1" applyFont="1" applyFill="1" applyBorder="1" applyAlignment="1">
      <alignment horizontal="center" vertical="center" wrapText="1"/>
    </xf>
    <xf numFmtId="175" fontId="15" fillId="10" borderId="11" xfId="8" applyNumberFormat="1" applyFont="1" applyFill="1" applyBorder="1" applyAlignment="1" applyProtection="1">
      <alignment horizontal="center" vertical="center"/>
    </xf>
    <xf numFmtId="173" fontId="15" fillId="11" borderId="44" xfId="7" applyNumberFormat="1" applyFont="1" applyFill="1" applyBorder="1" applyAlignment="1">
      <alignment horizontal="center" vertical="center" wrapText="1"/>
    </xf>
    <xf numFmtId="175" fontId="15" fillId="11" borderId="11" xfId="8" applyNumberFormat="1" applyFont="1" applyFill="1" applyBorder="1" applyAlignment="1" applyProtection="1">
      <alignment horizontal="center" vertical="center"/>
    </xf>
    <xf numFmtId="0" fontId="17" fillId="2" borderId="16" xfId="7" applyFont="1" applyFill="1" applyBorder="1" applyAlignment="1">
      <alignment horizontal="center" vertical="center"/>
    </xf>
    <xf numFmtId="0" fontId="17" fillId="2" borderId="15" xfId="7" applyFont="1" applyFill="1" applyBorder="1" applyAlignment="1">
      <alignment horizontal="center" vertical="center"/>
    </xf>
    <xf numFmtId="0" fontId="17" fillId="2" borderId="17" xfId="7" applyFont="1" applyFill="1" applyBorder="1" applyAlignment="1">
      <alignment horizontal="center" vertical="center"/>
    </xf>
    <xf numFmtId="0" fontId="16" fillId="10" borderId="44" xfId="7" applyFont="1" applyFill="1" applyBorder="1" applyAlignment="1">
      <alignment horizontal="center" vertical="center"/>
    </xf>
    <xf numFmtId="0" fontId="16" fillId="0" borderId="1" xfId="0" applyFont="1" applyBorder="1" applyAlignment="1">
      <alignment horizontal="left" vertical="center" wrapText="1"/>
    </xf>
    <xf numFmtId="165" fontId="14" fillId="16" borderId="57" xfId="8" applyNumberFormat="1" applyFont="1" applyFill="1" applyBorder="1" applyAlignment="1" applyProtection="1">
      <alignment horizontal="left" vertical="center" wrapText="1"/>
    </xf>
    <xf numFmtId="165" fontId="14" fillId="16" borderId="56" xfId="8" applyNumberFormat="1" applyFont="1" applyFill="1" applyBorder="1" applyAlignment="1" applyProtection="1">
      <alignment horizontal="left" vertical="center" wrapText="1"/>
    </xf>
    <xf numFmtId="165" fontId="14" fillId="16" borderId="58" xfId="8" applyNumberFormat="1" applyFont="1" applyFill="1" applyBorder="1" applyAlignment="1" applyProtection="1">
      <alignment horizontal="left" vertical="center" wrapText="1"/>
    </xf>
    <xf numFmtId="9" fontId="19" fillId="0" borderId="1" xfId="0" applyNumberFormat="1" applyFont="1" applyBorder="1" applyAlignment="1">
      <alignment horizontal="center" vertical="center" wrapText="1"/>
    </xf>
    <xf numFmtId="0" fontId="16" fillId="0" borderId="1" xfId="0" applyFont="1" applyBorder="1" applyAlignment="1">
      <alignment horizontal="center" vertical="center" wrapText="1"/>
    </xf>
    <xf numFmtId="0" fontId="17" fillId="9" borderId="1" xfId="7" applyFont="1" applyFill="1" applyBorder="1" applyAlignment="1">
      <alignment vertical="center" wrapText="1"/>
    </xf>
    <xf numFmtId="0" fontId="18" fillId="0" borderId="1" xfId="7" applyFont="1" applyBorder="1" applyAlignment="1">
      <alignment vertical="center" wrapText="1"/>
    </xf>
    <xf numFmtId="0" fontId="17" fillId="5" borderId="1" xfId="7" applyFont="1" applyFill="1" applyBorder="1" applyAlignment="1">
      <alignment vertical="center" wrapText="1"/>
    </xf>
    <xf numFmtId="0" fontId="17" fillId="6" borderId="1" xfId="7" applyFont="1" applyFill="1" applyBorder="1" applyAlignment="1">
      <alignment vertical="center" wrapText="1"/>
    </xf>
    <xf numFmtId="0" fontId="18" fillId="6" borderId="1" xfId="7" applyFont="1" applyFill="1" applyBorder="1" applyAlignment="1">
      <alignment vertical="center" wrapText="1"/>
    </xf>
    <xf numFmtId="0" fontId="17" fillId="7" borderId="1" xfId="7" applyFont="1" applyFill="1" applyBorder="1" applyAlignment="1">
      <alignment vertical="center" wrapText="1"/>
    </xf>
    <xf numFmtId="0" fontId="18" fillId="7" borderId="1" xfId="7" applyFont="1" applyFill="1" applyBorder="1" applyAlignment="1">
      <alignment vertical="center" wrapText="1"/>
    </xf>
    <xf numFmtId="0" fontId="16" fillId="8" borderId="1" xfId="7" applyFont="1" applyFill="1" applyBorder="1" applyAlignment="1">
      <alignment vertical="center" wrapText="1"/>
    </xf>
    <xf numFmtId="0" fontId="20" fillId="0" borderId="1" xfId="7" applyFont="1" applyBorder="1" applyAlignment="1">
      <alignment vertical="center" wrapText="1"/>
    </xf>
    <xf numFmtId="0" fontId="16" fillId="4" borderId="1" xfId="0" applyFont="1" applyFill="1" applyBorder="1" applyAlignment="1">
      <alignment horizontal="center" vertical="center" wrapText="1"/>
    </xf>
    <xf numFmtId="0" fontId="19" fillId="4" borderId="1" xfId="0" applyFont="1" applyFill="1" applyBorder="1" applyAlignment="1">
      <alignment horizontal="center" vertical="center" wrapText="1"/>
    </xf>
    <xf numFmtId="9" fontId="19" fillId="0" borderId="1" xfId="8" applyFont="1" applyFill="1" applyBorder="1" applyAlignment="1" applyProtection="1">
      <alignment horizontal="center" vertical="center"/>
    </xf>
    <xf numFmtId="165" fontId="14" fillId="16" borderId="62" xfId="8" applyNumberFormat="1" applyFont="1" applyFill="1" applyBorder="1" applyAlignment="1" applyProtection="1">
      <alignment horizontal="left" vertical="center" wrapText="1"/>
    </xf>
    <xf numFmtId="165" fontId="14" fillId="16" borderId="63" xfId="8" applyNumberFormat="1" applyFont="1" applyFill="1" applyBorder="1" applyAlignment="1" applyProtection="1">
      <alignment horizontal="left" vertical="center" wrapText="1"/>
    </xf>
    <xf numFmtId="165" fontId="14" fillId="16" borderId="64" xfId="8" applyNumberFormat="1" applyFont="1" applyFill="1" applyBorder="1" applyAlignment="1" applyProtection="1">
      <alignment horizontal="left" vertical="center" wrapText="1"/>
    </xf>
    <xf numFmtId="0" fontId="17" fillId="2" borderId="14" xfId="7" applyFont="1" applyFill="1" applyBorder="1" applyAlignment="1">
      <alignment horizontal="center" vertical="center" wrapText="1"/>
    </xf>
    <xf numFmtId="0" fontId="17" fillId="2" borderId="18" xfId="7" applyFont="1" applyFill="1" applyBorder="1" applyAlignment="1">
      <alignment horizontal="center" vertical="center" wrapText="1"/>
    </xf>
    <xf numFmtId="165" fontId="14" fillId="16" borderId="65" xfId="8" applyNumberFormat="1" applyFont="1" applyFill="1" applyBorder="1" applyAlignment="1" applyProtection="1">
      <alignment horizontal="left" vertical="center" wrapText="1"/>
    </xf>
    <xf numFmtId="165" fontId="14" fillId="16" borderId="66" xfId="8" applyNumberFormat="1" applyFont="1" applyFill="1" applyBorder="1" applyAlignment="1" applyProtection="1">
      <alignment horizontal="left" vertical="center" wrapText="1"/>
    </xf>
    <xf numFmtId="165" fontId="14" fillId="16" borderId="67" xfId="8" applyNumberFormat="1" applyFont="1" applyFill="1" applyBorder="1" applyAlignment="1" applyProtection="1">
      <alignment horizontal="left" vertical="center" wrapText="1"/>
    </xf>
    <xf numFmtId="165" fontId="14" fillId="16" borderId="59" xfId="8" applyNumberFormat="1" applyFont="1" applyFill="1" applyBorder="1" applyAlignment="1" applyProtection="1">
      <alignment horizontal="left" vertical="center" wrapText="1"/>
    </xf>
    <xf numFmtId="165" fontId="14" fillId="16" borderId="60" xfId="8" applyNumberFormat="1" applyFont="1" applyFill="1" applyBorder="1" applyAlignment="1" applyProtection="1">
      <alignment horizontal="left" vertical="center" wrapText="1"/>
    </xf>
    <xf numFmtId="165" fontId="14" fillId="16" borderId="61" xfId="8" applyNumberFormat="1" applyFont="1" applyFill="1" applyBorder="1" applyAlignment="1" applyProtection="1">
      <alignment horizontal="left" vertical="center" wrapText="1"/>
    </xf>
    <xf numFmtId="0" fontId="0" fillId="0" borderId="1" xfId="0" applyBorder="1" applyAlignment="1">
      <alignment horizontal="center" vertical="center"/>
    </xf>
    <xf numFmtId="0" fontId="0" fillId="0" borderId="1" xfId="0"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0" fillId="0" borderId="0" xfId="0"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9" fillId="2" borderId="2" xfId="3" applyFont="1" applyFill="1" applyBorder="1" applyAlignment="1">
      <alignment horizontal="center" vertical="center" wrapText="1"/>
    </xf>
    <xf numFmtId="0" fontId="9" fillId="2" borderId="5" xfId="3" applyFont="1" applyFill="1" applyBorder="1" applyAlignment="1">
      <alignment horizontal="center" vertical="center" wrapText="1"/>
    </xf>
    <xf numFmtId="0" fontId="9" fillId="2" borderId="7" xfId="3" applyFont="1" applyFill="1" applyBorder="1" applyAlignment="1">
      <alignment horizontal="center" vertical="center" wrapText="1"/>
    </xf>
    <xf numFmtId="0" fontId="9" fillId="2" borderId="4" xfId="4" applyFont="1" applyFill="1" applyBorder="1" applyAlignment="1">
      <alignment horizontal="center" vertical="center" wrapText="1" readingOrder="1"/>
    </xf>
    <xf numFmtId="0" fontId="9" fillId="2" borderId="6" xfId="4" applyFont="1" applyFill="1" applyBorder="1" applyAlignment="1">
      <alignment horizontal="center" vertical="center" wrapText="1" readingOrder="1"/>
    </xf>
    <xf numFmtId="0" fontId="9" fillId="2" borderId="9" xfId="4" applyFont="1" applyFill="1" applyBorder="1" applyAlignment="1">
      <alignment horizontal="center" vertical="center" wrapText="1" readingOrder="1"/>
    </xf>
    <xf numFmtId="0" fontId="11" fillId="0" borderId="0" xfId="0" applyFont="1" applyAlignment="1">
      <alignment horizontal="center"/>
    </xf>
    <xf numFmtId="0" fontId="9" fillId="2" borderId="2" xfId="3" applyFont="1" applyFill="1" applyBorder="1" applyAlignment="1">
      <alignment horizontal="center" vertical="center"/>
    </xf>
    <xf numFmtId="0" fontId="9" fillId="2" borderId="5" xfId="3" applyFont="1" applyFill="1" applyBorder="1" applyAlignment="1">
      <alignment horizontal="center" vertical="center"/>
    </xf>
    <xf numFmtId="0" fontId="9" fillId="2" borderId="7" xfId="3" applyFont="1" applyFill="1" applyBorder="1" applyAlignment="1">
      <alignment horizontal="center" vertical="center"/>
    </xf>
  </cellXfs>
  <cellStyles count="10">
    <cellStyle name="Comma" xfId="1" builtinId="3"/>
    <cellStyle name="Comma 2" xfId="9"/>
    <cellStyle name="Comma 6" xfId="5"/>
    <cellStyle name="Excel Built-in Normal" xfId="3"/>
    <cellStyle name="Normal" xfId="0" builtinId="0"/>
    <cellStyle name="Normal 2" xfId="7"/>
    <cellStyle name="Normal 4" xfId="4"/>
    <cellStyle name="Percent" xfId="2" builtinId="5"/>
    <cellStyle name="Percent 2" xfId="8"/>
    <cellStyle name="Percent 3" xfId="6"/>
  </cellStyles>
  <dxfs count="88">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00"/>
        </patternFill>
      </fill>
    </dxf>
    <dxf>
      <fill>
        <patternFill>
          <bgColor rgb="FF66FF33"/>
        </patternFill>
      </fill>
    </dxf>
    <dxf>
      <fill>
        <patternFill>
          <bgColor theme="4" tint="0.39994506668294322"/>
        </patternFill>
      </fill>
    </dxf>
    <dxf>
      <fill>
        <patternFill>
          <bgColor theme="7" tint="0.39994506668294322"/>
        </patternFill>
      </fill>
    </dxf>
    <dxf>
      <fill>
        <patternFill>
          <bgColor rgb="FFFF0000"/>
        </patternFill>
      </fill>
    </dxf>
    <dxf>
      <font>
        <b/>
        <i val="0"/>
        <color theme="0"/>
      </font>
      <fill>
        <patternFill>
          <bgColor rgb="FFFF0000"/>
        </patternFill>
      </fill>
    </dxf>
    <dxf>
      <font>
        <b/>
        <i val="0"/>
        <color auto="1"/>
      </font>
      <fill>
        <patternFill>
          <bgColor rgb="FFFFFF00"/>
        </patternFill>
      </fill>
    </dxf>
    <dxf>
      <font>
        <b/>
        <i val="0"/>
        <color auto="1"/>
      </font>
      <fill>
        <patternFill>
          <bgColor rgb="FFFFFF0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theme="8" tint="-0.499984740745262"/>
        </patternFill>
      </fill>
    </dxf>
    <dxf>
      <font>
        <b/>
        <i val="0"/>
        <color theme="0"/>
      </font>
      <fill>
        <patternFill>
          <bgColor theme="8" tint="-0.499984740745262"/>
        </patternFill>
      </fill>
    </dxf>
    <dxf>
      <font>
        <b/>
        <i val="0"/>
        <color theme="0"/>
      </font>
      <fill>
        <patternFill>
          <bgColor rgb="FF7030A0"/>
        </patternFill>
      </fill>
    </dxf>
    <dxf>
      <font>
        <b/>
        <i val="0"/>
        <color theme="0"/>
      </font>
      <fill>
        <patternFill>
          <bgColor rgb="FF7030A0"/>
        </patternFill>
      </fill>
    </dxf>
    <dxf>
      <font>
        <b/>
        <i val="0"/>
        <color theme="0"/>
      </font>
      <fill>
        <patternFill>
          <bgColor theme="8" tint="-0.499984740745262"/>
        </patternFill>
      </fill>
    </dxf>
    <dxf>
      <font>
        <b/>
        <i val="0"/>
        <color theme="0"/>
      </font>
      <fill>
        <patternFill>
          <bgColor rgb="FF00B050"/>
        </patternFill>
      </fill>
    </dxf>
    <dxf>
      <font>
        <b/>
        <i val="0"/>
        <color auto="1"/>
      </font>
      <fill>
        <patternFill>
          <bgColor rgb="FFFFFF00"/>
        </patternFill>
      </fill>
    </dxf>
    <dxf>
      <font>
        <b/>
        <i val="0"/>
        <color theme="0"/>
      </font>
      <fill>
        <patternFill>
          <bgColor rgb="FFFF0000"/>
        </patternFill>
      </fill>
    </dxf>
    <dxf>
      <font>
        <b/>
        <i val="0"/>
        <color theme="0"/>
      </font>
      <fill>
        <patternFill>
          <bgColor rgb="FFFF0000"/>
        </patternFill>
      </fill>
    </dxf>
    <dxf>
      <font>
        <b/>
        <i val="0"/>
        <color auto="1"/>
      </font>
      <fill>
        <patternFill>
          <bgColor rgb="FFFFFF00"/>
        </patternFill>
      </fill>
    </dxf>
    <dxf>
      <font>
        <b/>
        <i val="0"/>
        <color auto="1"/>
      </font>
      <fill>
        <patternFill>
          <bgColor rgb="FFFFFF0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theme="8" tint="-0.499984740745262"/>
        </patternFill>
      </fill>
    </dxf>
    <dxf>
      <font>
        <b/>
        <i val="0"/>
        <color theme="0"/>
      </font>
      <fill>
        <patternFill>
          <bgColor theme="8" tint="-0.499984740745262"/>
        </patternFill>
      </fill>
    </dxf>
    <dxf>
      <font>
        <b/>
        <i val="0"/>
        <color theme="0"/>
      </font>
      <fill>
        <patternFill>
          <bgColor rgb="FF7030A0"/>
        </patternFill>
      </fill>
    </dxf>
  </dxfs>
  <tableStyles count="0" defaultTableStyle="TableStyleMedium2" defaultPivotStyle="PivotStyleLight16"/>
  <colors>
    <mruColors>
      <color rgb="FF0F0D3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28575</xdr:colOff>
      <xdr:row>5</xdr:row>
      <xdr:rowOff>133350</xdr:rowOff>
    </xdr:from>
    <xdr:to>
      <xdr:col>1</xdr:col>
      <xdr:colOff>3295650</xdr:colOff>
      <xdr:row>5</xdr:row>
      <xdr:rowOff>328701</xdr:rowOff>
    </xdr:to>
    <xdr:pic>
      <xdr:nvPicPr>
        <xdr:cNvPr id="2" name="Picture 1">
          <a:extLst>
            <a:ext uri="{FF2B5EF4-FFF2-40B4-BE49-F238E27FC236}">
              <a16:creationId xmlns:a16="http://schemas.microsoft.com/office/drawing/2014/main" id="{07D3AD54-E861-C379-EE4C-FE9E0DCCA00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66725" y="1085850"/>
          <a:ext cx="3267075" cy="1953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28575</xdr:colOff>
      <xdr:row>5</xdr:row>
      <xdr:rowOff>133350</xdr:rowOff>
    </xdr:from>
    <xdr:to>
      <xdr:col>1</xdr:col>
      <xdr:colOff>3295650</xdr:colOff>
      <xdr:row>5</xdr:row>
      <xdr:rowOff>328701</xdr:rowOff>
    </xdr:to>
    <xdr:pic>
      <xdr:nvPicPr>
        <xdr:cNvPr id="3" name="Picture 2">
          <a:extLst>
            <a:ext uri="{FF2B5EF4-FFF2-40B4-BE49-F238E27FC236}">
              <a16:creationId xmlns:a16="http://schemas.microsoft.com/office/drawing/2014/main" id="{65587D07-292A-4BB8-8EB9-40527A9345A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66725" y="1085850"/>
          <a:ext cx="3267075" cy="1953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28575</xdr:colOff>
      <xdr:row>5</xdr:row>
      <xdr:rowOff>133350</xdr:rowOff>
    </xdr:from>
    <xdr:to>
      <xdr:col>1</xdr:col>
      <xdr:colOff>3295650</xdr:colOff>
      <xdr:row>5</xdr:row>
      <xdr:rowOff>328701</xdr:rowOff>
    </xdr:to>
    <xdr:pic>
      <xdr:nvPicPr>
        <xdr:cNvPr id="4" name="Picture 3">
          <a:extLst>
            <a:ext uri="{FF2B5EF4-FFF2-40B4-BE49-F238E27FC236}">
              <a16:creationId xmlns:a16="http://schemas.microsoft.com/office/drawing/2014/main" id="{74CFAABF-71F5-4397-9B4E-B5433B20C50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66725" y="1085850"/>
          <a:ext cx="3267075" cy="1953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104775</xdr:colOff>
      <xdr:row>7</xdr:row>
      <xdr:rowOff>295276</xdr:rowOff>
    </xdr:from>
    <xdr:to>
      <xdr:col>1</xdr:col>
      <xdr:colOff>4267200</xdr:colOff>
      <xdr:row>7</xdr:row>
      <xdr:rowOff>1095375</xdr:rowOff>
    </xdr:to>
    <xdr:pic>
      <xdr:nvPicPr>
        <xdr:cNvPr id="5" name="Picture 4">
          <a:extLst>
            <a:ext uri="{FF2B5EF4-FFF2-40B4-BE49-F238E27FC236}">
              <a16:creationId xmlns:a16="http://schemas.microsoft.com/office/drawing/2014/main" id="{3ADCD22A-5A21-4C5A-9BF4-C0D970F418E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42925" y="2286001"/>
          <a:ext cx="4162425" cy="8000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127000</xdr:colOff>
      <xdr:row>1</xdr:row>
      <xdr:rowOff>127001</xdr:rowOff>
    </xdr:from>
    <xdr:to>
      <xdr:col>1</xdr:col>
      <xdr:colOff>2054893</xdr:colOff>
      <xdr:row>3</xdr:row>
      <xdr:rowOff>290877</xdr:rowOff>
    </xdr:to>
    <xdr:pic>
      <xdr:nvPicPr>
        <xdr:cNvPr id="2" name="Picture 1">
          <a:extLst>
            <a:ext uri="{FF2B5EF4-FFF2-40B4-BE49-F238E27FC236}">
              <a16:creationId xmlns:a16="http://schemas.microsoft.com/office/drawing/2014/main" id="{002CAF12-A441-406C-B7FA-C11AD08520B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5857" y="331108"/>
          <a:ext cx="2046275" cy="73537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276225</xdr:colOff>
      <xdr:row>0</xdr:row>
      <xdr:rowOff>95250</xdr:rowOff>
    </xdr:from>
    <xdr:to>
      <xdr:col>1</xdr:col>
      <xdr:colOff>0</xdr:colOff>
      <xdr:row>1</xdr:row>
      <xdr:rowOff>219310</xdr:rowOff>
    </xdr:to>
    <xdr:pic>
      <xdr:nvPicPr>
        <xdr:cNvPr id="6" name="Picture 5">
          <a:extLst>
            <a:ext uri="{FF2B5EF4-FFF2-40B4-BE49-F238E27FC236}">
              <a16:creationId xmlns:a16="http://schemas.microsoft.com/office/drawing/2014/main" id="{2ED81549-F332-A8FF-9D3C-2A4317E4BB3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76225" y="95250"/>
          <a:ext cx="1076325" cy="38123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workbookViewId="0">
      <selection activeCell="B11" sqref="B11"/>
    </sheetView>
  </sheetViews>
  <sheetFormatPr defaultRowHeight="14.4" x14ac:dyDescent="0.3"/>
  <cols>
    <col min="1" max="1" width="6.5546875" style="224" customWidth="1"/>
    <col min="2" max="2" width="125" customWidth="1"/>
  </cols>
  <sheetData>
    <row r="1" spans="1:2" s="224" customFormat="1" x14ac:dyDescent="0.3">
      <c r="A1" s="226" t="s">
        <v>208</v>
      </c>
      <c r="B1" s="226" t="s">
        <v>209</v>
      </c>
    </row>
    <row r="2" spans="1:2" s="224" customFormat="1" x14ac:dyDescent="0.3">
      <c r="A2" s="224">
        <v>1</v>
      </c>
      <c r="B2" s="234" t="s">
        <v>221</v>
      </c>
    </row>
    <row r="3" spans="1:2" x14ac:dyDescent="0.3">
      <c r="A3" s="224">
        <v>2</v>
      </c>
      <c r="B3" s="235" t="s">
        <v>220</v>
      </c>
    </row>
    <row r="4" spans="1:2" x14ac:dyDescent="0.3">
      <c r="A4" s="224">
        <v>3</v>
      </c>
      <c r="B4" s="236" t="s">
        <v>274</v>
      </c>
    </row>
    <row r="5" spans="1:2" x14ac:dyDescent="0.3">
      <c r="A5" s="224">
        <v>4</v>
      </c>
      <c r="B5" s="235" t="s">
        <v>210</v>
      </c>
    </row>
    <row r="6" spans="1:2" ht="51.75" customHeight="1" x14ac:dyDescent="0.3">
      <c r="A6" s="224">
        <v>5</v>
      </c>
      <c r="B6" s="236" t="s">
        <v>212</v>
      </c>
    </row>
    <row r="7" spans="1:2" ht="28.8" x14ac:dyDescent="0.3">
      <c r="A7" s="224">
        <v>6</v>
      </c>
      <c r="B7" s="236" t="s">
        <v>222</v>
      </c>
    </row>
    <row r="8" spans="1:2" ht="86.4" x14ac:dyDescent="0.3">
      <c r="A8" s="224">
        <v>7</v>
      </c>
      <c r="B8" s="316" t="s">
        <v>305</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W74"/>
  <sheetViews>
    <sheetView showGridLines="0" zoomScale="70" zoomScaleNormal="70" zoomScaleSheetLayoutView="85" workbookViewId="0">
      <selection activeCell="B12" sqref="B12"/>
    </sheetView>
  </sheetViews>
  <sheetFormatPr defaultColWidth="7.88671875" defaultRowHeight="15.6" x14ac:dyDescent="0.3"/>
  <cols>
    <col min="1" max="1" width="1.6640625" style="94" customWidth="1"/>
    <col min="2" max="2" width="32.109375" style="98" customWidth="1"/>
    <col min="3" max="3" width="25.6640625" style="94" customWidth="1"/>
    <col min="4" max="4" width="45.109375" style="94" customWidth="1"/>
    <col min="5" max="5" width="19.109375" style="94" bestFit="1" customWidth="1"/>
    <col min="6" max="6" width="18.6640625" style="100" bestFit="1" customWidth="1"/>
    <col min="7" max="7" width="9.5546875" style="100" customWidth="1"/>
    <col min="8" max="8" width="12.6640625" style="257" customWidth="1"/>
    <col min="9" max="10" width="16" style="94" customWidth="1"/>
    <col min="11" max="12" width="16.109375" style="94" customWidth="1"/>
    <col min="13" max="14" width="15.44140625" style="94" customWidth="1"/>
    <col min="15" max="16" width="38" style="287" customWidth="1"/>
    <col min="17" max="17" width="19.44140625" style="287" customWidth="1"/>
    <col min="18" max="18" width="19.44140625" style="289" customWidth="1"/>
    <col min="19" max="19" width="19.44140625" style="95" customWidth="1"/>
    <col min="20" max="20" width="18.109375" style="96" hidden="1" customWidth="1"/>
    <col min="21" max="21" width="18.33203125" style="95" hidden="1" customWidth="1"/>
    <col min="22" max="22" width="7.88671875" style="94" hidden="1" customWidth="1"/>
    <col min="23" max="16384" width="7.88671875" style="94"/>
  </cols>
  <sheetData>
    <row r="1" spans="1:23" x14ac:dyDescent="0.3">
      <c r="P1" s="288" t="s">
        <v>206</v>
      </c>
      <c r="Q1" s="318" t="s">
        <v>314</v>
      </c>
      <c r="R1" s="318"/>
    </row>
    <row r="2" spans="1:23" x14ac:dyDescent="0.3">
      <c r="P2" s="288" t="s">
        <v>207</v>
      </c>
      <c r="Q2" s="318">
        <v>0</v>
      </c>
      <c r="R2" s="318"/>
    </row>
    <row r="3" spans="1:23" ht="28.8" x14ac:dyDescent="0.55000000000000004">
      <c r="A3" s="319" t="s">
        <v>203</v>
      </c>
      <c r="B3" s="319"/>
      <c r="C3" s="319"/>
      <c r="D3" s="319"/>
      <c r="E3" s="319"/>
      <c r="F3" s="319"/>
      <c r="G3" s="319"/>
      <c r="H3" s="319"/>
      <c r="I3" s="319"/>
      <c r="J3" s="319"/>
      <c r="K3" s="319"/>
      <c r="L3" s="319"/>
      <c r="M3" s="319"/>
      <c r="N3" s="319"/>
    </row>
    <row r="4" spans="1:23" ht="28.8" x14ac:dyDescent="0.55000000000000004">
      <c r="A4" s="319" t="s">
        <v>204</v>
      </c>
      <c r="B4" s="319"/>
      <c r="C4" s="319"/>
      <c r="D4" s="319"/>
      <c r="E4" s="319"/>
      <c r="F4" s="319"/>
      <c r="G4" s="319"/>
      <c r="H4" s="319"/>
      <c r="I4" s="319"/>
      <c r="J4" s="319"/>
      <c r="K4" s="319"/>
      <c r="L4" s="319"/>
      <c r="M4" s="319"/>
      <c r="N4" s="319"/>
    </row>
    <row r="5" spans="1:23" x14ac:dyDescent="0.3">
      <c r="B5" s="97"/>
      <c r="C5" s="97"/>
      <c r="D5" s="97"/>
      <c r="E5" s="97"/>
      <c r="F5" s="97"/>
      <c r="G5" s="97"/>
      <c r="H5" s="258"/>
      <c r="I5" s="97"/>
      <c r="J5" s="97"/>
      <c r="O5" s="320" t="s">
        <v>107</v>
      </c>
      <c r="P5" s="320"/>
      <c r="Q5" s="320"/>
      <c r="R5" s="320"/>
    </row>
    <row r="6" spans="1:23" ht="33.6" customHeight="1" x14ac:dyDescent="0.3">
      <c r="B6" s="225" t="s">
        <v>108</v>
      </c>
      <c r="C6" s="377" t="s">
        <v>109</v>
      </c>
      <c r="D6" s="377"/>
      <c r="E6" s="382" t="s">
        <v>110</v>
      </c>
      <c r="F6" s="382"/>
      <c r="G6" s="382"/>
      <c r="H6" s="382" t="s">
        <v>111</v>
      </c>
      <c r="I6" s="382"/>
      <c r="J6" s="382"/>
      <c r="K6" s="382"/>
      <c r="L6" s="392" t="s">
        <v>112</v>
      </c>
      <c r="M6" s="392"/>
      <c r="N6" s="392"/>
      <c r="O6" s="385" t="s">
        <v>173</v>
      </c>
      <c r="P6" s="385"/>
      <c r="Q6" s="290">
        <v>1.25</v>
      </c>
      <c r="R6" s="291">
        <v>1.5</v>
      </c>
      <c r="T6" s="190" t="s">
        <v>111</v>
      </c>
      <c r="U6" s="190"/>
      <c r="V6" s="190"/>
      <c r="W6" s="190"/>
    </row>
    <row r="7" spans="1:23" ht="33.6" customHeight="1" x14ac:dyDescent="0.3">
      <c r="B7" s="225" t="s">
        <v>113</v>
      </c>
      <c r="C7" s="377" t="s">
        <v>272</v>
      </c>
      <c r="D7" s="377"/>
      <c r="E7" s="382"/>
      <c r="F7" s="382"/>
      <c r="G7" s="382"/>
      <c r="H7" s="382"/>
      <c r="I7" s="382"/>
      <c r="J7" s="382"/>
      <c r="K7" s="382"/>
      <c r="L7" s="392"/>
      <c r="M7" s="392"/>
      <c r="N7" s="392"/>
      <c r="O7" s="386" t="s">
        <v>174</v>
      </c>
      <c r="P7" s="387"/>
      <c r="Q7" s="292">
        <v>1.05</v>
      </c>
      <c r="R7" s="293">
        <v>1.25</v>
      </c>
      <c r="S7" s="99"/>
      <c r="T7" s="190" t="s">
        <v>171</v>
      </c>
      <c r="U7" s="190"/>
      <c r="V7" s="190"/>
      <c r="W7" s="190"/>
    </row>
    <row r="8" spans="1:23" ht="33.6" customHeight="1" x14ac:dyDescent="0.3">
      <c r="B8" s="214" t="s">
        <v>195</v>
      </c>
      <c r="C8" s="377" t="s">
        <v>273</v>
      </c>
      <c r="D8" s="377"/>
      <c r="E8" s="382" t="s">
        <v>114</v>
      </c>
      <c r="F8" s="382"/>
      <c r="G8" s="382"/>
      <c r="H8" s="394">
        <f>N42</f>
        <v>0.66670748299319726</v>
      </c>
      <c r="I8" s="394"/>
      <c r="J8" s="394"/>
      <c r="K8" s="394"/>
      <c r="L8" s="393">
        <f>COUNTA(F16:F40)</f>
        <v>22</v>
      </c>
      <c r="M8" s="393"/>
      <c r="N8" s="393"/>
      <c r="O8" s="388" t="s">
        <v>175</v>
      </c>
      <c r="P8" s="389"/>
      <c r="Q8" s="294">
        <v>0.95</v>
      </c>
      <c r="R8" s="295">
        <v>1.05</v>
      </c>
      <c r="S8" s="99"/>
      <c r="T8" s="193" t="s">
        <v>28</v>
      </c>
    </row>
    <row r="9" spans="1:23" ht="33.6" customHeight="1" x14ac:dyDescent="0.3">
      <c r="B9" s="214" t="s">
        <v>88</v>
      </c>
      <c r="C9" s="377" t="s">
        <v>296</v>
      </c>
      <c r="D9" s="377"/>
      <c r="E9" s="382"/>
      <c r="F9" s="382"/>
      <c r="G9" s="382"/>
      <c r="H9" s="394"/>
      <c r="I9" s="394"/>
      <c r="J9" s="394"/>
      <c r="K9" s="394"/>
      <c r="L9" s="393"/>
      <c r="M9" s="393"/>
      <c r="N9" s="393"/>
      <c r="O9" s="390" t="s">
        <v>176</v>
      </c>
      <c r="P9" s="391"/>
      <c r="Q9" s="296">
        <v>0.8</v>
      </c>
      <c r="R9" s="297">
        <v>0.95</v>
      </c>
      <c r="T9" s="96" t="s">
        <v>29</v>
      </c>
    </row>
    <row r="10" spans="1:23" ht="33.6" customHeight="1" x14ac:dyDescent="0.3">
      <c r="B10" s="214" t="s">
        <v>86</v>
      </c>
      <c r="C10" s="377" t="s">
        <v>115</v>
      </c>
      <c r="D10" s="377"/>
      <c r="E10" s="382" t="s">
        <v>116</v>
      </c>
      <c r="F10" s="382"/>
      <c r="G10" s="382"/>
      <c r="H10" s="381" t="str">
        <f>N43</f>
        <v>U</v>
      </c>
      <c r="I10" s="381"/>
      <c r="J10" s="381"/>
      <c r="K10" s="381"/>
      <c r="L10" s="393"/>
      <c r="M10" s="393"/>
      <c r="N10" s="393"/>
      <c r="O10" s="383" t="s">
        <v>177</v>
      </c>
      <c r="P10" s="384"/>
      <c r="Q10" s="298">
        <v>0</v>
      </c>
      <c r="R10" s="299">
        <v>0.8</v>
      </c>
      <c r="T10" s="96" t="s">
        <v>30</v>
      </c>
      <c r="U10" s="95" t="s">
        <v>133</v>
      </c>
      <c r="V10" s="94" t="s">
        <v>134</v>
      </c>
    </row>
    <row r="11" spans="1:23" ht="33" customHeight="1" x14ac:dyDescent="0.3">
      <c r="B11" s="190"/>
      <c r="C11" s="190"/>
      <c r="D11" s="191"/>
      <c r="E11" s="192"/>
      <c r="F11" s="192"/>
      <c r="G11" s="192"/>
      <c r="H11" s="192"/>
      <c r="I11" s="194"/>
      <c r="J11" s="194"/>
      <c r="K11" s="195"/>
      <c r="L11" s="196"/>
      <c r="M11" s="197"/>
      <c r="N11" s="198"/>
      <c r="T11" s="96" t="s">
        <v>31</v>
      </c>
      <c r="U11" s="95" t="s">
        <v>137</v>
      </c>
      <c r="V11" s="94" t="s">
        <v>178</v>
      </c>
    </row>
    <row r="12" spans="1:23" ht="21" customHeight="1" x14ac:dyDescent="0.3">
      <c r="B12" s="200" t="s">
        <v>31</v>
      </c>
      <c r="C12" s="190" t="s">
        <v>172</v>
      </c>
      <c r="D12" s="191"/>
      <c r="E12" s="192"/>
      <c r="F12" s="192"/>
      <c r="G12" s="192"/>
      <c r="H12" s="192"/>
      <c r="I12" s="194"/>
      <c r="J12" s="194"/>
      <c r="K12" s="195"/>
      <c r="L12" s="196"/>
      <c r="M12" s="197"/>
      <c r="N12" s="198"/>
      <c r="T12" s="96" t="s">
        <v>32</v>
      </c>
      <c r="U12" s="95" t="s">
        <v>226</v>
      </c>
    </row>
    <row r="13" spans="1:23" ht="21" customHeight="1" thickBot="1" x14ac:dyDescent="0.35">
      <c r="B13" s="201"/>
      <c r="C13" s="190"/>
      <c r="D13" s="191"/>
      <c r="E13" s="192"/>
      <c r="F13" s="192"/>
      <c r="G13" s="192"/>
      <c r="H13" s="192"/>
      <c r="I13" s="194"/>
      <c r="J13" s="194"/>
      <c r="K13" s="195"/>
      <c r="L13" s="196"/>
      <c r="M13" s="197"/>
      <c r="N13" s="198"/>
      <c r="T13" s="96" t="s">
        <v>33</v>
      </c>
    </row>
    <row r="14" spans="1:23" s="95" customFormat="1" x14ac:dyDescent="0.3">
      <c r="B14" s="331" t="s">
        <v>117</v>
      </c>
      <c r="C14" s="374" t="s">
        <v>118</v>
      </c>
      <c r="D14" s="374" t="s">
        <v>119</v>
      </c>
      <c r="E14" s="374" t="s">
        <v>120</v>
      </c>
      <c r="F14" s="374" t="s">
        <v>121</v>
      </c>
      <c r="G14" s="374" t="s">
        <v>122</v>
      </c>
      <c r="H14" s="259" t="s">
        <v>123</v>
      </c>
      <c r="I14" s="345" t="s">
        <v>213</v>
      </c>
      <c r="J14" s="101" t="s">
        <v>40</v>
      </c>
      <c r="K14" s="102" t="s">
        <v>41</v>
      </c>
      <c r="L14" s="102" t="s">
        <v>124</v>
      </c>
      <c r="M14" s="102" t="s">
        <v>125</v>
      </c>
      <c r="N14" s="102" t="s">
        <v>126</v>
      </c>
      <c r="O14" s="398" t="s">
        <v>275</v>
      </c>
      <c r="P14" s="333"/>
      <c r="Q14" s="333"/>
      <c r="R14" s="334"/>
      <c r="T14" s="96" t="s">
        <v>34</v>
      </c>
    </row>
    <row r="15" spans="1:23" s="95" customFormat="1" ht="35.25" customHeight="1" thickBot="1" x14ac:dyDescent="0.35">
      <c r="B15" s="373"/>
      <c r="C15" s="375"/>
      <c r="D15" s="375"/>
      <c r="E15" s="375"/>
      <c r="F15" s="375"/>
      <c r="G15" s="375"/>
      <c r="H15" s="260" t="s">
        <v>127</v>
      </c>
      <c r="I15" s="346"/>
      <c r="J15" s="104" t="s">
        <v>128</v>
      </c>
      <c r="K15" s="103" t="s">
        <v>129</v>
      </c>
      <c r="L15" s="103" t="s">
        <v>130</v>
      </c>
      <c r="M15" s="103" t="s">
        <v>131</v>
      </c>
      <c r="N15" s="103" t="s">
        <v>132</v>
      </c>
      <c r="O15" s="399"/>
      <c r="P15" s="335"/>
      <c r="Q15" s="335"/>
      <c r="R15" s="336"/>
      <c r="S15" s="105"/>
      <c r="T15" s="106" t="s">
        <v>35</v>
      </c>
    </row>
    <row r="16" spans="1:23" s="215" customFormat="1" ht="96" customHeight="1" x14ac:dyDescent="0.3">
      <c r="B16" s="376" t="s">
        <v>211</v>
      </c>
      <c r="C16" s="277" t="s">
        <v>136</v>
      </c>
      <c r="D16" s="216" t="s">
        <v>248</v>
      </c>
      <c r="E16" s="217" t="s">
        <v>299</v>
      </c>
      <c r="F16" s="110" t="s">
        <v>133</v>
      </c>
      <c r="G16" s="218" t="s">
        <v>134</v>
      </c>
      <c r="H16" s="261">
        <v>0.03</v>
      </c>
      <c r="I16" s="117" t="s">
        <v>249</v>
      </c>
      <c r="J16" s="204">
        <v>1</v>
      </c>
      <c r="K16" s="204">
        <f>HLOOKUP(B12,'Update KPI'!B2:N7,6,0)</f>
        <v>2.333333333333333</v>
      </c>
      <c r="L16" s="204">
        <f>IF(F16="Maximize",K16-J16,IF(F16="Minimize",J16-K16,K16-J16))</f>
        <v>1.333333333333333</v>
      </c>
      <c r="M16" s="111">
        <f>IFERROR(IF(AND(F16="Maximize",G16="Unlock"),IF(((K16-J16)/ABS(J16))+1&lt;0,0,((K16-J16)/ABS(J16))+1),IF(AND(F16="Maximize",G16="Lock"),IF(((K16-J16)/ABS(J16))+1&lt;0,0,IF(((K16-J16)/ABS(J16))+1&gt;$R$6,$R$6,((K16-J16)/ABS(J16))+1)),IF(AND(F16="Minimize",G16="Unlock"),IF(((J16-K16)/ABS(J16))+1&lt;0,0,((J16-K16)/ABS(J16))+1),IF(AND(F16="Minimize",G16="Lock"),IF(((J16-K16)/ABS(J16))+1&lt;0,0,IF(((J16-K16)/ABS(J16))+1&gt;$R$6,$R$6,((J16-K16)/ABS(J16))+1)),IF(F16="Min to Zero",IF(K16&gt;J16,0,IF(K16&lt;J16,0,100%)),IF(F16="Stabilize to Target",IF(K16-J16=0,100%,IF(ABS(K16-J16)&gt;=ABS(J16),0,ABS(IF(K16&gt;J16,1-((K16-J16)/J16),IF(K16&lt;J16,1-((J16-ABS(K16))/J16),0))))),IF(F16="Stabilize to Zero",IF(AND(K16&lt;=J16,K16&gt;=-J16),ABS(IF(K16&gt;J16,K16-J16,IF(K16&lt;J16,J16-ABS(K16),0)))/ABS(J16),0)))))))),0)</f>
        <v>1.5</v>
      </c>
      <c r="N16" s="306">
        <f>M16*H16</f>
        <v>4.4999999999999998E-2</v>
      </c>
      <c r="O16" s="400" t="s">
        <v>276</v>
      </c>
      <c r="P16" s="401"/>
      <c r="Q16" s="401"/>
      <c r="R16" s="402"/>
      <c r="S16" s="96"/>
      <c r="T16" s="114" t="s">
        <v>36</v>
      </c>
      <c r="U16" s="114"/>
    </row>
    <row r="17" spans="1:21" s="112" customFormat="1" x14ac:dyDescent="0.3">
      <c r="B17" s="376"/>
      <c r="C17" s="370" t="s">
        <v>138</v>
      </c>
      <c r="D17" s="370"/>
      <c r="E17" s="370"/>
      <c r="F17" s="370"/>
      <c r="G17" s="370"/>
      <c r="H17" s="262">
        <f>SUM(H16:H16)</f>
        <v>0.03</v>
      </c>
      <c r="I17" s="254"/>
      <c r="J17" s="254"/>
      <c r="K17" s="254"/>
      <c r="L17" s="254"/>
      <c r="M17" s="254"/>
      <c r="N17" s="307">
        <f>SUM(N16:N16)</f>
        <v>4.4999999999999998E-2</v>
      </c>
      <c r="O17" s="395"/>
      <c r="P17" s="396"/>
      <c r="Q17" s="396"/>
      <c r="R17" s="397"/>
      <c r="S17" s="113"/>
      <c r="T17" s="114" t="s">
        <v>37</v>
      </c>
      <c r="U17" s="95"/>
    </row>
    <row r="18" spans="1:21" ht="54" customHeight="1" x14ac:dyDescent="0.3">
      <c r="B18" s="371" t="s">
        <v>189</v>
      </c>
      <c r="C18" s="364" t="s">
        <v>139</v>
      </c>
      <c r="D18" s="108" t="s">
        <v>250</v>
      </c>
      <c r="E18" s="109" t="s">
        <v>299</v>
      </c>
      <c r="F18" s="110" t="s">
        <v>137</v>
      </c>
      <c r="G18" s="218" t="s">
        <v>134</v>
      </c>
      <c r="H18" s="263">
        <v>0.03</v>
      </c>
      <c r="I18" s="199" t="s">
        <v>232</v>
      </c>
      <c r="J18" s="256">
        <f>HLOOKUP(B12,'Update KPI'!B12:N13,2,0)</f>
        <v>7</v>
      </c>
      <c r="K18" s="256">
        <f>HLOOKUP(B12,'Update KPI'!B12:N14,3,0)</f>
        <v>0</v>
      </c>
      <c r="L18" s="256">
        <f t="shared" ref="L18:L19" si="0">IF(F18="Maximize",K18-J18,IF(F18="Minimize",J18-K18,K18-J18))</f>
        <v>7</v>
      </c>
      <c r="M18" s="122">
        <f>IFERROR(IF(AND(F18="Maximize",G18="Unlock"),IF(((K18-J18)/ABS(J18))+1&lt;0,0,((K18-J18)/ABS(J18))+1),IF(AND(F18="Maximize",G18="Lock"),IF(((K18-J18)/ABS(J18))+1&lt;0,0,IF(((K18-J18)/ABS(J18))+1&gt;$R$6,$R$6,((K18-J18)/ABS(J18))+1)),IF(AND(F18="Minimize",G18="Unlock"),IF(((J18-K18)/ABS(J18))+1&lt;0,0,((J18-K18)/ABS(J18))+1),IF(AND(F18="Minimize",G18="Lock"),IF(((J18-K18)/ABS(J18))+1&lt;0,0,IF(((J18-K18)/ABS(J18))+1&gt;$R$6,$R$6,((J18-K18)/ABS(J18))+1)),IF(F18="Min to Zero",IF(K18&gt;J18,0,IF(K18&lt;J18,0,100%)),IF(F18="Stabilize to Target",IF(K18-J18=0,100%,IF(ABS(K18-J18)&gt;=ABS(J18),0,ABS(IF(K18&gt;J18,1-((K18-J18)/J18),IF(K18&lt;J18,1-((J18-ABS(K18))/J18),0))))),IF(F18="Stabilize to Zero",IF(AND(K18&lt;=J18,K18&gt;=-J18),ABS(IF(K18&gt;J18,K18-J18,IF(K18&lt;J18,J18-ABS(K18),0)))/ABS(J18),0)))))))),0)</f>
        <v>1.5</v>
      </c>
      <c r="N18" s="308">
        <f t="shared" ref="N18:N19" si="1">M18*H18</f>
        <v>4.4999999999999998E-2</v>
      </c>
      <c r="O18" s="403" t="s">
        <v>277</v>
      </c>
      <c r="P18" s="404"/>
      <c r="Q18" s="404"/>
      <c r="R18" s="405"/>
      <c r="T18" s="114" t="s">
        <v>38</v>
      </c>
    </row>
    <row r="19" spans="1:21" ht="64.5" customHeight="1" x14ac:dyDescent="0.3">
      <c r="B19" s="371"/>
      <c r="C19" s="366"/>
      <c r="D19" s="116" t="s">
        <v>229</v>
      </c>
      <c r="E19" s="109" t="s">
        <v>299</v>
      </c>
      <c r="F19" s="110" t="s">
        <v>226</v>
      </c>
      <c r="G19" s="218" t="s">
        <v>134</v>
      </c>
      <c r="H19" s="261">
        <v>0.03</v>
      </c>
      <c r="I19" s="123" t="s">
        <v>230</v>
      </c>
      <c r="J19" s="248">
        <f>HLOOKUP(B12,'Update KPI'!B76:N77,2,0)</f>
        <v>0</v>
      </c>
      <c r="K19" s="130">
        <f>HLOOKUP(B12,'Update KPI'!B76:N78,3,0)</f>
        <v>0</v>
      </c>
      <c r="L19" s="118">
        <f t="shared" si="0"/>
        <v>0</v>
      </c>
      <c r="M19" s="122">
        <f>IFERROR(IF(AND(F19="Maximize",G19="Unlock"),IF(((K19-J19)/ABS(J19))+1&lt;0,0,((K19-J19)/ABS(J19))+1),IF(AND(F19="Maximize",G19="Lock"),IF(((K19-J19)/ABS(J19))+1&lt;0,0,IF(((K19-J19)/ABS(J19))+1&gt;$R$6,$R$6,((K19-J19)/ABS(J19))+1)),IF(AND(F19="Minimize",G19="Unlock"),IF(((J19-K19)/ABS(J19))+1&lt;0,0,((J19-K19)/ABS(J19))+1),IF(AND(F19="Minimize",G19="Lock"),IF(((J19-K19)/ABS(J19))+1&lt;0,0,IF(((J19-K19)/ABS(J19))+1&gt;$R$6,$R$6,((J19-K19)/ABS(J19))+1)),IF(F19="Min to Zero",IF(K19&gt;J19,0,IF(K19&lt;J19,0,100%)),IF(F19="Stabilize to Target",IF(K19-J19=0,100%,IF(ABS(K19-J19)&gt;=ABS(J19),0,ABS(IF(K19&gt;J19,1-((K19-J19)/J19),IF(K19&lt;J19,1-((J19-ABS(K19))/J19),0))))),IF(F19="Stabilize to Zero",IF(AND(K19&lt;=J19,K19&gt;=-J19),ABS(IF(K19&gt;J19,K19-J19,IF(K19&lt;J19,J19-ABS(K19),0)))/ABS(J19),0)))))))),0)</f>
        <v>1</v>
      </c>
      <c r="N19" s="306">
        <f t="shared" si="1"/>
        <v>0.03</v>
      </c>
      <c r="O19" s="378" t="s">
        <v>278</v>
      </c>
      <c r="P19" s="379"/>
      <c r="Q19" s="379"/>
      <c r="R19" s="380"/>
      <c r="T19" s="114" t="s">
        <v>39</v>
      </c>
    </row>
    <row r="20" spans="1:21" s="112" customFormat="1" x14ac:dyDescent="0.3">
      <c r="B20" s="371"/>
      <c r="C20" s="372" t="s">
        <v>188</v>
      </c>
      <c r="D20" s="372"/>
      <c r="E20" s="372"/>
      <c r="F20" s="372"/>
      <c r="G20" s="372"/>
      <c r="H20" s="264">
        <f>SUM(H18:H19)</f>
        <v>0.06</v>
      </c>
      <c r="I20" s="253"/>
      <c r="J20" s="253"/>
      <c r="K20" s="253"/>
      <c r="L20" s="253"/>
      <c r="M20" s="253"/>
      <c r="N20" s="309">
        <f>SUM(N18:N19)</f>
        <v>7.4999999999999997E-2</v>
      </c>
      <c r="O20" s="395"/>
      <c r="P20" s="396"/>
      <c r="Q20" s="396"/>
      <c r="R20" s="397"/>
      <c r="S20" s="95"/>
      <c r="T20" s="96" t="s">
        <v>82</v>
      </c>
      <c r="U20" s="95"/>
    </row>
    <row r="21" spans="1:21" ht="135" customHeight="1" x14ac:dyDescent="0.3">
      <c r="B21" s="367" t="s">
        <v>241</v>
      </c>
      <c r="C21" s="364" t="s">
        <v>251</v>
      </c>
      <c r="D21" s="116" t="s">
        <v>252</v>
      </c>
      <c r="E21" s="109" t="s">
        <v>135</v>
      </c>
      <c r="F21" s="110" t="s">
        <v>226</v>
      </c>
      <c r="G21" s="110" t="s">
        <v>134</v>
      </c>
      <c r="H21" s="261">
        <v>0.15</v>
      </c>
      <c r="I21" s="284" t="s">
        <v>258</v>
      </c>
      <c r="J21" s="121">
        <f>HLOOKUP(B12,'Update KPI'!B20:N21,2,0)</f>
        <v>0</v>
      </c>
      <c r="K21" s="124">
        <f>HLOOKUP(B12,'Update KPI'!B20:N22,3,0)</f>
        <v>6</v>
      </c>
      <c r="L21" s="249">
        <f t="shared" ref="L21" si="2">IF(F21="Maximize",K21-J21,IF(F21="Minimize",J21-K21,K21-J21))</f>
        <v>6</v>
      </c>
      <c r="M21" s="111">
        <f t="shared" ref="M21:M31" si="3">IFERROR(IF(AND(F21="Maximize",G21="Unlock"),IF(((K21-J21)/ABS(J21))+1&lt;0,0,((K21-J21)/ABS(J21))+1),IF(AND(F21="Maximize",G21="Lock"),IF(((K21-J21)/ABS(J21))+1&lt;0,0,IF(((K21-J21)/ABS(J21))+1&gt;$R$6,$R$6,((K21-J21)/ABS(J21))+1)),IF(AND(F21="Minimize",G21="Unlock"),IF(((J21-K21)/ABS(J21))+1&lt;0,0,((J21-K21)/ABS(J21))+1),IF(AND(F21="Minimize",G21="Lock"),IF(((J21-K21)/ABS(J21))+1&lt;0,0,IF(((J21-K21)/ABS(J21))+1&gt;$R$6,$R$6,((J21-K21)/ABS(J21))+1)),IF(F21="Min to Zero",IF(K21&gt;J21,0,IF(K21&lt;J21,0,100%)),IF(F21="Stabilize to Target",IF(K21-J21=0,100%,IF(ABS(K21-J21)&gt;=ABS(J21),0,ABS(IF(K21&gt;J21,1-((K21-J21)/J21),IF(K21&lt;J21,1-((J21-ABS(K21))/J21),0))))),IF(F21="Stabilize to Zero",IF(AND(K21&lt;=J21,K21&gt;=-J21),ABS(IF(K21&gt;J21,K21-J21,IF(K21&lt;J21,J21-ABS(K21),0)))/ABS(J21),0)))))))),0)</f>
        <v>0</v>
      </c>
      <c r="N21" s="306">
        <f t="shared" ref="N21:N27" si="4">M21*H21</f>
        <v>0</v>
      </c>
      <c r="O21" s="378" t="s">
        <v>279</v>
      </c>
      <c r="P21" s="379"/>
      <c r="Q21" s="379"/>
      <c r="R21" s="380"/>
    </row>
    <row r="22" spans="1:21" ht="78.75" customHeight="1" x14ac:dyDescent="0.3">
      <c r="B22" s="368"/>
      <c r="C22" s="365"/>
      <c r="D22" s="116" t="s">
        <v>266</v>
      </c>
      <c r="E22" s="109" t="s">
        <v>135</v>
      </c>
      <c r="F22" s="110" t="s">
        <v>137</v>
      </c>
      <c r="G22" s="110" t="s">
        <v>134</v>
      </c>
      <c r="H22" s="261">
        <v>0.06</v>
      </c>
      <c r="I22" s="284" t="s">
        <v>259</v>
      </c>
      <c r="J22" s="121">
        <f>HLOOKUP(B12,'Update KPI'!B28:N29,2,0)</f>
        <v>3</v>
      </c>
      <c r="K22" s="124">
        <f>HLOOKUP(B12,'Update KPI'!B28:N30,3,0)</f>
        <v>0</v>
      </c>
      <c r="L22" s="249">
        <f t="shared" ref="L22:L24" si="5">IF(F22="Maximize",K22-J22,IF(F22="Minimize",J22-K22,K22-J22))</f>
        <v>3</v>
      </c>
      <c r="M22" s="111">
        <f t="shared" si="3"/>
        <v>1.5</v>
      </c>
      <c r="N22" s="306">
        <f t="shared" si="4"/>
        <v>0.09</v>
      </c>
      <c r="O22" s="378" t="s">
        <v>280</v>
      </c>
      <c r="P22" s="379"/>
      <c r="Q22" s="379"/>
      <c r="R22" s="380"/>
    </row>
    <row r="23" spans="1:21" ht="114.75" customHeight="1" x14ac:dyDescent="0.3">
      <c r="B23" s="368"/>
      <c r="C23" s="365"/>
      <c r="D23" s="116" t="s">
        <v>254</v>
      </c>
      <c r="E23" s="109" t="s">
        <v>135</v>
      </c>
      <c r="F23" s="110" t="s">
        <v>226</v>
      </c>
      <c r="G23" s="110" t="s">
        <v>134</v>
      </c>
      <c r="H23" s="261">
        <v>7.0000000000000007E-2</v>
      </c>
      <c r="I23" s="284" t="s">
        <v>260</v>
      </c>
      <c r="J23" s="121">
        <f>HLOOKUP(B12,'Update KPI'!B36:N37,2,0)</f>
        <v>0</v>
      </c>
      <c r="K23" s="124">
        <f>HLOOKUP(B12,'Update KPI'!B36:N38,3,0)</f>
        <v>0</v>
      </c>
      <c r="L23" s="249">
        <f t="shared" si="5"/>
        <v>0</v>
      </c>
      <c r="M23" s="111">
        <f t="shared" si="3"/>
        <v>1</v>
      </c>
      <c r="N23" s="306">
        <f t="shared" si="4"/>
        <v>7.0000000000000007E-2</v>
      </c>
      <c r="O23" s="378" t="s">
        <v>281</v>
      </c>
      <c r="P23" s="379"/>
      <c r="Q23" s="379"/>
      <c r="R23" s="380"/>
    </row>
    <row r="24" spans="1:21" ht="141.75" customHeight="1" x14ac:dyDescent="0.3">
      <c r="B24" s="368"/>
      <c r="C24" s="365"/>
      <c r="D24" s="116" t="s">
        <v>255</v>
      </c>
      <c r="E24" s="109" t="s">
        <v>135</v>
      </c>
      <c r="F24" s="110" t="s">
        <v>137</v>
      </c>
      <c r="G24" s="110" t="s">
        <v>134</v>
      </c>
      <c r="H24" s="261">
        <v>0.06</v>
      </c>
      <c r="I24" s="284" t="s">
        <v>261</v>
      </c>
      <c r="J24" s="121">
        <f>HLOOKUP(B12,'Update KPI'!B44:N45,2,0)</f>
        <v>7</v>
      </c>
      <c r="K24" s="124">
        <f>HLOOKUP(B12,'Update KPI'!B44:N46,3,0)</f>
        <v>7</v>
      </c>
      <c r="L24" s="249">
        <f t="shared" si="5"/>
        <v>0</v>
      </c>
      <c r="M24" s="111">
        <f t="shared" si="3"/>
        <v>1</v>
      </c>
      <c r="N24" s="306">
        <f t="shared" si="4"/>
        <v>0.06</v>
      </c>
      <c r="O24" s="378" t="s">
        <v>282</v>
      </c>
      <c r="P24" s="379"/>
      <c r="Q24" s="379"/>
      <c r="R24" s="380"/>
    </row>
    <row r="25" spans="1:21" ht="79.5" customHeight="1" x14ac:dyDescent="0.3">
      <c r="B25" s="368"/>
      <c r="C25" s="365"/>
      <c r="D25" s="116" t="s">
        <v>256</v>
      </c>
      <c r="E25" s="109" t="s">
        <v>135</v>
      </c>
      <c r="F25" s="110" t="s">
        <v>226</v>
      </c>
      <c r="G25" s="110" t="s">
        <v>134</v>
      </c>
      <c r="H25" s="261">
        <v>0.15</v>
      </c>
      <c r="I25" s="284" t="s">
        <v>262</v>
      </c>
      <c r="J25" s="121">
        <f>HLOOKUP(B12,'Update KPI'!B52:N53,2,0)</f>
        <v>0</v>
      </c>
      <c r="K25" s="124">
        <f>HLOOKUP(B12,'Update KPI'!B52:N54,3,0)</f>
        <v>0</v>
      </c>
      <c r="L25" s="249">
        <f t="shared" ref="L25" si="6">IF(F25="Maximize",K25-J25,IF(F25="Minimize",J25-K25,K25-J25))</f>
        <v>0</v>
      </c>
      <c r="M25" s="111">
        <f t="shared" si="3"/>
        <v>1</v>
      </c>
      <c r="N25" s="306">
        <f t="shared" si="4"/>
        <v>0.15</v>
      </c>
      <c r="O25" s="378" t="s">
        <v>283</v>
      </c>
      <c r="P25" s="379"/>
      <c r="Q25" s="379"/>
      <c r="R25" s="380"/>
    </row>
    <row r="26" spans="1:21" ht="95.25" customHeight="1" x14ac:dyDescent="0.3">
      <c r="B26" s="368"/>
      <c r="C26" s="366"/>
      <c r="D26" s="116" t="s">
        <v>257</v>
      </c>
      <c r="E26" s="109" t="s">
        <v>135</v>
      </c>
      <c r="F26" s="110" t="s">
        <v>226</v>
      </c>
      <c r="G26" s="110" t="s">
        <v>134</v>
      </c>
      <c r="H26" s="261">
        <v>0.03</v>
      </c>
      <c r="I26" s="284" t="s">
        <v>263</v>
      </c>
      <c r="J26" s="121">
        <f>HLOOKUP(B12,'Update KPI'!B68:N69,2,0)</f>
        <v>0</v>
      </c>
      <c r="K26" s="124">
        <f>HLOOKUP(B12,'Update KPI'!B68:N70,3,0)</f>
        <v>0</v>
      </c>
      <c r="L26" s="249">
        <f t="shared" ref="L26" si="7">IF(F26="Maximize",K26-J26,IF(F26="Minimize",J26-K26,K26-J26))</f>
        <v>0</v>
      </c>
      <c r="M26" s="111">
        <f t="shared" si="3"/>
        <v>1</v>
      </c>
      <c r="N26" s="306">
        <f t="shared" si="4"/>
        <v>0.03</v>
      </c>
      <c r="O26" s="378" t="s">
        <v>284</v>
      </c>
      <c r="P26" s="379"/>
      <c r="Q26" s="379"/>
      <c r="R26" s="380"/>
    </row>
    <row r="27" spans="1:21" ht="37.5" customHeight="1" x14ac:dyDescent="0.3">
      <c r="B27" s="368"/>
      <c r="C27" s="283" t="s">
        <v>192</v>
      </c>
      <c r="D27" s="116" t="s">
        <v>234</v>
      </c>
      <c r="E27" s="109" t="s">
        <v>135</v>
      </c>
      <c r="F27" s="110" t="s">
        <v>133</v>
      </c>
      <c r="G27" s="110" t="s">
        <v>134</v>
      </c>
      <c r="H27" s="261">
        <v>0.02</v>
      </c>
      <c r="I27" s="126" t="s">
        <v>235</v>
      </c>
      <c r="J27" s="121">
        <v>1</v>
      </c>
      <c r="K27" s="124"/>
      <c r="L27" s="249">
        <f t="shared" ref="L27:L30" si="8">IF(F27="Maximize",K27-J27,IF(F27="Minimize",J27-K27,K27-J27))</f>
        <v>-1</v>
      </c>
      <c r="M27" s="111">
        <f t="shared" si="3"/>
        <v>0</v>
      </c>
      <c r="N27" s="306">
        <f t="shared" si="4"/>
        <v>0</v>
      </c>
      <c r="O27" s="378" t="s">
        <v>285</v>
      </c>
      <c r="P27" s="379"/>
      <c r="Q27" s="379"/>
      <c r="R27" s="380"/>
    </row>
    <row r="28" spans="1:21" ht="37.5" customHeight="1" x14ac:dyDescent="0.3">
      <c r="B28" s="368"/>
      <c r="C28" s="281"/>
      <c r="D28" s="119" t="s">
        <v>233</v>
      </c>
      <c r="E28" s="109" t="s">
        <v>135</v>
      </c>
      <c r="F28" s="110" t="s">
        <v>226</v>
      </c>
      <c r="G28" s="110" t="s">
        <v>134</v>
      </c>
      <c r="H28" s="261">
        <v>0.02</v>
      </c>
      <c r="I28" s="126" t="s">
        <v>236</v>
      </c>
      <c r="J28" s="121">
        <f>HLOOKUP(B12,'Update KPI'!B92:N93,2,0)</f>
        <v>0</v>
      </c>
      <c r="K28" s="124">
        <f>HLOOKUP(B12,'Update KPI'!B92:N94,3,0)</f>
        <v>0</v>
      </c>
      <c r="L28" s="249">
        <f t="shared" si="8"/>
        <v>0</v>
      </c>
      <c r="M28" s="111">
        <f t="shared" si="3"/>
        <v>1</v>
      </c>
      <c r="N28" s="306">
        <f t="shared" ref="N28:N30" si="9">M28*H28</f>
        <v>0.02</v>
      </c>
      <c r="O28" s="378"/>
      <c r="P28" s="379"/>
      <c r="Q28" s="379"/>
      <c r="R28" s="380"/>
    </row>
    <row r="29" spans="1:21" ht="78.75" customHeight="1" x14ac:dyDescent="0.3">
      <c r="A29" s="94" t="s">
        <v>141</v>
      </c>
      <c r="B29" s="368"/>
      <c r="C29" s="281"/>
      <c r="D29" s="119" t="s">
        <v>181</v>
      </c>
      <c r="E29" s="109" t="s">
        <v>135</v>
      </c>
      <c r="F29" s="110" t="s">
        <v>133</v>
      </c>
      <c r="G29" s="110" t="s">
        <v>134</v>
      </c>
      <c r="H29" s="265">
        <v>0.02</v>
      </c>
      <c r="I29" s="126" t="s">
        <v>214</v>
      </c>
      <c r="J29" s="199">
        <f>HLOOKUP(B12,'Update KPI'!B84:N85,2,0)</f>
        <v>0.98</v>
      </c>
      <c r="K29" s="205">
        <f>HLOOKUP(B12,'Update KPI'!B84:N86,3,0)</f>
        <v>0.98199999999999998</v>
      </c>
      <c r="L29" s="205">
        <f t="shared" si="8"/>
        <v>2.0000000000000018E-3</v>
      </c>
      <c r="M29" s="120">
        <f t="shared" si="3"/>
        <v>1.0020408163265306</v>
      </c>
      <c r="N29" s="306">
        <f t="shared" si="9"/>
        <v>2.0040816326530615E-2</v>
      </c>
      <c r="O29" s="378" t="s">
        <v>286</v>
      </c>
      <c r="P29" s="379"/>
      <c r="Q29" s="379"/>
      <c r="R29" s="380"/>
    </row>
    <row r="30" spans="1:21" ht="64.5" customHeight="1" x14ac:dyDescent="0.3">
      <c r="A30" s="94" t="s">
        <v>141</v>
      </c>
      <c r="B30" s="368"/>
      <c r="C30" s="282"/>
      <c r="D30" s="119" t="s">
        <v>239</v>
      </c>
      <c r="E30" s="109" t="s">
        <v>135</v>
      </c>
      <c r="F30" s="110" t="s">
        <v>226</v>
      </c>
      <c r="G30" s="110" t="s">
        <v>134</v>
      </c>
      <c r="H30" s="265">
        <v>0.02</v>
      </c>
      <c r="I30" s="126" t="s">
        <v>215</v>
      </c>
      <c r="J30" s="199">
        <f>HLOOKUP(B12,'Update KPI'!B106:N107,2,0)</f>
        <v>0</v>
      </c>
      <c r="K30" s="205">
        <f>HLOOKUP(B12,'Update KPI'!B106:N108,3,0)</f>
        <v>0</v>
      </c>
      <c r="L30" s="205">
        <f t="shared" si="8"/>
        <v>0</v>
      </c>
      <c r="M30" s="120">
        <f t="shared" si="3"/>
        <v>1</v>
      </c>
      <c r="N30" s="306">
        <f t="shared" si="9"/>
        <v>0.02</v>
      </c>
      <c r="O30" s="378" t="s">
        <v>287</v>
      </c>
      <c r="P30" s="379"/>
      <c r="Q30" s="379"/>
      <c r="R30" s="380"/>
    </row>
    <row r="31" spans="1:21" ht="64.5" customHeight="1" x14ac:dyDescent="0.3">
      <c r="B31" s="368"/>
      <c r="C31" s="119" t="s">
        <v>238</v>
      </c>
      <c r="D31" s="119" t="s">
        <v>270</v>
      </c>
      <c r="E31" s="109" t="s">
        <v>299</v>
      </c>
      <c r="F31" s="110" t="s">
        <v>226</v>
      </c>
      <c r="G31" s="110" t="s">
        <v>134</v>
      </c>
      <c r="H31" s="261">
        <v>0.15</v>
      </c>
      <c r="I31" s="126" t="s">
        <v>300</v>
      </c>
      <c r="J31" s="121">
        <v>0</v>
      </c>
      <c r="K31" s="124" t="s">
        <v>231</v>
      </c>
      <c r="L31" s="249" t="e">
        <f t="shared" ref="L31" si="10">IF(F31="Maximize",K31-J31,IF(F31="Minimize",J31-K31,K31-J31))</f>
        <v>#VALUE!</v>
      </c>
      <c r="M31" s="111">
        <f t="shared" si="3"/>
        <v>0</v>
      </c>
      <c r="N31" s="306">
        <f t="shared" ref="N31" si="11">M31*H31</f>
        <v>0</v>
      </c>
      <c r="O31" s="378" t="s">
        <v>288</v>
      </c>
      <c r="P31" s="379"/>
      <c r="Q31" s="379"/>
      <c r="R31" s="380"/>
    </row>
    <row r="32" spans="1:21" s="112" customFormat="1" x14ac:dyDescent="0.3">
      <c r="B32" s="369"/>
      <c r="C32" s="363" t="s">
        <v>140</v>
      </c>
      <c r="D32" s="363"/>
      <c r="E32" s="363"/>
      <c r="F32" s="363"/>
      <c r="G32" s="363"/>
      <c r="H32" s="266">
        <f>SUM(H21:H31)</f>
        <v>0.75000000000000011</v>
      </c>
      <c r="I32" s="252"/>
      <c r="J32" s="252"/>
      <c r="K32" s="252"/>
      <c r="L32" s="252"/>
      <c r="M32" s="252"/>
      <c r="N32" s="310">
        <f>SUM(N21:N31)</f>
        <v>0.46004081632653065</v>
      </c>
      <c r="O32" s="395"/>
      <c r="P32" s="396"/>
      <c r="Q32" s="396"/>
      <c r="R32" s="397"/>
      <c r="S32" s="95"/>
      <c r="T32" s="96"/>
      <c r="U32" s="95"/>
    </row>
    <row r="33" spans="2:22" s="112" customFormat="1" ht="34.5" customHeight="1" x14ac:dyDescent="0.3">
      <c r="B33" s="357" t="s">
        <v>142</v>
      </c>
      <c r="C33" s="359" t="s">
        <v>143</v>
      </c>
      <c r="D33" s="107" t="s">
        <v>20</v>
      </c>
      <c r="E33" s="127" t="s">
        <v>135</v>
      </c>
      <c r="F33" s="110" t="s">
        <v>133</v>
      </c>
      <c r="G33" s="110" t="s">
        <v>134</v>
      </c>
      <c r="H33" s="263">
        <v>0.02</v>
      </c>
      <c r="I33" s="121" t="s">
        <v>215</v>
      </c>
      <c r="J33" s="121">
        <v>1</v>
      </c>
      <c r="K33" s="121"/>
      <c r="L33" s="121">
        <f t="shared" ref="L33:L40" si="12">IF(F33="Maximize",K33-J33,IF(F33="Minimize",J33-K33,K33-J33))</f>
        <v>-1</v>
      </c>
      <c r="M33" s="111">
        <f t="shared" ref="M33:M40" si="13">IFERROR(IF(AND(F33="Maximize",G33="Unlock"),IF(((K33-J33)/ABS(J33))+1&lt;0,0,((K33-J33)/ABS(J33))+1),IF(AND(F33="Maximize",G33="Lock"),IF(((K33-J33)/ABS(J33))+1&lt;0,0,IF(((K33-J33)/ABS(J33))+1&gt;$R$6,$R$6,((K33-J33)/ABS(J33))+1)),IF(AND(F33="Minimize",G33="Unlock"),IF(((J33-K33)/ABS(J33))+1&lt;0,0,((J33-K33)/ABS(J33))+1),IF(AND(F33="Minimize",G33="Lock"),IF(((J33-K33)/ABS(J33))+1&lt;0,0,IF(((J33-K33)/ABS(J33))+1&gt;$R$6,$R$6,((J33-K33)/ABS(J33))+1)),IF(F33="Min to Zero",IF(K33&gt;J33,0,IF(K33&lt;J33,0,100%)),IF(F33="Stabilize to Target",IF(K33-J33=0,100%,IF(ABS(K33-J33)&gt;=ABS(J33),0,ABS(IF(K33&gt;J33,1-((K33-J33)/J33),IF(K33&lt;J33,1-((J33-ABS(K33))/J33),0))))),IF(F33="Stabilize to Zero",IF(AND(K33&lt;=J33,K33&gt;=-J33),ABS(IF(K33&gt;J33,K33-J33,IF(K33&lt;J33,J33-ABS(K33),0)))/ABS(J33),0)))))))),0)</f>
        <v>0</v>
      </c>
      <c r="N33" s="308">
        <f t="shared" ref="N33:N40" si="14">M33*H33</f>
        <v>0</v>
      </c>
      <c r="O33" s="378" t="s">
        <v>289</v>
      </c>
      <c r="P33" s="379"/>
      <c r="Q33" s="379"/>
      <c r="R33" s="380"/>
      <c r="S33" s="95"/>
      <c r="T33" s="96"/>
      <c r="U33" s="95"/>
    </row>
    <row r="34" spans="2:22" s="112" customFormat="1" ht="34.5" customHeight="1" x14ac:dyDescent="0.3">
      <c r="B34" s="357"/>
      <c r="C34" s="359"/>
      <c r="D34" s="115" t="s">
        <v>21</v>
      </c>
      <c r="E34" s="127" t="s">
        <v>135</v>
      </c>
      <c r="F34" s="110" t="s">
        <v>133</v>
      </c>
      <c r="G34" s="110" t="s">
        <v>134</v>
      </c>
      <c r="H34" s="265">
        <v>0.02</v>
      </c>
      <c r="I34" s="227" t="s">
        <v>216</v>
      </c>
      <c r="J34" s="125">
        <f>HLOOKUP(B12,'Update KPI'!B114:N115,2,0)</f>
        <v>0.75</v>
      </c>
      <c r="K34" s="128">
        <f>HLOOKUP(B12,'Update KPI'!B114:N116,3,0)</f>
        <v>1</v>
      </c>
      <c r="L34" s="129">
        <f t="shared" si="12"/>
        <v>0.25</v>
      </c>
      <c r="M34" s="111">
        <f t="shared" si="13"/>
        <v>1.3333333333333333</v>
      </c>
      <c r="N34" s="306">
        <f t="shared" si="14"/>
        <v>2.6666666666666665E-2</v>
      </c>
      <c r="O34" s="378"/>
      <c r="P34" s="379"/>
      <c r="Q34" s="379"/>
      <c r="R34" s="380"/>
      <c r="S34" s="95"/>
      <c r="T34" s="96"/>
      <c r="U34" s="95"/>
    </row>
    <row r="35" spans="2:22" s="112" customFormat="1" ht="84" customHeight="1" x14ac:dyDescent="0.3">
      <c r="B35" s="357"/>
      <c r="C35" s="359"/>
      <c r="D35" s="115" t="s">
        <v>183</v>
      </c>
      <c r="E35" s="127" t="s">
        <v>135</v>
      </c>
      <c r="F35" s="110" t="s">
        <v>226</v>
      </c>
      <c r="G35" s="110" t="s">
        <v>134</v>
      </c>
      <c r="H35" s="265">
        <v>0.02</v>
      </c>
      <c r="I35" s="206" t="s">
        <v>217</v>
      </c>
      <c r="J35" s="124">
        <f>HLOOKUP(B12,'Update KPI'!B133:N134,2,0)</f>
        <v>0</v>
      </c>
      <c r="K35" s="131">
        <f>HLOOKUP(B12,'Update KPI'!B133:N135,3,0)</f>
        <v>0</v>
      </c>
      <c r="L35" s="124">
        <f t="shared" si="12"/>
        <v>0</v>
      </c>
      <c r="M35" s="111">
        <f t="shared" si="13"/>
        <v>1</v>
      </c>
      <c r="N35" s="306">
        <f t="shared" si="14"/>
        <v>0.02</v>
      </c>
      <c r="O35" s="378" t="s">
        <v>290</v>
      </c>
      <c r="P35" s="379"/>
      <c r="Q35" s="379"/>
      <c r="R35" s="380"/>
      <c r="S35" s="95"/>
      <c r="T35" s="96"/>
      <c r="U35" s="95"/>
    </row>
    <row r="36" spans="2:22" s="112" customFormat="1" ht="99.75" customHeight="1" x14ac:dyDescent="0.3">
      <c r="B36" s="357"/>
      <c r="C36" s="359"/>
      <c r="D36" s="115" t="s">
        <v>184</v>
      </c>
      <c r="E36" s="127" t="s">
        <v>135</v>
      </c>
      <c r="F36" s="110" t="s">
        <v>133</v>
      </c>
      <c r="G36" s="110" t="s">
        <v>134</v>
      </c>
      <c r="H36" s="265">
        <v>0.02</v>
      </c>
      <c r="I36" s="233" t="s">
        <v>223</v>
      </c>
      <c r="J36" s="125">
        <f>HLOOKUP(B12,'Update KPI'!B121:N122,2,0)</f>
        <v>1</v>
      </c>
      <c r="K36" s="128">
        <f>HLOOKUP(B12,'Update KPI'!B121:N128,8,0)</f>
        <v>0</v>
      </c>
      <c r="L36" s="129">
        <f t="shared" si="12"/>
        <v>-1</v>
      </c>
      <c r="M36" s="111">
        <f t="shared" si="13"/>
        <v>0</v>
      </c>
      <c r="N36" s="306">
        <f t="shared" si="14"/>
        <v>0</v>
      </c>
      <c r="O36" s="378" t="s">
        <v>291</v>
      </c>
      <c r="P36" s="379"/>
      <c r="Q36" s="379"/>
      <c r="R36" s="380"/>
      <c r="S36" s="95"/>
      <c r="T36" s="96"/>
      <c r="U36" s="95"/>
    </row>
    <row r="37" spans="2:22" s="112" customFormat="1" ht="45" customHeight="1" x14ac:dyDescent="0.3">
      <c r="B37" s="357"/>
      <c r="C37" s="359"/>
      <c r="D37" s="115" t="s">
        <v>185</v>
      </c>
      <c r="E37" s="127" t="s">
        <v>135</v>
      </c>
      <c r="F37" s="110" t="s">
        <v>226</v>
      </c>
      <c r="G37" s="110" t="s">
        <v>134</v>
      </c>
      <c r="H37" s="265">
        <v>0.02</v>
      </c>
      <c r="I37" s="228" t="s">
        <v>218</v>
      </c>
      <c r="J37" s="118">
        <f>HLOOKUP(B12,'Update KPI'!B142:N143,2,0)</f>
        <v>0</v>
      </c>
      <c r="K37" s="206">
        <f>HLOOKUP(B12,'Update KPI'!B142:N144,2,0)</f>
        <v>0</v>
      </c>
      <c r="L37" s="130">
        <f t="shared" si="12"/>
        <v>0</v>
      </c>
      <c r="M37" s="111">
        <f t="shared" si="13"/>
        <v>1</v>
      </c>
      <c r="N37" s="306">
        <f t="shared" si="14"/>
        <v>0.02</v>
      </c>
      <c r="O37" s="378" t="s">
        <v>292</v>
      </c>
      <c r="P37" s="379"/>
      <c r="Q37" s="379"/>
      <c r="R37" s="380"/>
      <c r="S37" s="95"/>
      <c r="T37" s="96"/>
      <c r="U37" s="95"/>
    </row>
    <row r="38" spans="2:22" s="112" customFormat="1" ht="60.75" customHeight="1" x14ac:dyDescent="0.3">
      <c r="B38" s="357"/>
      <c r="C38" s="360" t="s">
        <v>144</v>
      </c>
      <c r="D38" s="115" t="s">
        <v>186</v>
      </c>
      <c r="E38" s="109" t="s">
        <v>135</v>
      </c>
      <c r="F38" s="110" t="s">
        <v>133</v>
      </c>
      <c r="G38" s="110" t="s">
        <v>134</v>
      </c>
      <c r="H38" s="265">
        <v>0.02</v>
      </c>
      <c r="I38" s="233" t="s">
        <v>219</v>
      </c>
      <c r="J38" s="125">
        <f>HLOOKUP(B12,'Update KPI'!B150:N151,2,0)</f>
        <v>1</v>
      </c>
      <c r="K38" s="128" t="e">
        <f>HLOOKUP(B12,'Update KPI'!B150:N160,11,0)</f>
        <v>#DIV/0!</v>
      </c>
      <c r="L38" s="129" t="e">
        <f t="shared" si="12"/>
        <v>#DIV/0!</v>
      </c>
      <c r="M38" s="111">
        <f t="shared" si="13"/>
        <v>0</v>
      </c>
      <c r="N38" s="306">
        <f t="shared" si="14"/>
        <v>0</v>
      </c>
      <c r="O38" s="378" t="s">
        <v>293</v>
      </c>
      <c r="P38" s="379"/>
      <c r="Q38" s="379"/>
      <c r="R38" s="380"/>
      <c r="S38" s="95"/>
      <c r="T38" s="96"/>
      <c r="U38" s="95"/>
    </row>
    <row r="39" spans="2:22" s="112" customFormat="1" ht="48.75" customHeight="1" x14ac:dyDescent="0.3">
      <c r="B39" s="357"/>
      <c r="C39" s="361"/>
      <c r="D39" s="119" t="s">
        <v>179</v>
      </c>
      <c r="E39" s="109" t="s">
        <v>135</v>
      </c>
      <c r="F39" s="110" t="s">
        <v>226</v>
      </c>
      <c r="G39" s="110" t="s">
        <v>134</v>
      </c>
      <c r="H39" s="265">
        <v>0.02</v>
      </c>
      <c r="I39" s="228" t="s">
        <v>218</v>
      </c>
      <c r="J39" s="118">
        <f>HLOOKUP(B12,'Update KPI'!B165:N166,2,0)</f>
        <v>0</v>
      </c>
      <c r="K39" s="206">
        <f>HLOOKUP(B12,'Update KPI'!B165:N167,3,0)</f>
        <v>0</v>
      </c>
      <c r="L39" s="129">
        <f t="shared" si="12"/>
        <v>0</v>
      </c>
      <c r="M39" s="111">
        <f t="shared" si="13"/>
        <v>1</v>
      </c>
      <c r="N39" s="306">
        <f t="shared" si="14"/>
        <v>0.02</v>
      </c>
      <c r="O39" s="378" t="s">
        <v>294</v>
      </c>
      <c r="P39" s="379"/>
      <c r="Q39" s="379"/>
      <c r="R39" s="380"/>
      <c r="S39" s="95"/>
      <c r="T39" s="96"/>
      <c r="U39" s="95"/>
    </row>
    <row r="40" spans="2:22" s="112" customFormat="1" ht="84" customHeight="1" x14ac:dyDescent="0.3">
      <c r="B40" s="357"/>
      <c r="C40" s="115" t="s">
        <v>145</v>
      </c>
      <c r="D40" s="119" t="s">
        <v>271</v>
      </c>
      <c r="E40" s="109" t="s">
        <v>299</v>
      </c>
      <c r="F40" s="110" t="s">
        <v>133</v>
      </c>
      <c r="G40" s="110" t="s">
        <v>134</v>
      </c>
      <c r="H40" s="265">
        <v>0.02</v>
      </c>
      <c r="I40" s="233" t="s">
        <v>231</v>
      </c>
      <c r="J40" s="204">
        <v>1</v>
      </c>
      <c r="K40" s="205"/>
      <c r="L40" s="204">
        <f t="shared" si="12"/>
        <v>-1</v>
      </c>
      <c r="M40" s="111">
        <f t="shared" si="13"/>
        <v>0</v>
      </c>
      <c r="N40" s="306">
        <f t="shared" si="14"/>
        <v>0</v>
      </c>
      <c r="O40" s="378" t="s">
        <v>295</v>
      </c>
      <c r="P40" s="379"/>
      <c r="Q40" s="379"/>
      <c r="R40" s="380"/>
      <c r="S40" s="95"/>
      <c r="T40" s="96"/>
      <c r="U40" s="95"/>
    </row>
    <row r="41" spans="2:22" s="112" customFormat="1" ht="16.2" thickBot="1" x14ac:dyDescent="0.35">
      <c r="B41" s="358"/>
      <c r="C41" s="362" t="s">
        <v>146</v>
      </c>
      <c r="D41" s="362"/>
      <c r="E41" s="362"/>
      <c r="F41" s="362"/>
      <c r="G41" s="362"/>
      <c r="H41" s="267">
        <f>SUM(H33:H40)</f>
        <v>0.16</v>
      </c>
      <c r="I41" s="251"/>
      <c r="J41" s="251"/>
      <c r="K41" s="251"/>
      <c r="L41" s="251"/>
      <c r="M41" s="251"/>
      <c r="N41" s="311">
        <f>SUM(N33:N40)</f>
        <v>8.666666666666667E-2</v>
      </c>
      <c r="O41" s="395"/>
      <c r="P41" s="396"/>
      <c r="Q41" s="396"/>
      <c r="R41" s="397"/>
      <c r="S41" s="95"/>
      <c r="T41" s="96"/>
      <c r="U41" s="95"/>
    </row>
    <row r="42" spans="2:22" s="132" customFormat="1" ht="16.2" thickBot="1" x14ac:dyDescent="0.35">
      <c r="B42" s="133"/>
      <c r="C42" s="349" t="s">
        <v>147</v>
      </c>
      <c r="D42" s="349"/>
      <c r="E42" s="349"/>
      <c r="F42" s="349"/>
      <c r="G42" s="349"/>
      <c r="H42" s="268">
        <f>SUM(H41,H32,H17,H20)</f>
        <v>1.0000000000000002</v>
      </c>
      <c r="I42" s="232"/>
      <c r="J42" s="134"/>
      <c r="K42" s="350" t="s">
        <v>148</v>
      </c>
      <c r="L42" s="351"/>
      <c r="M42" s="352"/>
      <c r="N42" s="268">
        <f>SUM(N41,N32,N17,N20)</f>
        <v>0.66670748299319726</v>
      </c>
      <c r="O42" s="300"/>
      <c r="P42" s="300"/>
      <c r="Q42" s="300"/>
      <c r="R42" s="301"/>
      <c r="S42" s="135"/>
      <c r="T42" s="96"/>
      <c r="U42" s="135"/>
    </row>
    <row r="43" spans="2:22" s="136" customFormat="1" ht="16.2" thickBot="1" x14ac:dyDescent="0.35">
      <c r="B43" s="230"/>
      <c r="C43" s="230"/>
      <c r="D43" s="230"/>
      <c r="E43" s="230"/>
      <c r="F43" s="231"/>
      <c r="G43" s="231"/>
      <c r="H43" s="269"/>
      <c r="I43" s="229"/>
      <c r="J43" s="229"/>
      <c r="K43" s="350" t="s">
        <v>149</v>
      </c>
      <c r="L43" s="351"/>
      <c r="M43" s="351"/>
      <c r="N43" s="137" t="str">
        <f>IF(AND(H42&gt;100%,H42,100%),"Error",IF(N42&gt;=$R$6,"HP",IF(AND(N42&lt;$R$7,N42&gt;=$Q$7),"P",IF(AND(N42&lt;$R$8,N42&gt;=$Q$8),"T",IF(AND(N42&lt;$R$9,N42&gt;=$Q$9),"C",IF(N42&lt;$R$10,"U"))))))</f>
        <v>U</v>
      </c>
      <c r="O43" s="302"/>
      <c r="P43" s="302"/>
      <c r="Q43" s="302"/>
      <c r="R43" s="301"/>
      <c r="S43" s="135"/>
      <c r="T43" s="96"/>
      <c r="U43" s="135"/>
    </row>
    <row r="45" spans="2:22" ht="16.2" thickBot="1" x14ac:dyDescent="0.35"/>
    <row r="46" spans="2:22" ht="31.8" thickBot="1" x14ac:dyDescent="0.35">
      <c r="B46" s="138" t="s">
        <v>117</v>
      </c>
      <c r="C46" s="139" t="s">
        <v>118</v>
      </c>
      <c r="D46" s="139" t="s">
        <v>119</v>
      </c>
      <c r="E46" s="140"/>
      <c r="F46" s="140" t="s">
        <v>121</v>
      </c>
      <c r="G46" s="140" t="s">
        <v>122</v>
      </c>
      <c r="H46" s="270" t="s">
        <v>150</v>
      </c>
      <c r="I46" s="142"/>
      <c r="J46" s="142" t="s">
        <v>151</v>
      </c>
      <c r="K46" s="141" t="s">
        <v>152</v>
      </c>
      <c r="L46" s="141" t="s">
        <v>124</v>
      </c>
      <c r="M46" s="141" t="s">
        <v>153</v>
      </c>
      <c r="N46" s="141" t="s">
        <v>154</v>
      </c>
      <c r="R46" s="287"/>
      <c r="S46" s="94"/>
      <c r="V46" s="95"/>
    </row>
    <row r="47" spans="2:22" ht="16.2" thickBot="1" x14ac:dyDescent="0.35">
      <c r="B47" s="353" t="s">
        <v>155</v>
      </c>
      <c r="C47" s="354"/>
      <c r="D47" s="354"/>
      <c r="E47" s="354"/>
      <c r="F47" s="354"/>
      <c r="G47" s="354"/>
      <c r="H47" s="354"/>
      <c r="I47" s="354"/>
      <c r="J47" s="354"/>
      <c r="K47" s="354"/>
      <c r="L47" s="354"/>
      <c r="M47" s="354"/>
      <c r="N47" s="355"/>
      <c r="R47" s="287"/>
      <c r="S47" s="94"/>
      <c r="T47" s="172"/>
      <c r="V47" s="95"/>
    </row>
    <row r="48" spans="2:22" x14ac:dyDescent="0.3">
      <c r="B48" s="143"/>
      <c r="C48" s="144"/>
      <c r="D48" s="145"/>
      <c r="E48" s="145"/>
      <c r="F48" s="110"/>
      <c r="G48" s="110" t="s">
        <v>134</v>
      </c>
      <c r="H48" s="145"/>
      <c r="I48" s="146"/>
      <c r="J48" s="146"/>
      <c r="K48" s="147"/>
      <c r="L48" s="147"/>
      <c r="M48" s="148" t="b">
        <f>IFERROR(IF(AND(F48="Maximize",G48="Unlock"),IF(((K48-J48)/ABS(J48))+1&lt;0,0,((K48-J48)/ABS(J48))+1),IF(AND(F48="Maximize",G48="Lock"),IF(((K48-J48)/ABS(J48))+1&lt;0,0,IF(((K48-J48)/ABS(J48))+1&gt;$R$6,$R$6,((K48-J48)/ABS(J48))+1)),IF(AND(F48="Minimize",G48="Unlock"),IF(((J48-K48)/ABS(J48))+1&lt;0,0,((J48-K48)/ABS(J48))+1),IF(AND(F48="Minimize",G48="Lock"),IF(((J48-K48)/ABS(J48))+1&lt;0,0,IF(((J48-K48)/ABS(J48))+1&gt;$R$6,$R$6,((J48-K48)/ABS(J48))+1)),IF(F48="Min To Zero",IF(K48&gt;J48,0,IF(K48&lt;J48,0,100%))))))),0)</f>
        <v>0</v>
      </c>
      <c r="N48" s="149">
        <f>M48*H48</f>
        <v>0</v>
      </c>
      <c r="R48" s="287"/>
      <c r="S48" s="94"/>
      <c r="T48" s="173"/>
      <c r="V48" s="95"/>
    </row>
    <row r="49" spans="2:22" x14ac:dyDescent="0.3">
      <c r="B49" s="150"/>
      <c r="C49" s="151"/>
      <c r="D49" s="152"/>
      <c r="E49" s="152"/>
      <c r="F49" s="110"/>
      <c r="G49" s="110" t="s">
        <v>134</v>
      </c>
      <c r="H49" s="152"/>
      <c r="I49" s="153"/>
      <c r="J49" s="153"/>
      <c r="K49" s="154"/>
      <c r="L49" s="154"/>
      <c r="M49" s="155" t="b">
        <f>IFERROR(IF(AND(F49="Maximize",G49="Unlock"),IF(((K49-J49)/ABS(J49))+1&lt;0,0,((K49-J49)/ABS(J49))+1),IF(AND(F49="Maximize",G49="Lock"),IF(((K49-J49)/ABS(J49))+1&lt;0,0,IF(((K49-J49)/ABS(J49))+1&gt;$R$6,$R$6,((K49-J49)/ABS(J49))+1)),IF(AND(F49="Minimize",G49="Unlock"),IF(((J49-K49)/ABS(J49))+1&lt;0,0,((J49-K49)/ABS(J49))+1),IF(AND(F49="Minimize",G49="Lock"),IF(((J49-K49)/ABS(J49))+1&lt;0,0,IF(((J49-K49)/ABS(J49))+1&gt;$R$6,$R$6,((J49-K49)/ABS(J49))+1)),IF(F49="Min To Zero",IF(K49&gt;J49,0,IF(K49&lt;J49,0,100%))))))),0)</f>
        <v>0</v>
      </c>
      <c r="N49" s="156">
        <f>M49*H49</f>
        <v>0</v>
      </c>
      <c r="R49" s="287"/>
      <c r="S49" s="94"/>
      <c r="T49" s="173"/>
      <c r="V49" s="95"/>
    </row>
    <row r="50" spans="2:22" ht="16.2" thickBot="1" x14ac:dyDescent="0.35">
      <c r="B50" s="157"/>
      <c r="C50" s="158"/>
      <c r="D50" s="159"/>
      <c r="E50" s="159"/>
      <c r="F50" s="110"/>
      <c r="G50" s="110" t="s">
        <v>134</v>
      </c>
      <c r="H50" s="159"/>
      <c r="I50" s="160"/>
      <c r="J50" s="160"/>
      <c r="K50" s="161"/>
      <c r="L50" s="161"/>
      <c r="M50" s="162" t="b">
        <f>IFERROR(IF(AND(F50="Maximize",G50="Unlock"),IF(((K50-J50)/ABS(J50))+1&lt;0,0,((K50-J50)/ABS(J50))+1),IF(AND(F50="Maximize",G50="Lock"),IF(((K50-J50)/ABS(J50))+1&lt;0,0,IF(((K50-J50)/ABS(J50))+1&gt;$R$6,$R$6,((K50-J50)/ABS(J50))+1)),IF(AND(F50="Minimize",G50="Unlock"),IF(((J50-K50)/ABS(J50))+1&lt;0,0,((J50-K50)/ABS(J50))+1),IF(AND(F50="Minimize",G50="Lock"),IF(((J50-K50)/ABS(J50))+1&lt;0,0,IF(((J50-K50)/ABS(J50))+1&gt;$R$6,$R$6,((J50-K50)/ABS(J50))+1)),IF(F50="Min To Zero",IF(K50&gt;J50,0,IF(K50&lt;J50,0,100%))))))),0)</f>
        <v>0</v>
      </c>
      <c r="N50" s="163">
        <f>M50*H50</f>
        <v>0</v>
      </c>
      <c r="R50" s="287"/>
      <c r="S50" s="94"/>
      <c r="T50" s="173"/>
      <c r="V50" s="95"/>
    </row>
    <row r="51" spans="2:22" ht="16.2" thickBot="1" x14ac:dyDescent="0.35">
      <c r="B51" s="327" t="s">
        <v>156</v>
      </c>
      <c r="C51" s="328"/>
      <c r="D51" s="164"/>
      <c r="E51" s="165"/>
      <c r="F51" s="165"/>
      <c r="G51" s="165"/>
      <c r="H51" s="165"/>
      <c r="I51" s="165"/>
      <c r="J51" s="166"/>
      <c r="K51" s="327" t="s">
        <v>125</v>
      </c>
      <c r="L51" s="356"/>
      <c r="M51" s="328"/>
      <c r="N51" s="137">
        <f>SUM(N48:N50)+N42</f>
        <v>0.66670748299319726</v>
      </c>
      <c r="R51" s="287"/>
      <c r="S51" s="94"/>
      <c r="T51" s="173"/>
      <c r="V51" s="95"/>
    </row>
    <row r="52" spans="2:22" ht="16.2" thickBot="1" x14ac:dyDescent="0.35">
      <c r="B52" s="327" t="s">
        <v>157</v>
      </c>
      <c r="C52" s="328"/>
      <c r="D52" s="167"/>
      <c r="E52" s="168"/>
      <c r="F52" s="168"/>
      <c r="G52" s="168"/>
      <c r="H52" s="168"/>
      <c r="I52" s="168"/>
      <c r="J52" s="169"/>
      <c r="K52" s="327" t="s">
        <v>149</v>
      </c>
      <c r="L52" s="329"/>
      <c r="M52" s="330"/>
      <c r="N52" s="137" t="str">
        <f>IF(N51&gt;=R6,"HP",IF(AND(N51&lt;R7,N51&gt;=Q7),"P",IF(AND(N51&lt;R8,N51&gt;=Q8),"T",IF(AND(N51&lt;R9,N51&gt;=Q9),"C",IF(N51&lt;R10,"U")))))</f>
        <v>U</v>
      </c>
      <c r="R52" s="287"/>
      <c r="S52" s="94"/>
      <c r="T52" s="173"/>
      <c r="V52" s="95"/>
    </row>
    <row r="53" spans="2:22" x14ac:dyDescent="0.3">
      <c r="T53" s="173"/>
    </row>
    <row r="54" spans="2:22" hidden="1" x14ac:dyDescent="0.3">
      <c r="B54" s="170" t="s">
        <v>158</v>
      </c>
      <c r="C54" s="170"/>
      <c r="D54" s="170"/>
      <c r="E54" s="170"/>
      <c r="F54" s="170"/>
      <c r="G54" s="170"/>
      <c r="H54" s="271"/>
      <c r="I54" s="170"/>
      <c r="J54" s="170"/>
      <c r="K54" s="170"/>
      <c r="L54" s="171"/>
      <c r="M54" s="171"/>
      <c r="N54" s="171"/>
      <c r="O54" s="171"/>
      <c r="P54" s="171"/>
      <c r="Q54" s="171"/>
      <c r="R54" s="171"/>
      <c r="S54" s="171"/>
      <c r="T54" s="173"/>
    </row>
    <row r="55" spans="2:22" hidden="1" x14ac:dyDescent="0.3">
      <c r="B55" s="331" t="s">
        <v>159</v>
      </c>
      <c r="C55" s="333" t="str">
        <f>B54</f>
        <v>KEY BEHAVIOR INDICATOR (BASED CHITOSE CORE VALUE)</v>
      </c>
      <c r="D55" s="333"/>
      <c r="E55" s="333"/>
      <c r="F55" s="333"/>
      <c r="G55" s="333"/>
      <c r="H55" s="333"/>
      <c r="I55" s="333"/>
      <c r="J55" s="333"/>
      <c r="K55" s="333"/>
      <c r="L55" s="333"/>
      <c r="M55" s="334"/>
      <c r="N55" s="345" t="s">
        <v>160</v>
      </c>
      <c r="O55" s="289"/>
      <c r="R55" s="287"/>
      <c r="S55" s="94"/>
      <c r="T55" s="173"/>
      <c r="U55" s="94"/>
    </row>
    <row r="56" spans="2:22" ht="16.2" hidden="1" thickBot="1" x14ac:dyDescent="0.35">
      <c r="B56" s="332"/>
      <c r="C56" s="335"/>
      <c r="D56" s="335"/>
      <c r="E56" s="335"/>
      <c r="F56" s="335"/>
      <c r="G56" s="335"/>
      <c r="H56" s="335"/>
      <c r="I56" s="335"/>
      <c r="J56" s="335"/>
      <c r="K56" s="335"/>
      <c r="L56" s="335"/>
      <c r="M56" s="336"/>
      <c r="N56" s="346"/>
      <c r="O56" s="289"/>
      <c r="R56" s="287"/>
      <c r="S56" s="94"/>
      <c r="T56" s="173"/>
      <c r="U56" s="94"/>
    </row>
    <row r="57" spans="2:22" hidden="1" x14ac:dyDescent="0.3">
      <c r="B57" s="174">
        <v>1</v>
      </c>
      <c r="C57" s="347" t="s">
        <v>161</v>
      </c>
      <c r="D57" s="347"/>
      <c r="E57" s="347"/>
      <c r="F57" s="347"/>
      <c r="G57" s="347"/>
      <c r="H57" s="347"/>
      <c r="I57" s="347"/>
      <c r="J57" s="347"/>
      <c r="K57" s="347"/>
      <c r="L57" s="347"/>
      <c r="M57" s="348"/>
      <c r="N57" s="175">
        <v>0</v>
      </c>
      <c r="O57" s="289"/>
      <c r="R57" s="287"/>
      <c r="S57" s="94"/>
      <c r="T57" s="186"/>
      <c r="U57" s="94"/>
    </row>
    <row r="58" spans="2:22" hidden="1" x14ac:dyDescent="0.3">
      <c r="B58" s="176">
        <v>2</v>
      </c>
      <c r="C58" s="337" t="s">
        <v>162</v>
      </c>
      <c r="D58" s="338"/>
      <c r="E58" s="338"/>
      <c r="F58" s="338"/>
      <c r="G58" s="338"/>
      <c r="H58" s="338"/>
      <c r="I58" s="338"/>
      <c r="J58" s="338"/>
      <c r="K58" s="338"/>
      <c r="L58" s="338"/>
      <c r="M58" s="339"/>
      <c r="N58" s="175">
        <v>0</v>
      </c>
      <c r="O58" s="289"/>
      <c r="R58" s="287"/>
      <c r="S58" s="94"/>
      <c r="T58" s="173"/>
      <c r="U58" s="94"/>
    </row>
    <row r="59" spans="2:22" hidden="1" x14ac:dyDescent="0.3">
      <c r="B59" s="174">
        <v>3</v>
      </c>
      <c r="C59" s="347" t="s">
        <v>163</v>
      </c>
      <c r="D59" s="347"/>
      <c r="E59" s="347"/>
      <c r="F59" s="347"/>
      <c r="G59" s="347"/>
      <c r="H59" s="347"/>
      <c r="I59" s="347"/>
      <c r="J59" s="347"/>
      <c r="K59" s="347"/>
      <c r="L59" s="347"/>
      <c r="M59" s="348"/>
      <c r="N59" s="175">
        <v>0</v>
      </c>
      <c r="O59" s="289"/>
      <c r="R59" s="287"/>
      <c r="S59" s="94"/>
      <c r="T59" s="173"/>
      <c r="U59" s="94"/>
    </row>
    <row r="60" spans="2:22" hidden="1" x14ac:dyDescent="0.3">
      <c r="B60" s="176">
        <v>4</v>
      </c>
      <c r="C60" s="337" t="s">
        <v>164</v>
      </c>
      <c r="D60" s="338"/>
      <c r="E60" s="338"/>
      <c r="F60" s="338"/>
      <c r="G60" s="338"/>
      <c r="H60" s="338"/>
      <c r="I60" s="338"/>
      <c r="J60" s="338"/>
      <c r="K60" s="338"/>
      <c r="L60" s="338"/>
      <c r="M60" s="339"/>
      <c r="N60" s="175">
        <v>0</v>
      </c>
      <c r="O60" s="289"/>
      <c r="R60" s="287"/>
      <c r="S60" s="94"/>
      <c r="T60" s="188"/>
      <c r="U60" s="94"/>
    </row>
    <row r="61" spans="2:22" hidden="1" x14ac:dyDescent="0.3">
      <c r="B61" s="174">
        <v>5</v>
      </c>
      <c r="C61" s="337" t="s">
        <v>165</v>
      </c>
      <c r="D61" s="338"/>
      <c r="E61" s="338"/>
      <c r="F61" s="338"/>
      <c r="G61" s="338"/>
      <c r="H61" s="338"/>
      <c r="I61" s="338"/>
      <c r="J61" s="338"/>
      <c r="K61" s="338"/>
      <c r="L61" s="338"/>
      <c r="M61" s="339"/>
      <c r="N61" s="175">
        <v>0</v>
      </c>
      <c r="O61" s="289"/>
      <c r="R61" s="287"/>
      <c r="S61" s="94"/>
      <c r="T61" s="173"/>
      <c r="U61" s="94"/>
    </row>
    <row r="62" spans="2:22" ht="16.2" hidden="1" thickBot="1" x14ac:dyDescent="0.35">
      <c r="B62" s="340" t="s">
        <v>166</v>
      </c>
      <c r="C62" s="341"/>
      <c r="D62" s="341"/>
      <c r="E62" s="341"/>
      <c r="F62" s="341"/>
      <c r="G62" s="341"/>
      <c r="H62" s="341"/>
      <c r="I62" s="341"/>
      <c r="J62" s="341"/>
      <c r="K62" s="341"/>
      <c r="L62" s="341"/>
      <c r="M62" s="342"/>
      <c r="N62" s="177"/>
      <c r="O62" s="289"/>
      <c r="P62" s="289"/>
      <c r="R62" s="287"/>
      <c r="S62" s="94"/>
      <c r="T62" s="173"/>
      <c r="U62" s="94"/>
    </row>
    <row r="63" spans="2:22" ht="16.2" hidden="1" thickBot="1" x14ac:dyDescent="0.35">
      <c r="B63" s="178"/>
      <c r="C63" s="179"/>
      <c r="D63" s="180"/>
      <c r="E63" s="180"/>
      <c r="F63" s="181"/>
      <c r="G63" s="181"/>
      <c r="H63" s="272"/>
      <c r="I63" s="181"/>
      <c r="J63" s="181"/>
      <c r="K63" s="181"/>
      <c r="L63" s="181"/>
      <c r="M63" s="181" t="s">
        <v>167</v>
      </c>
      <c r="N63" s="182">
        <f>AVERAGE(N57:N62)</f>
        <v>0</v>
      </c>
      <c r="O63" s="289"/>
      <c r="P63" s="289"/>
      <c r="R63" s="287"/>
      <c r="S63" s="94"/>
      <c r="T63" s="94"/>
      <c r="U63" s="94"/>
    </row>
    <row r="64" spans="2:22" x14ac:dyDescent="0.3">
      <c r="B64" s="99"/>
      <c r="C64" s="99"/>
      <c r="D64" s="183"/>
      <c r="E64" s="183"/>
      <c r="F64" s="184"/>
      <c r="G64" s="184"/>
      <c r="H64" s="273"/>
      <c r="I64" s="184"/>
      <c r="J64" s="184"/>
      <c r="K64" s="184"/>
      <c r="L64" s="184"/>
      <c r="M64" s="184"/>
      <c r="N64" s="184"/>
      <c r="O64" s="184"/>
      <c r="P64" s="184"/>
      <c r="Q64" s="185"/>
      <c r="R64" s="185"/>
      <c r="S64" s="185"/>
      <c r="T64" s="94"/>
    </row>
    <row r="65" spans="2:21" x14ac:dyDescent="0.3">
      <c r="B65" s="184"/>
      <c r="C65" s="105"/>
      <c r="D65" s="105"/>
      <c r="E65" s="105"/>
      <c r="F65" s="184"/>
      <c r="G65" s="184"/>
      <c r="H65" s="273"/>
      <c r="I65" s="184"/>
      <c r="J65" s="184"/>
      <c r="K65" s="184"/>
      <c r="L65" s="184"/>
      <c r="M65" s="184"/>
      <c r="N65" s="97"/>
      <c r="O65" s="303"/>
      <c r="P65" s="289"/>
      <c r="R65" s="287"/>
      <c r="S65" s="94"/>
      <c r="T65" s="94"/>
      <c r="U65" s="94"/>
    </row>
    <row r="66" spans="2:21" x14ac:dyDescent="0.3">
      <c r="B66" s="105"/>
      <c r="C66" s="105"/>
      <c r="D66" s="184"/>
      <c r="E66" s="184"/>
      <c r="F66" s="171"/>
      <c r="G66" s="171"/>
      <c r="H66" s="274"/>
      <c r="I66" s="171"/>
      <c r="J66" s="171"/>
      <c r="K66" s="171"/>
      <c r="L66" s="171"/>
      <c r="M66" s="171"/>
      <c r="N66" s="171"/>
      <c r="O66" s="171"/>
      <c r="P66" s="289"/>
      <c r="R66" s="287"/>
      <c r="S66" s="94"/>
      <c r="T66" s="94"/>
      <c r="U66" s="94"/>
    </row>
    <row r="67" spans="2:21" ht="16.2" thickBot="1" x14ac:dyDescent="0.35">
      <c r="B67" s="183"/>
      <c r="C67" s="183"/>
      <c r="D67" s="187"/>
      <c r="E67" s="187"/>
      <c r="F67" s="183"/>
      <c r="G67" s="183"/>
      <c r="H67" s="275"/>
      <c r="I67" s="183"/>
      <c r="J67" s="183"/>
      <c r="K67" s="183"/>
      <c r="L67" s="183"/>
      <c r="M67" s="183"/>
      <c r="N67" s="183"/>
      <c r="O67" s="304"/>
      <c r="P67" s="305"/>
      <c r="Q67" s="304"/>
      <c r="R67" s="304"/>
      <c r="S67" s="183"/>
      <c r="T67" s="94"/>
    </row>
    <row r="68" spans="2:21" x14ac:dyDescent="0.3">
      <c r="B68" s="343" t="s">
        <v>168</v>
      </c>
      <c r="C68" s="344"/>
      <c r="D68" s="95"/>
      <c r="F68" s="94"/>
      <c r="G68" s="94"/>
      <c r="H68" s="276"/>
      <c r="R68" s="287"/>
      <c r="S68" s="94"/>
      <c r="T68" s="94"/>
      <c r="U68" s="94"/>
    </row>
    <row r="69" spans="2:21" x14ac:dyDescent="0.3">
      <c r="B69" s="221" t="str">
        <f>B8</f>
        <v>Manager</v>
      </c>
      <c r="C69" s="223" t="s">
        <v>169</v>
      </c>
      <c r="D69" s="95"/>
      <c r="F69" s="94"/>
      <c r="G69" s="94"/>
      <c r="H69" s="276"/>
      <c r="R69" s="287"/>
      <c r="S69" s="94"/>
      <c r="T69" s="94"/>
      <c r="U69" s="94"/>
    </row>
    <row r="70" spans="2:21" x14ac:dyDescent="0.3">
      <c r="B70" s="321" t="str">
        <f>C8</f>
        <v>Fitri Febriani</v>
      </c>
      <c r="C70" s="324" t="str">
        <f>C7</f>
        <v>Susanto</v>
      </c>
      <c r="D70" s="95"/>
      <c r="F70" s="94"/>
      <c r="G70" s="94"/>
      <c r="H70" s="276"/>
      <c r="R70" s="287"/>
      <c r="S70" s="94"/>
      <c r="U70" s="94"/>
    </row>
    <row r="71" spans="2:21" x14ac:dyDescent="0.3">
      <c r="B71" s="322"/>
      <c r="C71" s="325"/>
      <c r="D71" s="95"/>
      <c r="F71" s="94"/>
      <c r="G71" s="94"/>
      <c r="H71" s="276"/>
      <c r="R71" s="287"/>
      <c r="S71" s="94"/>
      <c r="U71" s="94"/>
    </row>
    <row r="72" spans="2:21" x14ac:dyDescent="0.3">
      <c r="B72" s="322"/>
      <c r="C72" s="325"/>
      <c r="D72" s="95"/>
      <c r="F72" s="94"/>
      <c r="G72" s="94"/>
      <c r="H72" s="276"/>
      <c r="R72" s="287"/>
      <c r="S72" s="94"/>
      <c r="U72" s="94"/>
    </row>
    <row r="73" spans="2:21" ht="16.2" thickBot="1" x14ac:dyDescent="0.35">
      <c r="B73" s="323"/>
      <c r="C73" s="326"/>
      <c r="D73" s="95"/>
      <c r="F73" s="94"/>
      <c r="G73" s="94"/>
      <c r="H73" s="114"/>
      <c r="R73" s="287"/>
      <c r="S73" s="94"/>
      <c r="U73" s="94"/>
    </row>
    <row r="74" spans="2:21" ht="16.2" thickBot="1" x14ac:dyDescent="0.35">
      <c r="B74" s="189" t="s">
        <v>170</v>
      </c>
      <c r="C74" s="222" t="s">
        <v>170</v>
      </c>
      <c r="D74" s="95"/>
      <c r="F74" s="94"/>
      <c r="G74" s="94"/>
      <c r="H74" s="114"/>
      <c r="R74" s="287"/>
      <c r="S74" s="94"/>
      <c r="U74" s="94"/>
    </row>
  </sheetData>
  <sheetProtection formatCells="0" formatColumns="0" insertRows="0" deleteRows="0"/>
  <mergeCells count="87">
    <mergeCell ref="O41:R41"/>
    <mergeCell ref="O38:R38"/>
    <mergeCell ref="O39:R39"/>
    <mergeCell ref="O40:R40"/>
    <mergeCell ref="O27:R28"/>
    <mergeCell ref="O33:R34"/>
    <mergeCell ref="O35:R35"/>
    <mergeCell ref="O36:R36"/>
    <mergeCell ref="O37:R37"/>
    <mergeCell ref="O29:R29"/>
    <mergeCell ref="O30:R30"/>
    <mergeCell ref="O31:R31"/>
    <mergeCell ref="O32:R32"/>
    <mergeCell ref="O21:R21"/>
    <mergeCell ref="O22:R22"/>
    <mergeCell ref="O23:R23"/>
    <mergeCell ref="O24:R24"/>
    <mergeCell ref="O14:R15"/>
    <mergeCell ref="O16:R16"/>
    <mergeCell ref="O17:R17"/>
    <mergeCell ref="O18:R18"/>
    <mergeCell ref="O19:R19"/>
    <mergeCell ref="O25:R25"/>
    <mergeCell ref="O26:R26"/>
    <mergeCell ref="H10:K10"/>
    <mergeCell ref="E6:G7"/>
    <mergeCell ref="E8:G9"/>
    <mergeCell ref="E10:G10"/>
    <mergeCell ref="O10:P10"/>
    <mergeCell ref="O6:P6"/>
    <mergeCell ref="O7:P7"/>
    <mergeCell ref="O8:P8"/>
    <mergeCell ref="O9:P9"/>
    <mergeCell ref="L6:N7"/>
    <mergeCell ref="L8:N10"/>
    <mergeCell ref="H6:K7"/>
    <mergeCell ref="H8:K9"/>
    <mergeCell ref="O20:R20"/>
    <mergeCell ref="C6:D6"/>
    <mergeCell ref="C7:D7"/>
    <mergeCell ref="C8:D8"/>
    <mergeCell ref="C9:D9"/>
    <mergeCell ref="C10:D10"/>
    <mergeCell ref="C21:C26"/>
    <mergeCell ref="B21:B32"/>
    <mergeCell ref="I14:I15"/>
    <mergeCell ref="C17:G17"/>
    <mergeCell ref="B18:B20"/>
    <mergeCell ref="C20:G20"/>
    <mergeCell ref="B14:B15"/>
    <mergeCell ref="C14:C15"/>
    <mergeCell ref="D14:D15"/>
    <mergeCell ref="E14:E15"/>
    <mergeCell ref="F14:F15"/>
    <mergeCell ref="G14:G15"/>
    <mergeCell ref="B16:B17"/>
    <mergeCell ref="C18:C19"/>
    <mergeCell ref="B33:B41"/>
    <mergeCell ref="C33:C37"/>
    <mergeCell ref="C38:C39"/>
    <mergeCell ref="C41:G41"/>
    <mergeCell ref="C32:G32"/>
    <mergeCell ref="C42:G42"/>
    <mergeCell ref="K42:M42"/>
    <mergeCell ref="K43:M43"/>
    <mergeCell ref="B47:N47"/>
    <mergeCell ref="B51:C51"/>
    <mergeCell ref="K51:M51"/>
    <mergeCell ref="N55:N56"/>
    <mergeCell ref="C57:M57"/>
    <mergeCell ref="C58:M58"/>
    <mergeCell ref="C59:M59"/>
    <mergeCell ref="C60:M60"/>
    <mergeCell ref="B70:B73"/>
    <mergeCell ref="C70:C73"/>
    <mergeCell ref="B52:C52"/>
    <mergeCell ref="K52:M52"/>
    <mergeCell ref="B55:B56"/>
    <mergeCell ref="C55:M56"/>
    <mergeCell ref="C61:M61"/>
    <mergeCell ref="B62:M62"/>
    <mergeCell ref="B68:C68"/>
    <mergeCell ref="Q1:R1"/>
    <mergeCell ref="Q2:R2"/>
    <mergeCell ref="A3:N3"/>
    <mergeCell ref="A4:N4"/>
    <mergeCell ref="O5:R5"/>
  </mergeCells>
  <phoneticPr fontId="3" type="noConversion"/>
  <conditionalFormatting sqref="H8 M16 M18:M19 M21:M31 M33:M40">
    <cfRule type="cellIs" dxfId="87" priority="19" operator="greaterThan">
      <formula>1.25</formula>
    </cfRule>
    <cfRule type="cellIs" dxfId="86" priority="20" operator="equal">
      <formula>1.25</formula>
    </cfRule>
    <cfRule type="cellIs" dxfId="85" priority="21" operator="greaterThan">
      <formula>1.05</formula>
    </cfRule>
    <cfRule type="cellIs" dxfId="84" priority="22" operator="equal">
      <formula>1.05</formula>
    </cfRule>
    <cfRule type="cellIs" dxfId="83" priority="23" operator="greaterThan">
      <formula>0.95</formula>
    </cfRule>
    <cfRule type="cellIs" dxfId="82" priority="24" operator="equal">
      <formula>0.95</formula>
    </cfRule>
    <cfRule type="cellIs" dxfId="81" priority="25" operator="greaterThan">
      <formula>0.8</formula>
    </cfRule>
    <cfRule type="cellIs" dxfId="80" priority="26" operator="equal">
      <formula>0.8</formula>
    </cfRule>
    <cfRule type="cellIs" dxfId="79" priority="27" operator="lessThan">
      <formula>0.8</formula>
    </cfRule>
  </conditionalFormatting>
  <conditionalFormatting sqref="H10 E11:E13">
    <cfRule type="containsText" dxfId="78" priority="28" operator="containsText" text="U">
      <formula>NOT(ISERROR(SEARCH("U",E10)))</formula>
    </cfRule>
    <cfRule type="containsText" dxfId="77" priority="29" operator="containsText" text="C">
      <formula>NOT(ISERROR(SEARCH("C",E10)))</formula>
    </cfRule>
    <cfRule type="containsText" dxfId="76" priority="30" operator="containsText" text="T">
      <formula>NOT(ISERROR(SEARCH("T",E10)))</formula>
    </cfRule>
    <cfRule type="containsText" dxfId="75" priority="31" operator="containsText" text="P">
      <formula>NOT(ISERROR(SEARCH("P",E10)))</formula>
    </cfRule>
    <cfRule type="containsText" dxfId="74" priority="32" operator="containsText" text="HP">
      <formula>NOT(ISERROR(SEARCH("HP",E10)))</formula>
    </cfRule>
  </conditionalFormatting>
  <conditionalFormatting sqref="M48:M50">
    <cfRule type="cellIs" dxfId="73" priority="65" operator="greaterThan">
      <formula>1.25</formula>
    </cfRule>
    <cfRule type="cellIs" dxfId="72" priority="66" operator="equal">
      <formula>1.25</formula>
    </cfRule>
    <cfRule type="cellIs" dxfId="71" priority="67" operator="greaterThan">
      <formula>1.05</formula>
    </cfRule>
    <cfRule type="cellIs" dxfId="70" priority="68" operator="equal">
      <formula>1.05</formula>
    </cfRule>
    <cfRule type="cellIs" dxfId="69" priority="69" operator="greaterThan">
      <formula>0.95</formula>
    </cfRule>
    <cfRule type="cellIs" dxfId="68" priority="70" operator="equal">
      <formula>0.95</formula>
    </cfRule>
    <cfRule type="cellIs" dxfId="67" priority="71" operator="greaterThan">
      <formula>0.8</formula>
    </cfRule>
    <cfRule type="cellIs" dxfId="66" priority="72" operator="equal">
      <formula>0.8</formula>
    </cfRule>
    <cfRule type="cellIs" dxfId="65" priority="73" operator="lessThan">
      <formula>0.8</formula>
    </cfRule>
  </conditionalFormatting>
  <conditionalFormatting sqref="N46 N48:N50">
    <cfRule type="cellIs" dxfId="64" priority="88" stopIfTrue="1" operator="equal">
      <formula>"U"</formula>
    </cfRule>
    <cfRule type="cellIs" dxfId="63" priority="89" stopIfTrue="1" operator="equal">
      <formula>"HP"</formula>
    </cfRule>
    <cfRule type="cellIs" dxfId="62" priority="90" stopIfTrue="1" operator="equal">
      <formula>"P"</formula>
    </cfRule>
    <cfRule type="cellIs" dxfId="61" priority="91" stopIfTrue="1" operator="equal">
      <formula>"T"</formula>
    </cfRule>
    <cfRule type="cellIs" dxfId="60" priority="92" stopIfTrue="1" operator="equal">
      <formula>"C"</formula>
    </cfRule>
  </conditionalFormatting>
  <dataValidations count="5">
    <dataValidation type="list" allowBlank="1" showInputMessage="1" showErrorMessage="1" sqref="G48:G50 G21:G31 G18:G19 G16 G33:G40">
      <formula1>$V$10:$V$11</formula1>
    </dataValidation>
    <dataValidation type="list" allowBlank="1" showInputMessage="1" showErrorMessage="1" sqref="F48:F50 F21:F31 F18:F19 F16 F33:F40">
      <formula1>$U$10:$U$14</formula1>
    </dataValidation>
    <dataValidation type="list" allowBlank="1" showInputMessage="1" showErrorMessage="1" sqref="H6">
      <formula1>$T$6:$T$7</formula1>
    </dataValidation>
    <dataValidation type="list" allowBlank="1" showInputMessage="1" showErrorMessage="1" sqref="B13">
      <formula1>$T$8:$T$16</formula1>
    </dataValidation>
    <dataValidation type="list" allowBlank="1" showInputMessage="1" showErrorMessage="1" sqref="B12">
      <formula1>$T$8:$T$20</formula1>
    </dataValidation>
  </dataValidations>
  <pageMargins left="0.7" right="0.7" top="0.75" bottom="0.75" header="0.3" footer="0.3"/>
  <pageSetup paperSize="9" scale="23" fitToHeight="0" orientation="portrait" r:id="rId1"/>
  <rowBreaks count="1" manualBreakCount="1">
    <brk id="52" max="12" man="1"/>
  </row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B170"/>
  <sheetViews>
    <sheetView tabSelected="1" zoomScale="70" zoomScaleNormal="70" workbookViewId="0">
      <selection activeCell="F177" sqref="F177"/>
    </sheetView>
  </sheetViews>
  <sheetFormatPr defaultRowHeight="14.4" x14ac:dyDescent="0.3"/>
  <cols>
    <col min="1" max="1" width="35.109375" bestFit="1" customWidth="1"/>
    <col min="2" max="13" width="13.109375" customWidth="1"/>
    <col min="14" max="14" width="16.6640625" bestFit="1" customWidth="1"/>
    <col min="16" max="28" width="27.44140625" style="224" customWidth="1"/>
  </cols>
  <sheetData>
    <row r="1" spans="1:28" x14ac:dyDescent="0.3">
      <c r="A1" s="4" t="s">
        <v>247</v>
      </c>
      <c r="B1" s="255"/>
    </row>
    <row r="2" spans="1:28" x14ac:dyDescent="0.3">
      <c r="A2" s="3" t="s">
        <v>242</v>
      </c>
      <c r="B2" s="250" t="s">
        <v>28</v>
      </c>
      <c r="C2" s="3" t="s">
        <v>29</v>
      </c>
      <c r="D2" s="3" t="s">
        <v>30</v>
      </c>
      <c r="E2" s="3" t="s">
        <v>31</v>
      </c>
      <c r="F2" s="3" t="s">
        <v>32</v>
      </c>
      <c r="G2" s="3" t="s">
        <v>33</v>
      </c>
      <c r="H2" s="3" t="s">
        <v>34</v>
      </c>
      <c r="I2" s="3" t="s">
        <v>35</v>
      </c>
      <c r="J2" s="3" t="s">
        <v>36</v>
      </c>
      <c r="K2" s="3" t="s">
        <v>37</v>
      </c>
      <c r="L2" s="3" t="s">
        <v>38</v>
      </c>
      <c r="M2" s="3" t="s">
        <v>39</v>
      </c>
      <c r="N2" s="3" t="s">
        <v>82</v>
      </c>
      <c r="P2" s="203" t="s">
        <v>28</v>
      </c>
      <c r="Q2" s="203" t="s">
        <v>29</v>
      </c>
      <c r="R2" s="203" t="s">
        <v>30</v>
      </c>
      <c r="S2" s="203" t="s">
        <v>31</v>
      </c>
      <c r="T2" s="203" t="s">
        <v>32</v>
      </c>
      <c r="U2" s="203" t="s">
        <v>33</v>
      </c>
      <c r="V2" s="203" t="s">
        <v>34</v>
      </c>
      <c r="W2" s="203" t="s">
        <v>35</v>
      </c>
      <c r="X2" s="203" t="s">
        <v>36</v>
      </c>
      <c r="Y2" s="203" t="s">
        <v>37</v>
      </c>
      <c r="Z2" s="203" t="s">
        <v>38</v>
      </c>
      <c r="AA2" s="203" t="s">
        <v>39</v>
      </c>
      <c r="AB2" s="203" t="s">
        <v>82</v>
      </c>
    </row>
    <row r="3" spans="1:28" x14ac:dyDescent="0.3">
      <c r="A3" s="3" t="s">
        <v>243</v>
      </c>
      <c r="B3" s="279">
        <v>8</v>
      </c>
      <c r="C3" s="279">
        <v>8</v>
      </c>
      <c r="D3" s="279">
        <v>8</v>
      </c>
      <c r="E3" s="279">
        <v>8</v>
      </c>
      <c r="F3" s="279">
        <v>8</v>
      </c>
      <c r="G3" s="279">
        <v>8</v>
      </c>
      <c r="H3" s="279">
        <v>8</v>
      </c>
      <c r="I3" s="279">
        <v>8</v>
      </c>
      <c r="J3" s="279">
        <v>8</v>
      </c>
      <c r="K3" s="279">
        <v>8</v>
      </c>
      <c r="L3" s="279">
        <v>8</v>
      </c>
      <c r="M3" s="279">
        <v>8</v>
      </c>
      <c r="N3" s="279">
        <f>SUM(B3:M3)</f>
        <v>96</v>
      </c>
      <c r="P3" s="406"/>
      <c r="Q3" s="406"/>
      <c r="R3" s="406"/>
      <c r="S3" s="406"/>
      <c r="T3" s="406"/>
      <c r="U3" s="406"/>
      <c r="V3" s="406"/>
      <c r="W3" s="406"/>
      <c r="X3" s="406"/>
      <c r="Y3" s="406"/>
      <c r="Z3" s="406"/>
      <c r="AA3" s="406"/>
      <c r="AB3" s="406"/>
    </row>
    <row r="4" spans="1:28" x14ac:dyDescent="0.3">
      <c r="A4" s="3" t="s">
        <v>244</v>
      </c>
      <c r="B4" s="279">
        <v>2</v>
      </c>
      <c r="C4" s="279">
        <v>2</v>
      </c>
      <c r="D4" s="279">
        <v>2</v>
      </c>
      <c r="E4" s="279">
        <v>2</v>
      </c>
      <c r="F4" s="279">
        <v>2</v>
      </c>
      <c r="G4" s="279">
        <v>2</v>
      </c>
      <c r="H4" s="279">
        <v>2</v>
      </c>
      <c r="I4" s="279">
        <v>2</v>
      </c>
      <c r="J4" s="279">
        <v>2</v>
      </c>
      <c r="K4" s="279">
        <v>2</v>
      </c>
      <c r="L4" s="279">
        <v>2</v>
      </c>
      <c r="M4" s="279">
        <v>2</v>
      </c>
      <c r="N4" s="279">
        <f>SUM(B4:M4)</f>
        <v>24</v>
      </c>
      <c r="P4" s="406"/>
      <c r="Q4" s="406"/>
      <c r="R4" s="406"/>
      <c r="S4" s="406"/>
      <c r="T4" s="406"/>
      <c r="U4" s="406"/>
      <c r="V4" s="406"/>
      <c r="W4" s="406"/>
      <c r="X4" s="406"/>
      <c r="Y4" s="406"/>
      <c r="Z4" s="406"/>
      <c r="AA4" s="406"/>
      <c r="AB4" s="406"/>
    </row>
    <row r="5" spans="1:28" x14ac:dyDescent="0.3">
      <c r="A5" s="3" t="s">
        <v>245</v>
      </c>
      <c r="B5" s="280">
        <v>7</v>
      </c>
      <c r="C5" s="280">
        <v>6</v>
      </c>
      <c r="D5" s="280">
        <v>6</v>
      </c>
      <c r="E5" s="280">
        <v>3</v>
      </c>
      <c r="F5" s="280"/>
      <c r="G5" s="280"/>
      <c r="H5" s="280"/>
      <c r="I5" s="280"/>
      <c r="J5" s="280"/>
      <c r="K5" s="280"/>
      <c r="L5" s="280"/>
      <c r="M5" s="280"/>
      <c r="N5" s="280">
        <f>SUM(B5:M5)</f>
        <v>22</v>
      </c>
      <c r="P5" s="406"/>
      <c r="Q5" s="406"/>
      <c r="R5" s="406"/>
      <c r="S5" s="406"/>
      <c r="T5" s="406"/>
      <c r="U5" s="406"/>
      <c r="V5" s="406"/>
      <c r="W5" s="406"/>
      <c r="X5" s="406"/>
      <c r="Y5" s="406"/>
      <c r="Z5" s="406"/>
      <c r="AA5" s="406"/>
      <c r="AB5" s="406"/>
    </row>
    <row r="6" spans="1:28" x14ac:dyDescent="0.3">
      <c r="A6" s="3" t="s">
        <v>246</v>
      </c>
      <c r="B6" s="280">
        <v>2</v>
      </c>
      <c r="C6" s="280">
        <v>1.5</v>
      </c>
      <c r="D6" s="280">
        <v>1</v>
      </c>
      <c r="E6" s="280">
        <v>1</v>
      </c>
      <c r="F6" s="280"/>
      <c r="G6" s="280"/>
      <c r="H6" s="280"/>
      <c r="I6" s="280"/>
      <c r="J6" s="280"/>
      <c r="K6" s="280"/>
      <c r="L6" s="280"/>
      <c r="M6" s="280"/>
      <c r="N6" s="280">
        <f>SUM(B6:M6)</f>
        <v>5.5</v>
      </c>
      <c r="P6" s="406"/>
      <c r="Q6" s="406"/>
      <c r="R6" s="406"/>
      <c r="S6" s="406"/>
      <c r="T6" s="406"/>
      <c r="U6" s="406"/>
      <c r="V6" s="406"/>
      <c r="W6" s="406"/>
      <c r="X6" s="406"/>
      <c r="Y6" s="406"/>
      <c r="Z6" s="406"/>
      <c r="AA6" s="406"/>
      <c r="AB6" s="406"/>
    </row>
    <row r="7" spans="1:28" x14ac:dyDescent="0.3">
      <c r="A7" s="3" t="s">
        <v>196</v>
      </c>
      <c r="B7" s="2">
        <f>IFERROR(AVERAGE(B3/B5,B4/B6),0)</f>
        <v>1.0714285714285714</v>
      </c>
      <c r="C7" s="2">
        <f t="shared" ref="C7:N7" si="0">IFERROR(AVERAGE(C3/C5,C4/C6),0)</f>
        <v>1.3333333333333333</v>
      </c>
      <c r="D7" s="2">
        <f t="shared" si="0"/>
        <v>1.6666666666666665</v>
      </c>
      <c r="E7" s="2">
        <f t="shared" si="0"/>
        <v>2.333333333333333</v>
      </c>
      <c r="F7" s="2">
        <f t="shared" si="0"/>
        <v>0</v>
      </c>
      <c r="G7" s="2">
        <f t="shared" si="0"/>
        <v>0</v>
      </c>
      <c r="H7" s="2">
        <f t="shared" si="0"/>
        <v>0</v>
      </c>
      <c r="I7" s="2">
        <f t="shared" si="0"/>
        <v>0</v>
      </c>
      <c r="J7" s="2">
        <f t="shared" si="0"/>
        <v>0</v>
      </c>
      <c r="K7" s="2">
        <f t="shared" si="0"/>
        <v>0</v>
      </c>
      <c r="L7" s="2">
        <f t="shared" si="0"/>
        <v>0</v>
      </c>
      <c r="M7" s="2">
        <f t="shared" si="0"/>
        <v>0</v>
      </c>
      <c r="N7" s="2">
        <f t="shared" si="0"/>
        <v>4.3636363636363633</v>
      </c>
      <c r="P7" s="406"/>
      <c r="Q7" s="406"/>
      <c r="R7" s="406"/>
      <c r="S7" s="406"/>
      <c r="T7" s="406"/>
      <c r="U7" s="406"/>
      <c r="V7" s="406"/>
      <c r="W7" s="406"/>
      <c r="X7" s="406"/>
      <c r="Y7" s="406"/>
      <c r="Z7" s="406"/>
      <c r="AA7" s="406"/>
      <c r="AB7" s="406"/>
    </row>
    <row r="8" spans="1:28" x14ac:dyDescent="0.3">
      <c r="A8" s="3" t="s">
        <v>197</v>
      </c>
      <c r="B8" s="2">
        <f>B7</f>
        <v>1.0714285714285714</v>
      </c>
      <c r="C8" s="2">
        <f>AVERAGE($B$7:C$7)</f>
        <v>1.2023809523809523</v>
      </c>
      <c r="D8" s="2">
        <f>AVERAGE($B$7:D$7)</f>
        <v>1.357142857142857</v>
      </c>
      <c r="E8" s="2">
        <f>AVERAGE($B$7:E$7)</f>
        <v>1.6011904761904761</v>
      </c>
      <c r="F8" s="2">
        <f>AVERAGE($B$7:F$7)</f>
        <v>1.2809523809523808</v>
      </c>
      <c r="G8" s="2">
        <f>AVERAGE($B$7:G$7)</f>
        <v>1.0674603174603174</v>
      </c>
      <c r="H8" s="2">
        <f>AVERAGE($B$7:H$7)</f>
        <v>0.91496598639455773</v>
      </c>
      <c r="I8" s="2">
        <f>AVERAGE($B$7:I$7)</f>
        <v>0.80059523809523803</v>
      </c>
      <c r="J8" s="2">
        <f>AVERAGE($B$7:J$7)</f>
        <v>0.71164021164021163</v>
      </c>
      <c r="K8" s="2">
        <f>AVERAGE($B$7:K$7)</f>
        <v>0.64047619047619042</v>
      </c>
      <c r="L8" s="2">
        <f>AVERAGE($B$7:L$7)</f>
        <v>0.58225108225108224</v>
      </c>
      <c r="M8" s="2">
        <f>AVERAGE($B$7:M$7)</f>
        <v>0.53373015873015872</v>
      </c>
      <c r="N8" s="2"/>
      <c r="P8" s="406"/>
      <c r="Q8" s="406"/>
      <c r="R8" s="406"/>
      <c r="S8" s="406"/>
      <c r="T8" s="406"/>
      <c r="U8" s="406"/>
      <c r="V8" s="406"/>
      <c r="W8" s="406"/>
      <c r="X8" s="406"/>
      <c r="Y8" s="406"/>
      <c r="Z8" s="406"/>
      <c r="AA8" s="406"/>
      <c r="AB8" s="406"/>
    </row>
    <row r="9" spans="1:28" x14ac:dyDescent="0.3">
      <c r="A9" s="209"/>
      <c r="B9" s="246"/>
      <c r="C9" s="246"/>
      <c r="D9" s="246"/>
      <c r="E9" s="246"/>
      <c r="F9" s="246"/>
      <c r="G9" s="246"/>
      <c r="H9" s="246"/>
      <c r="I9" s="246"/>
      <c r="J9" s="246"/>
      <c r="K9" s="246"/>
      <c r="L9" s="246"/>
      <c r="M9" s="246"/>
      <c r="N9" s="247"/>
    </row>
    <row r="10" spans="1:28" x14ac:dyDescent="0.3">
      <c r="A10" s="209"/>
      <c r="B10" s="246"/>
      <c r="C10" s="246"/>
      <c r="D10" s="246"/>
      <c r="E10" s="246"/>
      <c r="F10" s="246"/>
      <c r="G10" s="246"/>
      <c r="H10" s="246"/>
      <c r="I10" s="246"/>
      <c r="J10" s="246"/>
      <c r="K10" s="246"/>
      <c r="L10" s="246"/>
      <c r="M10" s="246"/>
      <c r="N10" s="247"/>
    </row>
    <row r="11" spans="1:28" x14ac:dyDescent="0.3">
      <c r="A11" s="4" t="s">
        <v>232</v>
      </c>
    </row>
    <row r="12" spans="1:28" s="212" customFormat="1" ht="28.8" x14ac:dyDescent="0.3">
      <c r="A12" s="242" t="s">
        <v>250</v>
      </c>
      <c r="B12" s="278" t="s">
        <v>28</v>
      </c>
      <c r="C12" s="278" t="s">
        <v>29</v>
      </c>
      <c r="D12" s="278" t="s">
        <v>30</v>
      </c>
      <c r="E12" s="278" t="s">
        <v>31</v>
      </c>
      <c r="F12" s="278" t="s">
        <v>32</v>
      </c>
      <c r="G12" s="278" t="s">
        <v>33</v>
      </c>
      <c r="H12" s="278" t="s">
        <v>34</v>
      </c>
      <c r="I12" s="278" t="s">
        <v>35</v>
      </c>
      <c r="J12" s="278" t="s">
        <v>36</v>
      </c>
      <c r="K12" s="278" t="s">
        <v>37</v>
      </c>
      <c r="L12" s="278" t="s">
        <v>38</v>
      </c>
      <c r="M12" s="278" t="s">
        <v>39</v>
      </c>
      <c r="N12" s="278" t="s">
        <v>82</v>
      </c>
      <c r="P12" s="203" t="s">
        <v>28</v>
      </c>
      <c r="Q12" s="203" t="s">
        <v>29</v>
      </c>
      <c r="R12" s="203" t="s">
        <v>30</v>
      </c>
      <c r="S12" s="203" t="s">
        <v>31</v>
      </c>
      <c r="T12" s="203" t="s">
        <v>32</v>
      </c>
      <c r="U12" s="203" t="s">
        <v>33</v>
      </c>
      <c r="V12" s="203" t="s">
        <v>34</v>
      </c>
      <c r="W12" s="203" t="s">
        <v>35</v>
      </c>
      <c r="X12" s="203" t="s">
        <v>36</v>
      </c>
      <c r="Y12" s="203" t="s">
        <v>37</v>
      </c>
      <c r="Z12" s="203" t="s">
        <v>38</v>
      </c>
      <c r="AA12" s="203" t="s">
        <v>39</v>
      </c>
      <c r="AB12" s="203" t="s">
        <v>82</v>
      </c>
    </row>
    <row r="13" spans="1:28" ht="14.4" customHeight="1" x14ac:dyDescent="0.3">
      <c r="A13" s="3" t="s">
        <v>40</v>
      </c>
      <c r="B13" s="244">
        <v>7</v>
      </c>
      <c r="C13" s="244">
        <v>7</v>
      </c>
      <c r="D13" s="244">
        <v>7</v>
      </c>
      <c r="E13" s="244">
        <v>7</v>
      </c>
      <c r="F13" s="244">
        <v>7</v>
      </c>
      <c r="G13" s="244">
        <v>7</v>
      </c>
      <c r="H13" s="244">
        <v>7</v>
      </c>
      <c r="I13" s="244">
        <v>7</v>
      </c>
      <c r="J13" s="244">
        <v>7</v>
      </c>
      <c r="K13" s="244">
        <v>7</v>
      </c>
      <c r="L13" s="244">
        <v>7</v>
      </c>
      <c r="M13" s="244">
        <v>7</v>
      </c>
      <c r="N13" s="244">
        <v>7</v>
      </c>
      <c r="P13" s="406"/>
      <c r="Q13" s="408" t="s">
        <v>309</v>
      </c>
      <c r="R13" s="409"/>
      <c r="S13" s="410"/>
      <c r="T13" s="406"/>
      <c r="U13" s="406"/>
      <c r="V13" s="406"/>
      <c r="W13" s="406"/>
      <c r="X13" s="406"/>
      <c r="Y13" s="406"/>
      <c r="Z13" s="406"/>
      <c r="AA13" s="406"/>
      <c r="AB13" s="406"/>
    </row>
    <row r="14" spans="1:28" x14ac:dyDescent="0.3">
      <c r="A14" s="3" t="s">
        <v>41</v>
      </c>
      <c r="B14" s="245">
        <v>3</v>
      </c>
      <c r="C14" s="245">
        <v>0</v>
      </c>
      <c r="D14" s="245">
        <v>0</v>
      </c>
      <c r="E14" s="245">
        <v>0</v>
      </c>
      <c r="F14" s="245"/>
      <c r="G14" s="245"/>
      <c r="H14" s="245"/>
      <c r="I14" s="245"/>
      <c r="J14" s="245"/>
      <c r="K14" s="245"/>
      <c r="L14" s="245"/>
      <c r="M14" s="245"/>
      <c r="N14" s="286">
        <f>AVERAGE(B14:M14)</f>
        <v>0.75</v>
      </c>
      <c r="P14" s="406"/>
      <c r="Q14" s="411"/>
      <c r="R14" s="412"/>
      <c r="S14" s="413"/>
      <c r="T14" s="406"/>
      <c r="U14" s="406"/>
      <c r="V14" s="406"/>
      <c r="W14" s="406"/>
      <c r="X14" s="406"/>
      <c r="Y14" s="406"/>
      <c r="Z14" s="406"/>
      <c r="AA14" s="406"/>
      <c r="AB14" s="406"/>
    </row>
    <row r="15" spans="1:28" x14ac:dyDescent="0.3">
      <c r="A15" s="3" t="s">
        <v>196</v>
      </c>
      <c r="B15" s="6">
        <f>IFERROR(B13/B14,0)</f>
        <v>2.3333333333333335</v>
      </c>
      <c r="C15" s="6">
        <f t="shared" ref="C15:N15" si="1">IFERROR(C13/C14,0)</f>
        <v>0</v>
      </c>
      <c r="D15" s="6">
        <f t="shared" si="1"/>
        <v>0</v>
      </c>
      <c r="E15" s="6">
        <f t="shared" si="1"/>
        <v>0</v>
      </c>
      <c r="F15" s="6">
        <f t="shared" si="1"/>
        <v>0</v>
      </c>
      <c r="G15" s="6">
        <f t="shared" si="1"/>
        <v>0</v>
      </c>
      <c r="H15" s="6">
        <f t="shared" si="1"/>
        <v>0</v>
      </c>
      <c r="I15" s="6">
        <f t="shared" si="1"/>
        <v>0</v>
      </c>
      <c r="J15" s="6">
        <f t="shared" si="1"/>
        <v>0</v>
      </c>
      <c r="K15" s="6">
        <f t="shared" si="1"/>
        <v>0</v>
      </c>
      <c r="L15" s="6">
        <f t="shared" si="1"/>
        <v>0</v>
      </c>
      <c r="M15" s="6">
        <f t="shared" si="1"/>
        <v>0</v>
      </c>
      <c r="N15" s="6">
        <f t="shared" si="1"/>
        <v>9.3333333333333339</v>
      </c>
      <c r="P15" s="406"/>
      <c r="Q15" s="411"/>
      <c r="R15" s="412"/>
      <c r="S15" s="413"/>
      <c r="T15" s="406"/>
      <c r="U15" s="406"/>
      <c r="V15" s="406"/>
      <c r="W15" s="406"/>
      <c r="X15" s="406"/>
      <c r="Y15" s="406"/>
      <c r="Z15" s="406"/>
      <c r="AA15" s="406"/>
      <c r="AB15" s="406"/>
    </row>
    <row r="16" spans="1:28" x14ac:dyDescent="0.3">
      <c r="A16" s="3" t="s">
        <v>240</v>
      </c>
      <c r="B16" s="6">
        <f>B15</f>
        <v>2.3333333333333335</v>
      </c>
      <c r="C16" s="6">
        <f>AVERAGE($B$15:C$15)</f>
        <v>1.1666666666666667</v>
      </c>
      <c r="D16" s="6">
        <f>AVERAGE($B$15:D$15)</f>
        <v>0.77777777777777779</v>
      </c>
      <c r="E16" s="6">
        <f>AVERAGE($B$15:E$15)</f>
        <v>0.58333333333333337</v>
      </c>
      <c r="F16" s="6">
        <f>AVERAGE($B$15:F$15)</f>
        <v>0.46666666666666667</v>
      </c>
      <c r="G16" s="6">
        <f>AVERAGE($B$15:G$15)</f>
        <v>0.3888888888888889</v>
      </c>
      <c r="H16" s="6">
        <f>AVERAGE($B$15:H$15)</f>
        <v>0.33333333333333337</v>
      </c>
      <c r="I16" s="6">
        <f>AVERAGE($B$15:I$15)</f>
        <v>0.29166666666666669</v>
      </c>
      <c r="J16" s="6">
        <f>AVERAGE($B$15:J$15)</f>
        <v>0.2592592592592593</v>
      </c>
      <c r="K16" s="6">
        <f>AVERAGE($B$15:K$15)</f>
        <v>0.23333333333333334</v>
      </c>
      <c r="L16" s="6">
        <f>AVERAGE($B$15:L$15)</f>
        <v>0.21212121212121213</v>
      </c>
      <c r="M16" s="6">
        <f>AVERAGE($B$15:M$15)</f>
        <v>0.19444444444444445</v>
      </c>
      <c r="N16" s="6"/>
      <c r="P16" s="406"/>
      <c r="Q16" s="414"/>
      <c r="R16" s="415"/>
      <c r="S16" s="416"/>
      <c r="T16" s="406"/>
      <c r="U16" s="406"/>
      <c r="V16" s="406"/>
      <c r="W16" s="406"/>
      <c r="X16" s="406"/>
      <c r="Y16" s="406"/>
      <c r="Z16" s="406"/>
      <c r="AA16" s="406"/>
      <c r="AB16" s="406"/>
    </row>
    <row r="19" spans="1:28" x14ac:dyDescent="0.3">
      <c r="A19" s="4" t="s">
        <v>264</v>
      </c>
    </row>
    <row r="20" spans="1:28" s="212" customFormat="1" ht="43.2" x14ac:dyDescent="0.3">
      <c r="A20" s="242" t="s">
        <v>252</v>
      </c>
      <c r="B20" s="278" t="s">
        <v>28</v>
      </c>
      <c r="C20" s="278" t="s">
        <v>29</v>
      </c>
      <c r="D20" s="278" t="s">
        <v>30</v>
      </c>
      <c r="E20" s="278" t="s">
        <v>31</v>
      </c>
      <c r="F20" s="278" t="s">
        <v>32</v>
      </c>
      <c r="G20" s="278" t="s">
        <v>33</v>
      </c>
      <c r="H20" s="278" t="s">
        <v>34</v>
      </c>
      <c r="I20" s="278" t="s">
        <v>35</v>
      </c>
      <c r="J20" s="278" t="s">
        <v>36</v>
      </c>
      <c r="K20" s="278" t="s">
        <v>37</v>
      </c>
      <c r="L20" s="278" t="s">
        <v>38</v>
      </c>
      <c r="M20" s="278" t="s">
        <v>39</v>
      </c>
      <c r="N20" s="278" t="s">
        <v>82</v>
      </c>
      <c r="P20" s="203" t="s">
        <v>28</v>
      </c>
      <c r="Q20" s="203" t="s">
        <v>29</v>
      </c>
      <c r="R20" s="203" t="s">
        <v>30</v>
      </c>
      <c r="S20" s="203" t="s">
        <v>31</v>
      </c>
      <c r="T20" s="203" t="s">
        <v>32</v>
      </c>
      <c r="U20" s="203" t="s">
        <v>33</v>
      </c>
      <c r="V20" s="203" t="s">
        <v>34</v>
      </c>
      <c r="W20" s="203" t="s">
        <v>35</v>
      </c>
      <c r="X20" s="203" t="s">
        <v>36</v>
      </c>
      <c r="Y20" s="203" t="s">
        <v>37</v>
      </c>
      <c r="Z20" s="203" t="s">
        <v>38</v>
      </c>
      <c r="AA20" s="203" t="s">
        <v>39</v>
      </c>
      <c r="AB20" s="203" t="s">
        <v>82</v>
      </c>
    </row>
    <row r="21" spans="1:28" x14ac:dyDescent="0.3">
      <c r="A21" s="3" t="s">
        <v>40</v>
      </c>
      <c r="B21" s="285">
        <v>0</v>
      </c>
      <c r="C21" s="285">
        <v>0</v>
      </c>
      <c r="D21" s="285">
        <v>0</v>
      </c>
      <c r="E21" s="285">
        <v>0</v>
      </c>
      <c r="F21" s="285">
        <v>0</v>
      </c>
      <c r="G21" s="285">
        <v>0</v>
      </c>
      <c r="H21" s="285">
        <v>0</v>
      </c>
      <c r="I21" s="285">
        <v>0</v>
      </c>
      <c r="J21" s="285">
        <v>0</v>
      </c>
      <c r="K21" s="285">
        <v>0</v>
      </c>
      <c r="L21" s="285">
        <v>0</v>
      </c>
      <c r="M21" s="285">
        <v>0</v>
      </c>
      <c r="N21" s="285">
        <v>0</v>
      </c>
      <c r="P21" s="407" t="s">
        <v>310</v>
      </c>
      <c r="Q21" s="407" t="s">
        <v>311</v>
      </c>
      <c r="R21" s="407" t="s">
        <v>315</v>
      </c>
      <c r="S21" s="407" t="s">
        <v>317</v>
      </c>
      <c r="T21" s="406"/>
      <c r="U21" s="406"/>
      <c r="V21" s="406"/>
      <c r="W21" s="406"/>
      <c r="X21" s="406"/>
      <c r="Y21" s="406"/>
      <c r="Z21" s="406"/>
      <c r="AA21" s="406"/>
      <c r="AB21" s="406"/>
    </row>
    <row r="22" spans="1:28" x14ac:dyDescent="0.3">
      <c r="A22" s="3" t="s">
        <v>41</v>
      </c>
      <c r="B22" s="286">
        <v>5</v>
      </c>
      <c r="C22" s="286">
        <v>5</v>
      </c>
      <c r="D22" s="286">
        <v>2</v>
      </c>
      <c r="E22" s="286">
        <v>6</v>
      </c>
      <c r="F22" s="286"/>
      <c r="G22" s="286"/>
      <c r="H22" s="286"/>
      <c r="I22" s="286"/>
      <c r="J22" s="286"/>
      <c r="K22" s="286"/>
      <c r="L22" s="286"/>
      <c r="M22" s="286"/>
      <c r="N22" s="286">
        <f>AVERAGE(B22:M22)</f>
        <v>4.5</v>
      </c>
      <c r="P22" s="407"/>
      <c r="Q22" s="407"/>
      <c r="R22" s="407"/>
      <c r="S22" s="407"/>
      <c r="T22" s="406"/>
      <c r="U22" s="406"/>
      <c r="V22" s="406"/>
      <c r="W22" s="406"/>
      <c r="X22" s="406"/>
      <c r="Y22" s="406"/>
      <c r="Z22" s="406"/>
      <c r="AA22" s="406"/>
      <c r="AB22" s="406"/>
    </row>
    <row r="23" spans="1:28" x14ac:dyDescent="0.3">
      <c r="A23" s="3" t="s">
        <v>196</v>
      </c>
      <c r="B23" s="6">
        <f>IF(B22=0,1,0)</f>
        <v>0</v>
      </c>
      <c r="C23" s="6">
        <f t="shared" ref="C23:N23" si="2">IF(C22=0,1,0)</f>
        <v>0</v>
      </c>
      <c r="D23" s="6">
        <f t="shared" si="2"/>
        <v>0</v>
      </c>
      <c r="E23" s="6">
        <f t="shared" si="2"/>
        <v>0</v>
      </c>
      <c r="F23" s="6">
        <f t="shared" si="2"/>
        <v>1</v>
      </c>
      <c r="G23" s="6">
        <f t="shared" si="2"/>
        <v>1</v>
      </c>
      <c r="H23" s="6">
        <f t="shared" si="2"/>
        <v>1</v>
      </c>
      <c r="I23" s="6">
        <f t="shared" si="2"/>
        <v>1</v>
      </c>
      <c r="J23" s="6">
        <f t="shared" si="2"/>
        <v>1</v>
      </c>
      <c r="K23" s="6">
        <f t="shared" si="2"/>
        <v>1</v>
      </c>
      <c r="L23" s="6">
        <f t="shared" si="2"/>
        <v>1</v>
      </c>
      <c r="M23" s="6">
        <f t="shared" si="2"/>
        <v>1</v>
      </c>
      <c r="N23" s="6">
        <f t="shared" si="2"/>
        <v>0</v>
      </c>
      <c r="P23" s="407"/>
      <c r="Q23" s="407"/>
      <c r="R23" s="407"/>
      <c r="S23" s="407"/>
      <c r="T23" s="406"/>
      <c r="U23" s="406"/>
      <c r="V23" s="406"/>
      <c r="W23" s="406"/>
      <c r="X23" s="406"/>
      <c r="Y23" s="406"/>
      <c r="Z23" s="406"/>
      <c r="AA23" s="406"/>
      <c r="AB23" s="406"/>
    </row>
    <row r="24" spans="1:28" x14ac:dyDescent="0.3">
      <c r="A24" s="3" t="s">
        <v>240</v>
      </c>
      <c r="B24" s="6">
        <f>B23</f>
        <v>0</v>
      </c>
      <c r="C24" s="6">
        <f>AVERAGE($B$23:C$23)</f>
        <v>0</v>
      </c>
      <c r="D24" s="6">
        <f>AVERAGE($B$23:D$23)</f>
        <v>0</v>
      </c>
      <c r="E24" s="6">
        <f>AVERAGE($B$23:E$23)</f>
        <v>0</v>
      </c>
      <c r="F24" s="6">
        <f>AVERAGE($B$23:F$23)</f>
        <v>0.2</v>
      </c>
      <c r="G24" s="6">
        <f>AVERAGE($B$23:G$23)</f>
        <v>0.33333333333333331</v>
      </c>
      <c r="H24" s="6">
        <f>AVERAGE($B$23:H$23)</f>
        <v>0.42857142857142855</v>
      </c>
      <c r="I24" s="6">
        <f>AVERAGE($B$23:I$23)</f>
        <v>0.5</v>
      </c>
      <c r="J24" s="6">
        <f>AVERAGE($B$23:J$23)</f>
        <v>0.55555555555555558</v>
      </c>
      <c r="K24" s="6">
        <f>AVERAGE($B$23:K$23)</f>
        <v>0.6</v>
      </c>
      <c r="L24" s="6">
        <f>AVERAGE($B$23:L$23)</f>
        <v>0.63636363636363635</v>
      </c>
      <c r="M24" s="6">
        <f>AVERAGE($B$23:M$23)</f>
        <v>0.66666666666666663</v>
      </c>
      <c r="N24" s="6"/>
      <c r="P24" s="407"/>
      <c r="Q24" s="407"/>
      <c r="R24" s="407"/>
      <c r="S24" s="407"/>
      <c r="T24" s="406"/>
      <c r="U24" s="406"/>
      <c r="V24" s="406"/>
      <c r="W24" s="406"/>
      <c r="X24" s="406"/>
      <c r="Y24" s="406"/>
      <c r="Z24" s="406"/>
      <c r="AA24" s="406"/>
      <c r="AB24" s="406"/>
    </row>
    <row r="27" spans="1:28" x14ac:dyDescent="0.3">
      <c r="A27" s="4" t="s">
        <v>265</v>
      </c>
    </row>
    <row r="28" spans="1:28" s="212" customFormat="1" ht="28.8" x14ac:dyDescent="0.3">
      <c r="A28" s="242" t="s">
        <v>253</v>
      </c>
      <c r="B28" s="278" t="s">
        <v>28</v>
      </c>
      <c r="C28" s="278" t="s">
        <v>29</v>
      </c>
      <c r="D28" s="278" t="s">
        <v>30</v>
      </c>
      <c r="E28" s="278" t="s">
        <v>31</v>
      </c>
      <c r="F28" s="278" t="s">
        <v>32</v>
      </c>
      <c r="G28" s="278" t="s">
        <v>33</v>
      </c>
      <c r="H28" s="278" t="s">
        <v>34</v>
      </c>
      <c r="I28" s="278" t="s">
        <v>35</v>
      </c>
      <c r="J28" s="278" t="s">
        <v>36</v>
      </c>
      <c r="K28" s="278" t="s">
        <v>37</v>
      </c>
      <c r="L28" s="278" t="s">
        <v>38</v>
      </c>
      <c r="M28" s="278" t="s">
        <v>39</v>
      </c>
      <c r="N28" s="278" t="s">
        <v>82</v>
      </c>
      <c r="P28" s="203" t="s">
        <v>28</v>
      </c>
      <c r="Q28" s="203" t="s">
        <v>29</v>
      </c>
      <c r="R28" s="203" t="s">
        <v>30</v>
      </c>
      <c r="S28" s="203" t="s">
        <v>31</v>
      </c>
      <c r="T28" s="203" t="s">
        <v>32</v>
      </c>
      <c r="U28" s="203" t="s">
        <v>33</v>
      </c>
      <c r="V28" s="203" t="s">
        <v>34</v>
      </c>
      <c r="W28" s="203" t="s">
        <v>35</v>
      </c>
      <c r="X28" s="203" t="s">
        <v>36</v>
      </c>
      <c r="Y28" s="203" t="s">
        <v>37</v>
      </c>
      <c r="Z28" s="203" t="s">
        <v>38</v>
      </c>
      <c r="AA28" s="203" t="s">
        <v>39</v>
      </c>
      <c r="AB28" s="203" t="s">
        <v>82</v>
      </c>
    </row>
    <row r="29" spans="1:28" ht="14.4" customHeight="1" x14ac:dyDescent="0.3">
      <c r="A29" s="3" t="s">
        <v>40</v>
      </c>
      <c r="B29" s="285">
        <v>3</v>
      </c>
      <c r="C29" s="285">
        <v>3</v>
      </c>
      <c r="D29" s="285">
        <v>3</v>
      </c>
      <c r="E29" s="285">
        <v>3</v>
      </c>
      <c r="F29" s="285">
        <v>3</v>
      </c>
      <c r="G29" s="285">
        <v>3</v>
      </c>
      <c r="H29" s="285">
        <v>3</v>
      </c>
      <c r="I29" s="285">
        <v>3</v>
      </c>
      <c r="J29" s="285">
        <v>3</v>
      </c>
      <c r="K29" s="285">
        <v>3</v>
      </c>
      <c r="L29" s="285">
        <v>3</v>
      </c>
      <c r="M29" s="285">
        <v>3</v>
      </c>
      <c r="N29" s="285">
        <v>3</v>
      </c>
      <c r="P29" s="408" t="s">
        <v>312</v>
      </c>
      <c r="Q29" s="409"/>
      <c r="R29" s="410"/>
      <c r="S29" s="407" t="s">
        <v>318</v>
      </c>
      <c r="T29" s="406"/>
      <c r="U29" s="406"/>
      <c r="V29" s="406"/>
      <c r="W29" s="406"/>
      <c r="X29" s="406"/>
      <c r="Y29" s="406"/>
      <c r="Z29" s="406"/>
      <c r="AA29" s="406"/>
      <c r="AB29" s="406"/>
    </row>
    <row r="30" spans="1:28" x14ac:dyDescent="0.3">
      <c r="A30" s="3" t="s">
        <v>41</v>
      </c>
      <c r="B30" s="286">
        <v>0</v>
      </c>
      <c r="C30" s="286">
        <v>0</v>
      </c>
      <c r="D30" s="286">
        <v>0</v>
      </c>
      <c r="E30" s="286">
        <v>0</v>
      </c>
      <c r="F30" s="286"/>
      <c r="G30" s="286"/>
      <c r="H30" s="286"/>
      <c r="I30" s="286"/>
      <c r="J30" s="286"/>
      <c r="K30" s="286"/>
      <c r="L30" s="286"/>
      <c r="M30" s="286"/>
      <c r="N30" s="286">
        <f>AVERAGE(B30:M30)</f>
        <v>0</v>
      </c>
      <c r="P30" s="411"/>
      <c r="Q30" s="412"/>
      <c r="R30" s="413"/>
      <c r="S30" s="407"/>
      <c r="T30" s="406"/>
      <c r="U30" s="406"/>
      <c r="V30" s="406"/>
      <c r="W30" s="406"/>
      <c r="X30" s="406"/>
      <c r="Y30" s="406"/>
      <c r="Z30" s="406"/>
      <c r="AA30" s="406"/>
      <c r="AB30" s="406"/>
    </row>
    <row r="31" spans="1:28" x14ac:dyDescent="0.3">
      <c r="A31" s="3" t="s">
        <v>196</v>
      </c>
      <c r="B31" s="6">
        <f>IFERROR(B29/B30,0)</f>
        <v>0</v>
      </c>
      <c r="C31" s="6">
        <f t="shared" ref="C31:N31" si="3">IFERROR(C29/C30,0)</f>
        <v>0</v>
      </c>
      <c r="D31" s="6">
        <f t="shared" si="3"/>
        <v>0</v>
      </c>
      <c r="E31" s="6">
        <f t="shared" si="3"/>
        <v>0</v>
      </c>
      <c r="F31" s="6">
        <f t="shared" si="3"/>
        <v>0</v>
      </c>
      <c r="G31" s="6">
        <f t="shared" si="3"/>
        <v>0</v>
      </c>
      <c r="H31" s="6">
        <f t="shared" si="3"/>
        <v>0</v>
      </c>
      <c r="I31" s="6">
        <f t="shared" si="3"/>
        <v>0</v>
      </c>
      <c r="J31" s="6">
        <f t="shared" si="3"/>
        <v>0</v>
      </c>
      <c r="K31" s="6">
        <f t="shared" si="3"/>
        <v>0</v>
      </c>
      <c r="L31" s="6">
        <f t="shared" si="3"/>
        <v>0</v>
      </c>
      <c r="M31" s="6">
        <f t="shared" si="3"/>
        <v>0</v>
      </c>
      <c r="N31" s="6">
        <f t="shared" si="3"/>
        <v>0</v>
      </c>
      <c r="P31" s="411"/>
      <c r="Q31" s="412"/>
      <c r="R31" s="413"/>
      <c r="S31" s="407"/>
      <c r="T31" s="406"/>
      <c r="U31" s="406"/>
      <c r="V31" s="406"/>
      <c r="W31" s="406"/>
      <c r="X31" s="406"/>
      <c r="Y31" s="406"/>
      <c r="Z31" s="406"/>
      <c r="AA31" s="406"/>
      <c r="AB31" s="406"/>
    </row>
    <row r="32" spans="1:28" x14ac:dyDescent="0.3">
      <c r="A32" s="3" t="s">
        <v>240</v>
      </c>
      <c r="B32" s="6">
        <f>B31</f>
        <v>0</v>
      </c>
      <c r="C32" s="6">
        <f>AVERAGE($B$23:C$23)</f>
        <v>0</v>
      </c>
      <c r="D32" s="6">
        <f>AVERAGE($B$23:D$23)</f>
        <v>0</v>
      </c>
      <c r="E32" s="6">
        <f>AVERAGE($B$23:E$23)</f>
        <v>0</v>
      </c>
      <c r="F32" s="6">
        <f>AVERAGE($B$23:F$23)</f>
        <v>0.2</v>
      </c>
      <c r="G32" s="6">
        <f>AVERAGE($B$23:G$23)</f>
        <v>0.33333333333333331</v>
      </c>
      <c r="H32" s="6">
        <f>AVERAGE($B$23:H$23)</f>
        <v>0.42857142857142855</v>
      </c>
      <c r="I32" s="6">
        <f>AVERAGE($B$23:I$23)</f>
        <v>0.5</v>
      </c>
      <c r="J32" s="6">
        <f>AVERAGE($B$23:J$23)</f>
        <v>0.55555555555555558</v>
      </c>
      <c r="K32" s="6">
        <f>AVERAGE($B$23:K$23)</f>
        <v>0.6</v>
      </c>
      <c r="L32" s="6">
        <f>AVERAGE($B$23:L$23)</f>
        <v>0.63636363636363635</v>
      </c>
      <c r="M32" s="6">
        <f>AVERAGE($B$23:M$23)</f>
        <v>0.66666666666666663</v>
      </c>
      <c r="N32" s="6"/>
      <c r="P32" s="414"/>
      <c r="Q32" s="415"/>
      <c r="R32" s="416"/>
      <c r="S32" s="407"/>
      <c r="T32" s="406"/>
      <c r="U32" s="406"/>
      <c r="V32" s="406"/>
      <c r="W32" s="406"/>
      <c r="X32" s="406"/>
      <c r="Y32" s="406"/>
      <c r="Z32" s="406"/>
      <c r="AA32" s="406"/>
      <c r="AB32" s="406"/>
    </row>
    <row r="35" spans="1:28" x14ac:dyDescent="0.3">
      <c r="A35" s="4" t="s">
        <v>264</v>
      </c>
    </row>
    <row r="36" spans="1:28" s="212" customFormat="1" ht="28.8" x14ac:dyDescent="0.3">
      <c r="A36" s="242" t="s">
        <v>254</v>
      </c>
      <c r="B36" s="278" t="s">
        <v>28</v>
      </c>
      <c r="C36" s="278" t="s">
        <v>29</v>
      </c>
      <c r="D36" s="278" t="s">
        <v>30</v>
      </c>
      <c r="E36" s="278" t="s">
        <v>31</v>
      </c>
      <c r="F36" s="278" t="s">
        <v>32</v>
      </c>
      <c r="G36" s="278" t="s">
        <v>33</v>
      </c>
      <c r="H36" s="278" t="s">
        <v>34</v>
      </c>
      <c r="I36" s="278" t="s">
        <v>35</v>
      </c>
      <c r="J36" s="278" t="s">
        <v>36</v>
      </c>
      <c r="K36" s="278" t="s">
        <v>37</v>
      </c>
      <c r="L36" s="278" t="s">
        <v>38</v>
      </c>
      <c r="M36" s="278" t="s">
        <v>39</v>
      </c>
      <c r="N36" s="278" t="s">
        <v>82</v>
      </c>
      <c r="P36" s="203" t="s">
        <v>28</v>
      </c>
      <c r="Q36" s="203" t="s">
        <v>29</v>
      </c>
      <c r="R36" s="203" t="s">
        <v>30</v>
      </c>
      <c r="S36" s="203" t="s">
        <v>31</v>
      </c>
      <c r="T36" s="203" t="s">
        <v>32</v>
      </c>
      <c r="U36" s="203" t="s">
        <v>33</v>
      </c>
      <c r="V36" s="203" t="s">
        <v>34</v>
      </c>
      <c r="W36" s="203" t="s">
        <v>35</v>
      </c>
      <c r="X36" s="203" t="s">
        <v>36</v>
      </c>
      <c r="Y36" s="203" t="s">
        <v>37</v>
      </c>
      <c r="Z36" s="203" t="s">
        <v>38</v>
      </c>
      <c r="AA36" s="203" t="s">
        <v>39</v>
      </c>
      <c r="AB36" s="203" t="s">
        <v>82</v>
      </c>
    </row>
    <row r="37" spans="1:28" x14ac:dyDescent="0.3">
      <c r="A37" s="3" t="s">
        <v>40</v>
      </c>
      <c r="B37" s="285">
        <v>0</v>
      </c>
      <c r="C37" s="285">
        <v>0</v>
      </c>
      <c r="D37" s="285">
        <v>0</v>
      </c>
      <c r="E37" s="285">
        <v>0</v>
      </c>
      <c r="F37" s="285">
        <v>0</v>
      </c>
      <c r="G37" s="285">
        <v>0</v>
      </c>
      <c r="H37" s="285">
        <v>0</v>
      </c>
      <c r="I37" s="285">
        <v>0</v>
      </c>
      <c r="J37" s="285">
        <v>0</v>
      </c>
      <c r="K37" s="285">
        <v>0</v>
      </c>
      <c r="L37" s="285">
        <v>0</v>
      </c>
      <c r="M37" s="285">
        <v>0</v>
      </c>
      <c r="N37" s="285">
        <v>0</v>
      </c>
      <c r="P37" s="406"/>
      <c r="Q37" s="406"/>
      <c r="R37" s="406"/>
      <c r="S37" s="406"/>
      <c r="T37" s="406"/>
      <c r="U37" s="406"/>
      <c r="V37" s="406"/>
      <c r="W37" s="406"/>
      <c r="X37" s="406"/>
      <c r="Y37" s="406"/>
      <c r="Z37" s="406"/>
      <c r="AA37" s="406"/>
      <c r="AB37" s="406"/>
    </row>
    <row r="38" spans="1:28" x14ac:dyDescent="0.3">
      <c r="A38" s="3" t="s">
        <v>41</v>
      </c>
      <c r="B38" s="286">
        <v>0</v>
      </c>
      <c r="C38" s="286">
        <v>0</v>
      </c>
      <c r="D38" s="286">
        <v>0</v>
      </c>
      <c r="E38" s="286">
        <v>0</v>
      </c>
      <c r="F38" s="286"/>
      <c r="G38" s="286"/>
      <c r="H38" s="286"/>
      <c r="I38" s="286"/>
      <c r="J38" s="286"/>
      <c r="K38" s="286"/>
      <c r="L38" s="286"/>
      <c r="M38" s="286"/>
      <c r="N38" s="286">
        <f>AVERAGE(B38:M38)</f>
        <v>0</v>
      </c>
      <c r="P38" s="406"/>
      <c r="Q38" s="406"/>
      <c r="R38" s="406"/>
      <c r="S38" s="406"/>
      <c r="T38" s="406"/>
      <c r="U38" s="406"/>
      <c r="V38" s="406"/>
      <c r="W38" s="406"/>
      <c r="X38" s="406"/>
      <c r="Y38" s="406"/>
      <c r="Z38" s="406"/>
      <c r="AA38" s="406"/>
      <c r="AB38" s="406"/>
    </row>
    <row r="39" spans="1:28" x14ac:dyDescent="0.3">
      <c r="A39" s="3" t="s">
        <v>196</v>
      </c>
      <c r="B39" s="6">
        <f>IF(B38=0,1,0)</f>
        <v>1</v>
      </c>
      <c r="C39" s="6">
        <f t="shared" ref="C39" si="4">IF(C38=0,1,0)</f>
        <v>1</v>
      </c>
      <c r="D39" s="6">
        <f t="shared" ref="D39" si="5">IF(D38=0,1,0)</f>
        <v>1</v>
      </c>
      <c r="E39" s="6">
        <f t="shared" ref="E39" si="6">IF(E38=0,1,0)</f>
        <v>1</v>
      </c>
      <c r="F39" s="6">
        <f t="shared" ref="F39" si="7">IF(F38=0,1,0)</f>
        <v>1</v>
      </c>
      <c r="G39" s="6">
        <f t="shared" ref="G39" si="8">IF(G38=0,1,0)</f>
        <v>1</v>
      </c>
      <c r="H39" s="6">
        <f t="shared" ref="H39" si="9">IF(H38=0,1,0)</f>
        <v>1</v>
      </c>
      <c r="I39" s="6">
        <f t="shared" ref="I39" si="10">IF(I38=0,1,0)</f>
        <v>1</v>
      </c>
      <c r="J39" s="6">
        <f t="shared" ref="J39" si="11">IF(J38=0,1,0)</f>
        <v>1</v>
      </c>
      <c r="K39" s="6">
        <f t="shared" ref="K39" si="12">IF(K38=0,1,0)</f>
        <v>1</v>
      </c>
      <c r="L39" s="6">
        <f t="shared" ref="L39" si="13">IF(L38=0,1,0)</f>
        <v>1</v>
      </c>
      <c r="M39" s="6">
        <f t="shared" ref="M39" si="14">IF(M38=0,1,0)</f>
        <v>1</v>
      </c>
      <c r="N39" s="6">
        <f t="shared" ref="N39" si="15">IF(N38=0,1,0)</f>
        <v>1</v>
      </c>
      <c r="P39" s="406"/>
      <c r="Q39" s="406"/>
      <c r="R39" s="406"/>
      <c r="S39" s="406"/>
      <c r="T39" s="406"/>
      <c r="U39" s="406"/>
      <c r="V39" s="406"/>
      <c r="W39" s="406"/>
      <c r="X39" s="406"/>
      <c r="Y39" s="406"/>
      <c r="Z39" s="406"/>
      <c r="AA39" s="406"/>
      <c r="AB39" s="406"/>
    </row>
    <row r="40" spans="1:28" x14ac:dyDescent="0.3">
      <c r="A40" s="3" t="s">
        <v>240</v>
      </c>
      <c r="B40" s="6">
        <f>B39</f>
        <v>1</v>
      </c>
      <c r="C40" s="6">
        <f>AVERAGE($B$39:C$39)</f>
        <v>1</v>
      </c>
      <c r="D40" s="6">
        <f>AVERAGE($B$39:D$39)</f>
        <v>1</v>
      </c>
      <c r="E40" s="6">
        <f>AVERAGE($B$39:E$39)</f>
        <v>1</v>
      </c>
      <c r="F40" s="6">
        <f>AVERAGE($B$39:F$39)</f>
        <v>1</v>
      </c>
      <c r="G40" s="6">
        <f>AVERAGE($B$39:G$39)</f>
        <v>1</v>
      </c>
      <c r="H40" s="6">
        <f>AVERAGE($B$39:H$39)</f>
        <v>1</v>
      </c>
      <c r="I40" s="6">
        <f>AVERAGE($B$39:I$39)</f>
        <v>1</v>
      </c>
      <c r="J40" s="6">
        <f>AVERAGE($B$39:J$39)</f>
        <v>1</v>
      </c>
      <c r="K40" s="6">
        <f>AVERAGE($B$39:K$39)</f>
        <v>1</v>
      </c>
      <c r="L40" s="6">
        <f>AVERAGE($B$39:L$39)</f>
        <v>1</v>
      </c>
      <c r="M40" s="6">
        <f>AVERAGE($B$39:M$39)</f>
        <v>1</v>
      </c>
      <c r="N40" s="6"/>
      <c r="P40" s="406"/>
      <c r="Q40" s="406"/>
      <c r="R40" s="406"/>
      <c r="S40" s="406"/>
      <c r="T40" s="406"/>
      <c r="U40" s="406"/>
      <c r="V40" s="406"/>
      <c r="W40" s="406"/>
      <c r="X40" s="406"/>
      <c r="Y40" s="406"/>
      <c r="Z40" s="406"/>
      <c r="AA40" s="406"/>
      <c r="AB40" s="406"/>
    </row>
    <row r="43" spans="1:28" x14ac:dyDescent="0.3">
      <c r="A43" s="4" t="s">
        <v>267</v>
      </c>
    </row>
    <row r="44" spans="1:28" s="212" customFormat="1" x14ac:dyDescent="0.3">
      <c r="A44" s="242" t="s">
        <v>255</v>
      </c>
      <c r="B44" s="278" t="s">
        <v>28</v>
      </c>
      <c r="C44" s="278" t="s">
        <v>29</v>
      </c>
      <c r="D44" s="278" t="s">
        <v>30</v>
      </c>
      <c r="E44" s="278" t="s">
        <v>31</v>
      </c>
      <c r="F44" s="278" t="s">
        <v>32</v>
      </c>
      <c r="G44" s="278" t="s">
        <v>33</v>
      </c>
      <c r="H44" s="278" t="s">
        <v>34</v>
      </c>
      <c r="I44" s="278" t="s">
        <v>35</v>
      </c>
      <c r="J44" s="278" t="s">
        <v>36</v>
      </c>
      <c r="K44" s="278" t="s">
        <v>37</v>
      </c>
      <c r="L44" s="278" t="s">
        <v>38</v>
      </c>
      <c r="M44" s="278" t="s">
        <v>39</v>
      </c>
      <c r="N44" s="278" t="s">
        <v>82</v>
      </c>
      <c r="P44" s="203" t="s">
        <v>28</v>
      </c>
      <c r="Q44" s="203" t="s">
        <v>29</v>
      </c>
      <c r="R44" s="203" t="s">
        <v>30</v>
      </c>
      <c r="S44" s="203" t="s">
        <v>31</v>
      </c>
      <c r="T44" s="203" t="s">
        <v>32</v>
      </c>
      <c r="U44" s="203" t="s">
        <v>33</v>
      </c>
      <c r="V44" s="203" t="s">
        <v>34</v>
      </c>
      <c r="W44" s="203" t="s">
        <v>35</v>
      </c>
      <c r="X44" s="203" t="s">
        <v>36</v>
      </c>
      <c r="Y44" s="203" t="s">
        <v>37</v>
      </c>
      <c r="Z44" s="203" t="s">
        <v>38</v>
      </c>
      <c r="AA44" s="203" t="s">
        <v>39</v>
      </c>
      <c r="AB44" s="203" t="s">
        <v>82</v>
      </c>
    </row>
    <row r="45" spans="1:28" x14ac:dyDescent="0.3">
      <c r="A45" s="3" t="s">
        <v>40</v>
      </c>
      <c r="B45" s="285">
        <v>7</v>
      </c>
      <c r="C45" s="285">
        <v>7</v>
      </c>
      <c r="D45" s="285">
        <v>7</v>
      </c>
      <c r="E45" s="285">
        <v>7</v>
      </c>
      <c r="F45" s="285">
        <v>7</v>
      </c>
      <c r="G45" s="285">
        <v>7</v>
      </c>
      <c r="H45" s="285">
        <v>7</v>
      </c>
      <c r="I45" s="285">
        <v>7</v>
      </c>
      <c r="J45" s="285">
        <v>7</v>
      </c>
      <c r="K45" s="285">
        <v>7</v>
      </c>
      <c r="L45" s="285">
        <v>7</v>
      </c>
      <c r="M45" s="285">
        <v>7</v>
      </c>
      <c r="N45" s="285">
        <v>7</v>
      </c>
      <c r="P45" s="406"/>
      <c r="Q45" s="406"/>
      <c r="R45" s="406"/>
      <c r="S45" s="406"/>
      <c r="T45" s="406"/>
      <c r="U45" s="406"/>
      <c r="V45" s="406"/>
      <c r="W45" s="406"/>
      <c r="X45" s="406"/>
      <c r="Y45" s="406"/>
      <c r="Z45" s="406"/>
      <c r="AA45" s="406"/>
      <c r="AB45" s="406"/>
    </row>
    <row r="46" spans="1:28" x14ac:dyDescent="0.3">
      <c r="A46" s="3" t="s">
        <v>41</v>
      </c>
      <c r="B46" s="286">
        <v>6</v>
      </c>
      <c r="C46" s="286">
        <v>5</v>
      </c>
      <c r="D46" s="286">
        <v>5</v>
      </c>
      <c r="E46" s="286">
        <v>7</v>
      </c>
      <c r="F46" s="286"/>
      <c r="G46" s="286"/>
      <c r="H46" s="286"/>
      <c r="I46" s="286"/>
      <c r="J46" s="286"/>
      <c r="K46" s="286"/>
      <c r="L46" s="286"/>
      <c r="M46" s="286"/>
      <c r="N46" s="286">
        <f>AVERAGE(B46:M46)</f>
        <v>5.75</v>
      </c>
      <c r="P46" s="406"/>
      <c r="Q46" s="406"/>
      <c r="R46" s="406"/>
      <c r="S46" s="406"/>
      <c r="T46" s="406"/>
      <c r="U46" s="406"/>
      <c r="V46" s="406"/>
      <c r="W46" s="406"/>
      <c r="X46" s="406"/>
      <c r="Y46" s="406"/>
      <c r="Z46" s="406"/>
      <c r="AA46" s="406"/>
      <c r="AB46" s="406"/>
    </row>
    <row r="47" spans="1:28" x14ac:dyDescent="0.3">
      <c r="A47" s="3" t="s">
        <v>196</v>
      </c>
      <c r="B47" s="6">
        <f>IFERROR(B45/B46,0)</f>
        <v>1.1666666666666667</v>
      </c>
      <c r="C47" s="6">
        <f t="shared" ref="C47:N47" si="16">IFERROR(C45/C46,0)</f>
        <v>1.4</v>
      </c>
      <c r="D47" s="6">
        <f t="shared" si="16"/>
        <v>1.4</v>
      </c>
      <c r="E47" s="6">
        <f t="shared" si="16"/>
        <v>1</v>
      </c>
      <c r="F47" s="6">
        <f t="shared" si="16"/>
        <v>0</v>
      </c>
      <c r="G47" s="6">
        <f t="shared" si="16"/>
        <v>0</v>
      </c>
      <c r="H47" s="6">
        <f t="shared" si="16"/>
        <v>0</v>
      </c>
      <c r="I47" s="6">
        <f t="shared" si="16"/>
        <v>0</v>
      </c>
      <c r="J47" s="6">
        <f t="shared" si="16"/>
        <v>0</v>
      </c>
      <c r="K47" s="6">
        <f t="shared" si="16"/>
        <v>0</v>
      </c>
      <c r="L47" s="6">
        <f t="shared" si="16"/>
        <v>0</v>
      </c>
      <c r="M47" s="6">
        <f t="shared" si="16"/>
        <v>0</v>
      </c>
      <c r="N47" s="6">
        <f t="shared" si="16"/>
        <v>1.2173913043478262</v>
      </c>
      <c r="P47" s="406"/>
      <c r="Q47" s="406"/>
      <c r="R47" s="406"/>
      <c r="S47" s="406"/>
      <c r="T47" s="406"/>
      <c r="U47" s="406"/>
      <c r="V47" s="406"/>
      <c r="W47" s="406"/>
      <c r="X47" s="406"/>
      <c r="Y47" s="406"/>
      <c r="Z47" s="406"/>
      <c r="AA47" s="406"/>
      <c r="AB47" s="406"/>
    </row>
    <row r="48" spans="1:28" x14ac:dyDescent="0.3">
      <c r="A48" s="3" t="s">
        <v>240</v>
      </c>
      <c r="B48" s="6">
        <f>B47</f>
        <v>1.1666666666666667</v>
      </c>
      <c r="C48" s="6">
        <f>AVERAGE($B$47:C$47)</f>
        <v>1.2833333333333332</v>
      </c>
      <c r="D48" s="6">
        <f>AVERAGE($B$47:D$47)</f>
        <v>1.3222222222222222</v>
      </c>
      <c r="E48" s="6">
        <f>AVERAGE($B$47:E$47)</f>
        <v>1.2416666666666667</v>
      </c>
      <c r="F48" s="6">
        <f>AVERAGE($B$47:F$47)</f>
        <v>0.9933333333333334</v>
      </c>
      <c r="G48" s="6">
        <f>AVERAGE($B$47:G$47)</f>
        <v>0.82777777777777783</v>
      </c>
      <c r="H48" s="6">
        <f>AVERAGE($B$47:H$47)</f>
        <v>0.70952380952380956</v>
      </c>
      <c r="I48" s="6">
        <f>AVERAGE($B$47:I$47)</f>
        <v>0.62083333333333335</v>
      </c>
      <c r="J48" s="6">
        <f>AVERAGE($B$47:J$47)</f>
        <v>0.55185185185185182</v>
      </c>
      <c r="K48" s="6">
        <f>AVERAGE($B$47:K$47)</f>
        <v>0.4966666666666667</v>
      </c>
      <c r="L48" s="6">
        <f>AVERAGE($B$47:L$47)</f>
        <v>0.45151515151515154</v>
      </c>
      <c r="M48" s="6">
        <f>AVERAGE($B$47:M$47)</f>
        <v>0.41388888888888892</v>
      </c>
      <c r="N48" s="6"/>
      <c r="P48" s="406"/>
      <c r="Q48" s="406"/>
      <c r="R48" s="406"/>
      <c r="S48" s="406"/>
      <c r="T48" s="406"/>
      <c r="U48" s="406"/>
      <c r="V48" s="406"/>
      <c r="W48" s="406"/>
      <c r="X48" s="406"/>
      <c r="Y48" s="406"/>
      <c r="Z48" s="406"/>
      <c r="AA48" s="406"/>
      <c r="AB48" s="406"/>
    </row>
    <row r="51" spans="1:28" x14ac:dyDescent="0.3">
      <c r="A51" s="4" t="s">
        <v>207</v>
      </c>
    </row>
    <row r="52" spans="1:28" s="212" customFormat="1" ht="28.8" x14ac:dyDescent="0.3">
      <c r="A52" s="242" t="s">
        <v>256</v>
      </c>
      <c r="B52" s="278" t="s">
        <v>28</v>
      </c>
      <c r="C52" s="278" t="s">
        <v>29</v>
      </c>
      <c r="D52" s="278" t="s">
        <v>30</v>
      </c>
      <c r="E52" s="278" t="s">
        <v>31</v>
      </c>
      <c r="F52" s="278" t="s">
        <v>32</v>
      </c>
      <c r="G52" s="278" t="s">
        <v>33</v>
      </c>
      <c r="H52" s="278" t="s">
        <v>34</v>
      </c>
      <c r="I52" s="278" t="s">
        <v>35</v>
      </c>
      <c r="J52" s="278" t="s">
        <v>36</v>
      </c>
      <c r="K52" s="278" t="s">
        <v>37</v>
      </c>
      <c r="L52" s="278" t="s">
        <v>38</v>
      </c>
      <c r="M52" s="278" t="s">
        <v>39</v>
      </c>
      <c r="N52" s="278" t="s">
        <v>82</v>
      </c>
      <c r="P52" s="203" t="s">
        <v>28</v>
      </c>
      <c r="Q52" s="203" t="s">
        <v>29</v>
      </c>
      <c r="R52" s="203" t="s">
        <v>30</v>
      </c>
      <c r="S52" s="203" t="s">
        <v>31</v>
      </c>
      <c r="T52" s="203" t="s">
        <v>32</v>
      </c>
      <c r="U52" s="203" t="s">
        <v>33</v>
      </c>
      <c r="V52" s="203" t="s">
        <v>34</v>
      </c>
      <c r="W52" s="203" t="s">
        <v>35</v>
      </c>
      <c r="X52" s="203" t="s">
        <v>36</v>
      </c>
      <c r="Y52" s="203" t="s">
        <v>37</v>
      </c>
      <c r="Z52" s="203" t="s">
        <v>38</v>
      </c>
      <c r="AA52" s="203" t="s">
        <v>39</v>
      </c>
      <c r="AB52" s="203" t="s">
        <v>82</v>
      </c>
    </row>
    <row r="53" spans="1:28" x14ac:dyDescent="0.3">
      <c r="A53" s="3" t="s">
        <v>40</v>
      </c>
      <c r="B53" s="285">
        <v>0</v>
      </c>
      <c r="C53" s="285">
        <v>0</v>
      </c>
      <c r="D53" s="285">
        <v>0</v>
      </c>
      <c r="E53" s="285">
        <v>0</v>
      </c>
      <c r="F53" s="285">
        <v>0</v>
      </c>
      <c r="G53" s="285">
        <v>0</v>
      </c>
      <c r="H53" s="285">
        <v>0</v>
      </c>
      <c r="I53" s="285">
        <v>0</v>
      </c>
      <c r="J53" s="285">
        <v>0</v>
      </c>
      <c r="K53" s="285">
        <v>0</v>
      </c>
      <c r="L53" s="285">
        <v>0</v>
      </c>
      <c r="M53" s="285">
        <v>0</v>
      </c>
      <c r="N53" s="285">
        <v>0</v>
      </c>
      <c r="P53" s="406"/>
      <c r="Q53" s="406"/>
      <c r="R53" s="406"/>
      <c r="S53" s="406"/>
      <c r="T53" s="406"/>
      <c r="U53" s="406"/>
      <c r="V53" s="406"/>
      <c r="W53" s="406"/>
      <c r="X53" s="406"/>
      <c r="Y53" s="406"/>
      <c r="Z53" s="406"/>
      <c r="AA53" s="406"/>
      <c r="AB53" s="406"/>
    </row>
    <row r="54" spans="1:28" x14ac:dyDescent="0.3">
      <c r="A54" s="3" t="s">
        <v>41</v>
      </c>
      <c r="B54" s="286">
        <v>0</v>
      </c>
      <c r="C54" s="286">
        <v>0</v>
      </c>
      <c r="D54" s="286">
        <v>0</v>
      </c>
      <c r="E54" s="286">
        <v>0</v>
      </c>
      <c r="F54" s="286"/>
      <c r="G54" s="286"/>
      <c r="H54" s="286"/>
      <c r="I54" s="286"/>
      <c r="J54" s="286"/>
      <c r="K54" s="286"/>
      <c r="L54" s="286"/>
      <c r="M54" s="286"/>
      <c r="N54" s="286">
        <f>SUM(B54:M54)</f>
        <v>0</v>
      </c>
      <c r="P54" s="406"/>
      <c r="Q54" s="406"/>
      <c r="R54" s="406"/>
      <c r="S54" s="406"/>
      <c r="T54" s="406"/>
      <c r="U54" s="406"/>
      <c r="V54" s="406"/>
      <c r="W54" s="406"/>
      <c r="X54" s="406"/>
      <c r="Y54" s="406"/>
      <c r="Z54" s="406"/>
      <c r="AA54" s="406"/>
      <c r="AB54" s="406"/>
    </row>
    <row r="55" spans="1:28" x14ac:dyDescent="0.3">
      <c r="A55" s="3" t="s">
        <v>196</v>
      </c>
      <c r="B55" s="6">
        <f>IF(B54=0,1,0)</f>
        <v>1</v>
      </c>
      <c r="C55" s="6">
        <f t="shared" ref="C55:N55" si="17">IF(C54=0,1,0)</f>
        <v>1</v>
      </c>
      <c r="D55" s="6">
        <f t="shared" si="17"/>
        <v>1</v>
      </c>
      <c r="E55" s="6">
        <f t="shared" si="17"/>
        <v>1</v>
      </c>
      <c r="F55" s="6">
        <f t="shared" si="17"/>
        <v>1</v>
      </c>
      <c r="G55" s="6">
        <f t="shared" si="17"/>
        <v>1</v>
      </c>
      <c r="H55" s="6">
        <f t="shared" si="17"/>
        <v>1</v>
      </c>
      <c r="I55" s="6">
        <f t="shared" si="17"/>
        <v>1</v>
      </c>
      <c r="J55" s="6">
        <f t="shared" si="17"/>
        <v>1</v>
      </c>
      <c r="K55" s="6">
        <f t="shared" si="17"/>
        <v>1</v>
      </c>
      <c r="L55" s="6">
        <f t="shared" si="17"/>
        <v>1</v>
      </c>
      <c r="M55" s="6">
        <f t="shared" si="17"/>
        <v>1</v>
      </c>
      <c r="N55" s="6">
        <f t="shared" si="17"/>
        <v>1</v>
      </c>
      <c r="P55" s="406"/>
      <c r="Q55" s="406"/>
      <c r="R55" s="406"/>
      <c r="S55" s="406"/>
      <c r="T55" s="406"/>
      <c r="U55" s="406"/>
      <c r="V55" s="406"/>
      <c r="W55" s="406"/>
      <c r="X55" s="406"/>
      <c r="Y55" s="406"/>
      <c r="Z55" s="406"/>
      <c r="AA55" s="406"/>
      <c r="AB55" s="406"/>
    </row>
    <row r="56" spans="1:28" x14ac:dyDescent="0.3">
      <c r="A56" s="3" t="s">
        <v>240</v>
      </c>
      <c r="B56" s="6">
        <f>B55</f>
        <v>1</v>
      </c>
      <c r="C56" s="6">
        <f>AVERAGE($B$55:C$55)</f>
        <v>1</v>
      </c>
      <c r="D56" s="6">
        <f>AVERAGE($B$55:D$55)</f>
        <v>1</v>
      </c>
      <c r="E56" s="6">
        <f>AVERAGE($B$55:E$55)</f>
        <v>1</v>
      </c>
      <c r="F56" s="6">
        <f>AVERAGE($B$55:F$55)</f>
        <v>1</v>
      </c>
      <c r="G56" s="6">
        <f>AVERAGE($B$55:G$55)</f>
        <v>1</v>
      </c>
      <c r="H56" s="6">
        <f>AVERAGE($B$55:H$55)</f>
        <v>1</v>
      </c>
      <c r="I56" s="6">
        <f>AVERAGE($B$55:I$55)</f>
        <v>1</v>
      </c>
      <c r="J56" s="6">
        <f>AVERAGE($B$55:J$55)</f>
        <v>1</v>
      </c>
      <c r="K56" s="6">
        <f>AVERAGE($B$55:K$55)</f>
        <v>1</v>
      </c>
      <c r="L56" s="6">
        <f>AVERAGE($B$55:L$55)</f>
        <v>1</v>
      </c>
      <c r="M56" s="6">
        <f>AVERAGE($B$55:M$55)</f>
        <v>1</v>
      </c>
      <c r="N56" s="6"/>
      <c r="P56" s="406"/>
      <c r="Q56" s="406"/>
      <c r="R56" s="406"/>
      <c r="S56" s="406"/>
      <c r="T56" s="406"/>
      <c r="U56" s="406"/>
      <c r="V56" s="406"/>
      <c r="W56" s="406"/>
      <c r="X56" s="406"/>
      <c r="Y56" s="406"/>
      <c r="Z56" s="406"/>
      <c r="AA56" s="406"/>
      <c r="AB56" s="406"/>
    </row>
    <row r="59" spans="1:28" x14ac:dyDescent="0.3">
      <c r="A59" s="4" t="s">
        <v>268</v>
      </c>
    </row>
    <row r="60" spans="1:28" s="212" customFormat="1" ht="28.8" x14ac:dyDescent="0.3">
      <c r="A60" s="242" t="s">
        <v>257</v>
      </c>
      <c r="B60" s="278" t="s">
        <v>28</v>
      </c>
      <c r="C60" s="278" t="s">
        <v>29</v>
      </c>
      <c r="D60" s="278" t="s">
        <v>30</v>
      </c>
      <c r="E60" s="278" t="s">
        <v>31</v>
      </c>
      <c r="F60" s="278" t="s">
        <v>32</v>
      </c>
      <c r="G60" s="278" t="s">
        <v>33</v>
      </c>
      <c r="H60" s="278" t="s">
        <v>34</v>
      </c>
      <c r="I60" s="278" t="s">
        <v>35</v>
      </c>
      <c r="J60" s="278" t="s">
        <v>36</v>
      </c>
      <c r="K60" s="278" t="s">
        <v>37</v>
      </c>
      <c r="L60" s="278" t="s">
        <v>38</v>
      </c>
      <c r="M60" s="278" t="s">
        <v>39</v>
      </c>
      <c r="N60" s="278" t="s">
        <v>82</v>
      </c>
      <c r="P60" s="203" t="s">
        <v>28</v>
      </c>
      <c r="Q60" s="203" t="s">
        <v>29</v>
      </c>
      <c r="R60" s="203" t="s">
        <v>30</v>
      </c>
      <c r="S60" s="203" t="s">
        <v>31</v>
      </c>
      <c r="T60" s="203" t="s">
        <v>32</v>
      </c>
      <c r="U60" s="203" t="s">
        <v>33</v>
      </c>
      <c r="V60" s="203" t="s">
        <v>34</v>
      </c>
      <c r="W60" s="203" t="s">
        <v>35</v>
      </c>
      <c r="X60" s="203" t="s">
        <v>36</v>
      </c>
      <c r="Y60" s="203" t="s">
        <v>37</v>
      </c>
      <c r="Z60" s="203" t="s">
        <v>38</v>
      </c>
      <c r="AA60" s="203" t="s">
        <v>39</v>
      </c>
      <c r="AB60" s="203" t="s">
        <v>82</v>
      </c>
    </row>
    <row r="61" spans="1:28" x14ac:dyDescent="0.3">
      <c r="A61" s="3" t="s">
        <v>40</v>
      </c>
      <c r="B61" s="285">
        <v>0</v>
      </c>
      <c r="C61" s="285">
        <v>0</v>
      </c>
      <c r="D61" s="285">
        <v>0</v>
      </c>
      <c r="E61" s="285">
        <v>0</v>
      </c>
      <c r="F61" s="285">
        <v>0</v>
      </c>
      <c r="G61" s="285">
        <v>0</v>
      </c>
      <c r="H61" s="285">
        <v>0</v>
      </c>
      <c r="I61" s="285">
        <v>0</v>
      </c>
      <c r="J61" s="285">
        <v>0</v>
      </c>
      <c r="K61" s="285">
        <v>0</v>
      </c>
      <c r="L61" s="285">
        <v>0</v>
      </c>
      <c r="M61" s="285">
        <v>0</v>
      </c>
      <c r="N61" s="285">
        <v>0</v>
      </c>
      <c r="P61" s="406"/>
      <c r="Q61" s="406"/>
      <c r="R61" s="406"/>
      <c r="S61" s="406"/>
      <c r="T61" s="406"/>
      <c r="U61" s="406"/>
      <c r="V61" s="406"/>
      <c r="W61" s="406"/>
      <c r="X61" s="406"/>
      <c r="Y61" s="406"/>
      <c r="Z61" s="406"/>
      <c r="AA61" s="406"/>
      <c r="AB61" s="406"/>
    </row>
    <row r="62" spans="1:28" x14ac:dyDescent="0.3">
      <c r="A62" s="3" t="s">
        <v>41</v>
      </c>
      <c r="B62" s="286">
        <v>0</v>
      </c>
      <c r="C62" s="286">
        <v>0</v>
      </c>
      <c r="D62" s="286">
        <v>0</v>
      </c>
      <c r="E62" s="286">
        <v>0</v>
      </c>
      <c r="F62" s="286"/>
      <c r="G62" s="286"/>
      <c r="H62" s="286"/>
      <c r="I62" s="286"/>
      <c r="J62" s="286"/>
      <c r="K62" s="286"/>
      <c r="L62" s="286"/>
      <c r="M62" s="286"/>
      <c r="N62" s="286">
        <f>SUM(B62:M62)</f>
        <v>0</v>
      </c>
      <c r="P62" s="406"/>
      <c r="Q62" s="406"/>
      <c r="R62" s="406"/>
      <c r="S62" s="406"/>
      <c r="T62" s="406"/>
      <c r="U62" s="406"/>
      <c r="V62" s="406"/>
      <c r="W62" s="406"/>
      <c r="X62" s="406"/>
      <c r="Y62" s="406"/>
      <c r="Z62" s="406"/>
      <c r="AA62" s="406"/>
      <c r="AB62" s="406"/>
    </row>
    <row r="63" spans="1:28" x14ac:dyDescent="0.3">
      <c r="A63" s="3" t="s">
        <v>196</v>
      </c>
      <c r="B63" s="6">
        <f>IF(B62=0,1,0)</f>
        <v>1</v>
      </c>
      <c r="C63" s="6">
        <f t="shared" ref="C63" si="18">IF(C62=0,1,0)</f>
        <v>1</v>
      </c>
      <c r="D63" s="6">
        <f t="shared" ref="D63" si="19">IF(D62=0,1,0)</f>
        <v>1</v>
      </c>
      <c r="E63" s="6">
        <f t="shared" ref="E63" si="20">IF(E62=0,1,0)</f>
        <v>1</v>
      </c>
      <c r="F63" s="6">
        <f t="shared" ref="F63" si="21">IF(F62=0,1,0)</f>
        <v>1</v>
      </c>
      <c r="G63" s="6">
        <f t="shared" ref="G63" si="22">IF(G62=0,1,0)</f>
        <v>1</v>
      </c>
      <c r="H63" s="6">
        <f t="shared" ref="H63" si="23">IF(H62=0,1,0)</f>
        <v>1</v>
      </c>
      <c r="I63" s="6">
        <f t="shared" ref="I63" si="24">IF(I62=0,1,0)</f>
        <v>1</v>
      </c>
      <c r="J63" s="6">
        <f t="shared" ref="J63" si="25">IF(J62=0,1,0)</f>
        <v>1</v>
      </c>
      <c r="K63" s="6">
        <f t="shared" ref="K63" si="26">IF(K62=0,1,0)</f>
        <v>1</v>
      </c>
      <c r="L63" s="6">
        <f t="shared" ref="L63" si="27">IF(L62=0,1,0)</f>
        <v>1</v>
      </c>
      <c r="M63" s="6">
        <f t="shared" ref="M63" si="28">IF(M62=0,1,0)</f>
        <v>1</v>
      </c>
      <c r="N63" s="6">
        <f t="shared" ref="N63" si="29">IF(N62=0,1,0)</f>
        <v>1</v>
      </c>
      <c r="P63" s="406"/>
      <c r="Q63" s="406"/>
      <c r="R63" s="406"/>
      <c r="S63" s="406"/>
      <c r="T63" s="406"/>
      <c r="U63" s="406"/>
      <c r="V63" s="406"/>
      <c r="W63" s="406"/>
      <c r="X63" s="406"/>
      <c r="Y63" s="406"/>
      <c r="Z63" s="406"/>
      <c r="AA63" s="406"/>
      <c r="AB63" s="406"/>
    </row>
    <row r="64" spans="1:28" x14ac:dyDescent="0.3">
      <c r="A64" s="3" t="s">
        <v>240</v>
      </c>
      <c r="B64" s="6">
        <f>B63</f>
        <v>1</v>
      </c>
      <c r="C64" s="6">
        <f>AVERAGE($B$63:C$63)</f>
        <v>1</v>
      </c>
      <c r="D64" s="6">
        <f>AVERAGE($B$63:D$63)</f>
        <v>1</v>
      </c>
      <c r="E64" s="6">
        <f>AVERAGE($B$63:E$63)</f>
        <v>1</v>
      </c>
      <c r="F64" s="6">
        <f>AVERAGE($B$63:F$63)</f>
        <v>1</v>
      </c>
      <c r="G64" s="6">
        <f>AVERAGE($B$63:G$63)</f>
        <v>1</v>
      </c>
      <c r="H64" s="6">
        <f>AVERAGE($B$63:H$63)</f>
        <v>1</v>
      </c>
      <c r="I64" s="6">
        <f>AVERAGE($B$63:I$63)</f>
        <v>1</v>
      </c>
      <c r="J64" s="6">
        <f>AVERAGE($B$63:J$63)</f>
        <v>1</v>
      </c>
      <c r="K64" s="6">
        <f>AVERAGE($B$63:K$63)</f>
        <v>1</v>
      </c>
      <c r="L64" s="6">
        <f>AVERAGE($B$63:L$63)</f>
        <v>1</v>
      </c>
      <c r="M64" s="6">
        <f>AVERAGE($B$63:M$63)</f>
        <v>1</v>
      </c>
      <c r="N64" s="6"/>
      <c r="P64" s="406"/>
      <c r="Q64" s="406"/>
      <c r="R64" s="406"/>
      <c r="S64" s="406"/>
      <c r="T64" s="406"/>
      <c r="U64" s="406"/>
      <c r="V64" s="406"/>
      <c r="W64" s="406"/>
      <c r="X64" s="406"/>
      <c r="Y64" s="406"/>
      <c r="Z64" s="406"/>
      <c r="AA64" s="406"/>
      <c r="AB64" s="406"/>
    </row>
    <row r="67" spans="1:28" x14ac:dyDescent="0.3">
      <c r="A67" s="4" t="s">
        <v>269</v>
      </c>
    </row>
    <row r="68" spans="1:28" s="212" customFormat="1" ht="28.8" x14ac:dyDescent="0.3">
      <c r="A68" s="242" t="s">
        <v>257</v>
      </c>
      <c r="B68" s="278" t="s">
        <v>28</v>
      </c>
      <c r="C68" s="278" t="s">
        <v>29</v>
      </c>
      <c r="D68" s="278" t="s">
        <v>30</v>
      </c>
      <c r="E68" s="278" t="s">
        <v>31</v>
      </c>
      <c r="F68" s="278" t="s">
        <v>32</v>
      </c>
      <c r="G68" s="278" t="s">
        <v>33</v>
      </c>
      <c r="H68" s="278" t="s">
        <v>34</v>
      </c>
      <c r="I68" s="278" t="s">
        <v>35</v>
      </c>
      <c r="J68" s="278" t="s">
        <v>36</v>
      </c>
      <c r="K68" s="278" t="s">
        <v>37</v>
      </c>
      <c r="L68" s="278" t="s">
        <v>38</v>
      </c>
      <c r="M68" s="278" t="s">
        <v>39</v>
      </c>
      <c r="N68" s="278" t="s">
        <v>82</v>
      </c>
      <c r="P68" s="203" t="s">
        <v>28</v>
      </c>
      <c r="Q68" s="203" t="s">
        <v>29</v>
      </c>
      <c r="R68" s="203" t="s">
        <v>30</v>
      </c>
      <c r="S68" s="203" t="s">
        <v>31</v>
      </c>
      <c r="T68" s="203" t="s">
        <v>32</v>
      </c>
      <c r="U68" s="203" t="s">
        <v>33</v>
      </c>
      <c r="V68" s="203" t="s">
        <v>34</v>
      </c>
      <c r="W68" s="203" t="s">
        <v>35</v>
      </c>
      <c r="X68" s="203" t="s">
        <v>36</v>
      </c>
      <c r="Y68" s="203" t="s">
        <v>37</v>
      </c>
      <c r="Z68" s="203" t="s">
        <v>38</v>
      </c>
      <c r="AA68" s="203" t="s">
        <v>39</v>
      </c>
      <c r="AB68" s="203" t="s">
        <v>82</v>
      </c>
    </row>
    <row r="69" spans="1:28" x14ac:dyDescent="0.3">
      <c r="A69" s="3" t="s">
        <v>40</v>
      </c>
      <c r="B69" s="285">
        <v>0</v>
      </c>
      <c r="C69" s="285">
        <v>0</v>
      </c>
      <c r="D69" s="285">
        <v>0</v>
      </c>
      <c r="E69" s="285">
        <v>0</v>
      </c>
      <c r="F69" s="285">
        <v>0</v>
      </c>
      <c r="G69" s="285">
        <v>0</v>
      </c>
      <c r="H69" s="285">
        <v>0</v>
      </c>
      <c r="I69" s="285">
        <v>0</v>
      </c>
      <c r="J69" s="285">
        <v>0</v>
      </c>
      <c r="K69" s="285">
        <v>0</v>
      </c>
      <c r="L69" s="285">
        <v>0</v>
      </c>
      <c r="M69" s="285">
        <v>0</v>
      </c>
      <c r="N69" s="285">
        <v>0</v>
      </c>
      <c r="P69" s="406"/>
      <c r="Q69" s="406"/>
      <c r="R69" s="406"/>
      <c r="S69" s="406"/>
      <c r="T69" s="406"/>
      <c r="U69" s="406"/>
      <c r="V69" s="406"/>
      <c r="W69" s="406"/>
      <c r="X69" s="406"/>
      <c r="Y69" s="406"/>
      <c r="Z69" s="406"/>
      <c r="AA69" s="406"/>
      <c r="AB69" s="406"/>
    </row>
    <row r="70" spans="1:28" x14ac:dyDescent="0.3">
      <c r="A70" s="3" t="s">
        <v>41</v>
      </c>
      <c r="B70" s="286">
        <v>0</v>
      </c>
      <c r="C70" s="286">
        <v>0</v>
      </c>
      <c r="D70" s="286">
        <v>0</v>
      </c>
      <c r="E70" s="286">
        <v>0</v>
      </c>
      <c r="F70" s="286"/>
      <c r="G70" s="286"/>
      <c r="H70" s="286"/>
      <c r="I70" s="286"/>
      <c r="J70" s="286"/>
      <c r="K70" s="286"/>
      <c r="L70" s="286"/>
      <c r="M70" s="286"/>
      <c r="N70" s="286">
        <f>SUM(B70:M70)</f>
        <v>0</v>
      </c>
      <c r="P70" s="406"/>
      <c r="Q70" s="406"/>
      <c r="R70" s="406"/>
      <c r="S70" s="406"/>
      <c r="T70" s="406"/>
      <c r="U70" s="406"/>
      <c r="V70" s="406"/>
      <c r="W70" s="406"/>
      <c r="X70" s="406"/>
      <c r="Y70" s="406"/>
      <c r="Z70" s="406"/>
      <c r="AA70" s="406"/>
      <c r="AB70" s="406"/>
    </row>
    <row r="71" spans="1:28" x14ac:dyDescent="0.3">
      <c r="A71" s="3" t="s">
        <v>196</v>
      </c>
      <c r="B71" s="6">
        <f>IF(B70=0,1,0)</f>
        <v>1</v>
      </c>
      <c r="C71" s="6">
        <f t="shared" ref="C71" si="30">IF(C70=0,1,0)</f>
        <v>1</v>
      </c>
      <c r="D71" s="6">
        <f t="shared" ref="D71" si="31">IF(D70=0,1,0)</f>
        <v>1</v>
      </c>
      <c r="E71" s="6">
        <f t="shared" ref="E71" si="32">IF(E70=0,1,0)</f>
        <v>1</v>
      </c>
      <c r="F71" s="6">
        <f t="shared" ref="F71" si="33">IF(F70=0,1,0)</f>
        <v>1</v>
      </c>
      <c r="G71" s="6">
        <f t="shared" ref="G71" si="34">IF(G70=0,1,0)</f>
        <v>1</v>
      </c>
      <c r="H71" s="6">
        <f t="shared" ref="H71" si="35">IF(H70=0,1,0)</f>
        <v>1</v>
      </c>
      <c r="I71" s="6">
        <f t="shared" ref="I71" si="36">IF(I70=0,1,0)</f>
        <v>1</v>
      </c>
      <c r="J71" s="6">
        <f t="shared" ref="J71" si="37">IF(J70=0,1,0)</f>
        <v>1</v>
      </c>
      <c r="K71" s="6">
        <f t="shared" ref="K71" si="38">IF(K70=0,1,0)</f>
        <v>1</v>
      </c>
      <c r="L71" s="6">
        <f t="shared" ref="L71" si="39">IF(L70=0,1,0)</f>
        <v>1</v>
      </c>
      <c r="M71" s="6">
        <f t="shared" ref="M71" si="40">IF(M70=0,1,0)</f>
        <v>1</v>
      </c>
      <c r="N71" s="6">
        <f t="shared" ref="N71" si="41">IF(N70=0,1,0)</f>
        <v>1</v>
      </c>
      <c r="P71" s="406"/>
      <c r="Q71" s="406"/>
      <c r="R71" s="406"/>
      <c r="S71" s="406"/>
      <c r="T71" s="406"/>
      <c r="U71" s="406"/>
      <c r="V71" s="406"/>
      <c r="W71" s="406"/>
      <c r="X71" s="406"/>
      <c r="Y71" s="406"/>
      <c r="Z71" s="406"/>
      <c r="AA71" s="406"/>
      <c r="AB71" s="406"/>
    </row>
    <row r="72" spans="1:28" x14ac:dyDescent="0.3">
      <c r="A72" s="3" t="s">
        <v>240</v>
      </c>
      <c r="B72" s="6">
        <f>B71</f>
        <v>1</v>
      </c>
      <c r="C72" s="6">
        <f>AVERAGE($B$71:C$71)</f>
        <v>1</v>
      </c>
      <c r="D72" s="6">
        <f>AVERAGE($B$71:D$71)</f>
        <v>1</v>
      </c>
      <c r="E72" s="6">
        <f>AVERAGE($B$71:E$71)</f>
        <v>1</v>
      </c>
      <c r="F72" s="6">
        <f>AVERAGE($B$71:F$71)</f>
        <v>1</v>
      </c>
      <c r="G72" s="6">
        <f>AVERAGE($B$71:G$71)</f>
        <v>1</v>
      </c>
      <c r="H72" s="6">
        <f>AVERAGE($B$71:H$71)</f>
        <v>1</v>
      </c>
      <c r="I72" s="6">
        <f>AVERAGE($B$71:I$71)</f>
        <v>1</v>
      </c>
      <c r="J72" s="6">
        <f>AVERAGE($B$71:J$71)</f>
        <v>1</v>
      </c>
      <c r="K72" s="6">
        <f>AVERAGE($B$71:K$71)</f>
        <v>1</v>
      </c>
      <c r="L72" s="6">
        <f>AVERAGE($B$71:L$71)</f>
        <v>1</v>
      </c>
      <c r="M72" s="6">
        <f>AVERAGE($B$71:M$71)</f>
        <v>1</v>
      </c>
      <c r="N72" s="6"/>
      <c r="P72" s="406"/>
      <c r="Q72" s="406"/>
      <c r="R72" s="406"/>
      <c r="S72" s="406"/>
      <c r="T72" s="406"/>
      <c r="U72" s="406"/>
      <c r="V72" s="406"/>
      <c r="W72" s="406"/>
      <c r="X72" s="406"/>
      <c r="Y72" s="406"/>
      <c r="Z72" s="406"/>
      <c r="AA72" s="406"/>
      <c r="AB72" s="406"/>
    </row>
    <row r="75" spans="1:28" x14ac:dyDescent="0.3">
      <c r="A75" s="4" t="s">
        <v>43</v>
      </c>
    </row>
    <row r="76" spans="1:28" x14ac:dyDescent="0.3">
      <c r="A76" s="3" t="s">
        <v>202</v>
      </c>
      <c r="B76" s="3" t="s">
        <v>28</v>
      </c>
      <c r="C76" s="3" t="s">
        <v>29</v>
      </c>
      <c r="D76" s="3" t="s">
        <v>30</v>
      </c>
      <c r="E76" s="3" t="s">
        <v>31</v>
      </c>
      <c r="F76" s="3" t="s">
        <v>32</v>
      </c>
      <c r="G76" s="3" t="s">
        <v>33</v>
      </c>
      <c r="H76" s="3" t="s">
        <v>34</v>
      </c>
      <c r="I76" s="3" t="s">
        <v>35</v>
      </c>
      <c r="J76" s="3" t="s">
        <v>36</v>
      </c>
      <c r="K76" s="3" t="s">
        <v>37</v>
      </c>
      <c r="L76" s="3" t="s">
        <v>38</v>
      </c>
      <c r="M76" s="3" t="s">
        <v>39</v>
      </c>
      <c r="N76" s="3" t="s">
        <v>82</v>
      </c>
      <c r="P76" s="203" t="s">
        <v>28</v>
      </c>
      <c r="Q76" s="203" t="s">
        <v>29</v>
      </c>
      <c r="R76" s="203" t="s">
        <v>30</v>
      </c>
      <c r="S76" s="203" t="s">
        <v>31</v>
      </c>
      <c r="T76" s="203" t="s">
        <v>32</v>
      </c>
      <c r="U76" s="203" t="s">
        <v>33</v>
      </c>
      <c r="V76" s="203" t="s">
        <v>34</v>
      </c>
      <c r="W76" s="203" t="s">
        <v>35</v>
      </c>
      <c r="X76" s="203" t="s">
        <v>36</v>
      </c>
      <c r="Y76" s="203" t="s">
        <v>37</v>
      </c>
      <c r="Z76" s="203" t="s">
        <v>38</v>
      </c>
      <c r="AA76" s="203" t="s">
        <v>39</v>
      </c>
      <c r="AB76" s="203" t="s">
        <v>82</v>
      </c>
    </row>
    <row r="77" spans="1:28" x14ac:dyDescent="0.3">
      <c r="A77" s="3" t="s">
        <v>40</v>
      </c>
      <c r="B77" s="1">
        <v>0</v>
      </c>
      <c r="C77" s="1">
        <v>0</v>
      </c>
      <c r="D77" s="1">
        <v>0</v>
      </c>
      <c r="E77" s="1">
        <v>0</v>
      </c>
      <c r="F77" s="1">
        <v>0</v>
      </c>
      <c r="G77" s="1">
        <v>0</v>
      </c>
      <c r="H77" s="1">
        <v>0</v>
      </c>
      <c r="I77" s="1">
        <v>0</v>
      </c>
      <c r="J77" s="1">
        <v>0</v>
      </c>
      <c r="K77" s="1">
        <v>0</v>
      </c>
      <c r="L77" s="1">
        <v>0</v>
      </c>
      <c r="M77" s="1">
        <v>0</v>
      </c>
      <c r="N77" s="207">
        <f>SUM(B77:M77)</f>
        <v>0</v>
      </c>
      <c r="P77" s="406"/>
      <c r="Q77" s="406"/>
      <c r="R77" s="406"/>
      <c r="S77" s="406"/>
      <c r="T77" s="406"/>
      <c r="U77" s="406"/>
      <c r="V77" s="406"/>
      <c r="W77" s="406"/>
      <c r="X77" s="406"/>
      <c r="Y77" s="406"/>
      <c r="Z77" s="406"/>
      <c r="AA77" s="406"/>
      <c r="AB77" s="406"/>
    </row>
    <row r="78" spans="1:28" x14ac:dyDescent="0.3">
      <c r="A78" s="3" t="s">
        <v>41</v>
      </c>
      <c r="B78" s="239">
        <v>0</v>
      </c>
      <c r="C78" s="239">
        <v>0</v>
      </c>
      <c r="D78" s="239">
        <v>0</v>
      </c>
      <c r="E78" s="239">
        <v>0</v>
      </c>
      <c r="F78" s="239"/>
      <c r="G78" s="239"/>
      <c r="H78" s="239"/>
      <c r="I78" s="239"/>
      <c r="J78" s="239"/>
      <c r="K78" s="239"/>
      <c r="L78" s="239"/>
      <c r="M78" s="239"/>
      <c r="N78" s="237">
        <f>SUM(B78:M78)</f>
        <v>0</v>
      </c>
      <c r="P78" s="406"/>
      <c r="Q78" s="406"/>
      <c r="R78" s="406"/>
      <c r="S78" s="406"/>
      <c r="T78" s="406"/>
      <c r="U78" s="406"/>
      <c r="V78" s="406"/>
      <c r="W78" s="406"/>
      <c r="X78" s="406"/>
      <c r="Y78" s="406"/>
      <c r="Z78" s="406"/>
      <c r="AA78" s="406"/>
      <c r="AB78" s="406"/>
    </row>
    <row r="79" spans="1:28" s="212" customFormat="1" x14ac:dyDescent="0.3">
      <c r="A79" s="3" t="s">
        <v>83</v>
      </c>
      <c r="B79" s="1">
        <f>B78</f>
        <v>0</v>
      </c>
      <c r="C79" s="1">
        <f>SUM($B$78:C$78)</f>
        <v>0</v>
      </c>
      <c r="D79" s="1">
        <f>SUM($B$78:D$78)</f>
        <v>0</v>
      </c>
      <c r="E79" s="1">
        <f>SUM($B$78:E$78)</f>
        <v>0</v>
      </c>
      <c r="F79" s="1">
        <f>SUM($B$78:F$78)</f>
        <v>0</v>
      </c>
      <c r="G79" s="1">
        <f>SUM($B$78:G$78)</f>
        <v>0</v>
      </c>
      <c r="H79" s="1">
        <f>SUM($B$78:H$78)</f>
        <v>0</v>
      </c>
      <c r="I79" s="1">
        <f>SUM($B$78:I$78)</f>
        <v>0</v>
      </c>
      <c r="J79" s="1">
        <f>SUM($B$78:J$78)</f>
        <v>0</v>
      </c>
      <c r="K79" s="1">
        <f>SUM($B$78:K$78)</f>
        <v>0</v>
      </c>
      <c r="L79" s="1">
        <f>SUM($B$78:L$78)</f>
        <v>0</v>
      </c>
      <c r="M79" s="1">
        <f>SUM($B$78:M$78)</f>
        <v>0</v>
      </c>
      <c r="N79" s="5"/>
      <c r="P79" s="406"/>
      <c r="Q79" s="406"/>
      <c r="R79" s="406"/>
      <c r="S79" s="406"/>
      <c r="T79" s="406"/>
      <c r="U79" s="406"/>
      <c r="V79" s="406"/>
      <c r="W79" s="406"/>
      <c r="X79" s="406"/>
      <c r="Y79" s="406"/>
      <c r="Z79" s="406"/>
      <c r="AA79" s="406"/>
      <c r="AB79" s="406"/>
    </row>
    <row r="80" spans="1:28" x14ac:dyDescent="0.3">
      <c r="A80" s="3" t="s">
        <v>196</v>
      </c>
      <c r="B80" s="6">
        <f>IF(B78=0,1,B77/B78)</f>
        <v>1</v>
      </c>
      <c r="C80" s="6">
        <f t="shared" ref="C80:M80" si="42">IF(C78=0,1,C77/C78)</f>
        <v>1</v>
      </c>
      <c r="D80" s="6">
        <f t="shared" si="42"/>
        <v>1</v>
      </c>
      <c r="E80" s="6">
        <f t="shared" si="42"/>
        <v>1</v>
      </c>
      <c r="F80" s="6">
        <f t="shared" si="42"/>
        <v>1</v>
      </c>
      <c r="G80" s="6">
        <f t="shared" si="42"/>
        <v>1</v>
      </c>
      <c r="H80" s="6">
        <f t="shared" si="42"/>
        <v>1</v>
      </c>
      <c r="I80" s="6">
        <f t="shared" si="42"/>
        <v>1</v>
      </c>
      <c r="J80" s="6">
        <f t="shared" si="42"/>
        <v>1</v>
      </c>
      <c r="K80" s="6">
        <f t="shared" si="42"/>
        <v>1</v>
      </c>
      <c r="L80" s="6">
        <f t="shared" si="42"/>
        <v>1</v>
      </c>
      <c r="M80" s="6">
        <f t="shared" si="42"/>
        <v>1</v>
      </c>
      <c r="N80" s="6" t="str">
        <f t="shared" ref="N80" si="43">IF(N78=0,"100%",N78/N77)</f>
        <v>100%</v>
      </c>
      <c r="P80" s="406"/>
      <c r="Q80" s="406"/>
      <c r="R80" s="406"/>
      <c r="S80" s="406"/>
      <c r="T80" s="406"/>
      <c r="U80" s="406"/>
      <c r="V80" s="406"/>
      <c r="W80" s="406"/>
      <c r="X80" s="406"/>
      <c r="Y80" s="406"/>
      <c r="Z80" s="406"/>
      <c r="AA80" s="406"/>
      <c r="AB80" s="406"/>
    </row>
    <row r="81" spans="1:28" x14ac:dyDescent="0.3">
      <c r="A81" s="3" t="s">
        <v>198</v>
      </c>
      <c r="B81" s="6">
        <f>B80</f>
        <v>1</v>
      </c>
      <c r="C81" s="2">
        <f>SUM($B$80:C$80)/COUNT($B$80:C$80)</f>
        <v>1</v>
      </c>
      <c r="D81" s="2">
        <f>SUM($B$80:D$80)/COUNT($B$80:D$80)</f>
        <v>1</v>
      </c>
      <c r="E81" s="2">
        <f>SUM($B$80:E$80)/COUNT($B$80:E$80)</f>
        <v>1</v>
      </c>
      <c r="F81" s="2">
        <f>SUM($B$80:F$80)/COUNT($B$80:F$80)</f>
        <v>1</v>
      </c>
      <c r="G81" s="2">
        <f>SUM($B$80:G$80)/COUNT($B$80:G$80)</f>
        <v>1</v>
      </c>
      <c r="H81" s="2">
        <f>SUM($B$80:H$80)/COUNT($B$80:H$80)</f>
        <v>1</v>
      </c>
      <c r="I81" s="2">
        <f>SUM($B$80:I$80)/COUNT($B$80:I$80)</f>
        <v>1</v>
      </c>
      <c r="J81" s="2">
        <f>SUM($B$80:J$80)/COUNT($B$80:J$80)</f>
        <v>1</v>
      </c>
      <c r="K81" s="2">
        <f>SUM($B$80:K$80)/COUNT($B$80:K$80)</f>
        <v>1</v>
      </c>
      <c r="L81" s="2">
        <f>SUM($B$80:L$80)/COUNT($B$80:L$80)</f>
        <v>1</v>
      </c>
      <c r="M81" s="2">
        <f>SUM($B$80:M$80)/COUNT($B$80:M$80)</f>
        <v>1</v>
      </c>
      <c r="N81" s="2"/>
      <c r="P81" s="406"/>
      <c r="Q81" s="406"/>
      <c r="R81" s="406"/>
      <c r="S81" s="406"/>
      <c r="T81" s="406"/>
      <c r="U81" s="406"/>
      <c r="V81" s="406"/>
      <c r="W81" s="406"/>
      <c r="X81" s="406"/>
      <c r="Y81" s="406"/>
      <c r="Z81" s="406"/>
      <c r="AA81" s="406"/>
      <c r="AB81" s="406"/>
    </row>
    <row r="82" spans="1:28" x14ac:dyDescent="0.3">
      <c r="A82" s="209"/>
      <c r="B82" s="210"/>
      <c r="C82" s="211"/>
      <c r="D82" s="211"/>
      <c r="E82" s="211"/>
      <c r="F82" s="211"/>
      <c r="G82" s="211"/>
      <c r="H82" s="211"/>
      <c r="I82" s="211"/>
      <c r="J82" s="211"/>
      <c r="K82" s="211"/>
      <c r="L82" s="211"/>
      <c r="M82" s="211"/>
      <c r="N82" s="211"/>
    </row>
    <row r="83" spans="1:28" x14ac:dyDescent="0.3">
      <c r="A83" s="209"/>
      <c r="B83" s="210"/>
      <c r="C83" s="211"/>
      <c r="D83" s="211"/>
      <c r="E83" s="211"/>
      <c r="F83" s="211"/>
      <c r="G83" s="211"/>
      <c r="H83" s="211"/>
      <c r="I83" s="211"/>
      <c r="J83" s="211"/>
      <c r="K83" s="211"/>
      <c r="L83" s="211"/>
      <c r="M83" s="211"/>
      <c r="N83" s="211"/>
    </row>
    <row r="84" spans="1:28" x14ac:dyDescent="0.3">
      <c r="A84" s="202" t="s">
        <v>199</v>
      </c>
      <c r="B84" s="203" t="s">
        <v>28</v>
      </c>
      <c r="C84" s="203" t="s">
        <v>29</v>
      </c>
      <c r="D84" s="203" t="s">
        <v>30</v>
      </c>
      <c r="E84" s="203" t="s">
        <v>31</v>
      </c>
      <c r="F84" s="203" t="s">
        <v>32</v>
      </c>
      <c r="G84" s="203" t="s">
        <v>33</v>
      </c>
      <c r="H84" s="203" t="s">
        <v>34</v>
      </c>
      <c r="I84" s="203" t="s">
        <v>35</v>
      </c>
      <c r="J84" s="203" t="s">
        <v>36</v>
      </c>
      <c r="K84" s="203" t="s">
        <v>37</v>
      </c>
      <c r="L84" s="203" t="s">
        <v>38</v>
      </c>
      <c r="M84" s="203" t="s">
        <v>39</v>
      </c>
      <c r="N84" s="203" t="s">
        <v>82</v>
      </c>
      <c r="P84" s="203" t="s">
        <v>28</v>
      </c>
      <c r="Q84" s="203" t="s">
        <v>29</v>
      </c>
      <c r="R84" s="203" t="s">
        <v>30</v>
      </c>
      <c r="S84" s="203" t="s">
        <v>31</v>
      </c>
      <c r="T84" s="203" t="s">
        <v>32</v>
      </c>
      <c r="U84" s="203" t="s">
        <v>33</v>
      </c>
      <c r="V84" s="203" t="s">
        <v>34</v>
      </c>
      <c r="W84" s="203" t="s">
        <v>35</v>
      </c>
      <c r="X84" s="203" t="s">
        <v>36</v>
      </c>
      <c r="Y84" s="203" t="s">
        <v>37</v>
      </c>
      <c r="Z84" s="203" t="s">
        <v>38</v>
      </c>
      <c r="AA84" s="203" t="s">
        <v>39</v>
      </c>
      <c r="AB84" s="203" t="s">
        <v>82</v>
      </c>
    </row>
    <row r="85" spans="1:28" x14ac:dyDescent="0.3">
      <c r="A85" s="3" t="s">
        <v>40</v>
      </c>
      <c r="B85" s="213">
        <v>0.98</v>
      </c>
      <c r="C85" s="213">
        <v>0.98</v>
      </c>
      <c r="D85" s="213">
        <v>0.98</v>
      </c>
      <c r="E85" s="213">
        <v>0.98</v>
      </c>
      <c r="F85" s="213">
        <v>0.98</v>
      </c>
      <c r="G85" s="213">
        <v>0.98</v>
      </c>
      <c r="H85" s="213">
        <v>0.98</v>
      </c>
      <c r="I85" s="213">
        <v>0.98</v>
      </c>
      <c r="J85" s="213">
        <v>0.98</v>
      </c>
      <c r="K85" s="213">
        <v>0.98</v>
      </c>
      <c r="L85" s="213">
        <v>0.98</v>
      </c>
      <c r="M85" s="213">
        <v>0.98</v>
      </c>
      <c r="N85" s="213">
        <f>AVERAGE(B85:M85)</f>
        <v>0.98000000000000032</v>
      </c>
      <c r="P85" s="406"/>
      <c r="Q85" s="406"/>
      <c r="R85" s="406"/>
      <c r="S85" s="406"/>
      <c r="T85" s="406"/>
      <c r="U85" s="406"/>
      <c r="V85" s="406"/>
      <c r="W85" s="406"/>
      <c r="X85" s="406"/>
      <c r="Y85" s="406"/>
      <c r="Z85" s="406"/>
      <c r="AA85" s="406"/>
      <c r="AB85" s="406"/>
    </row>
    <row r="86" spans="1:28" x14ac:dyDescent="0.3">
      <c r="A86" s="3" t="s">
        <v>228</v>
      </c>
      <c r="B86" s="312">
        <v>0.98419999999999996</v>
      </c>
      <c r="C86" s="238">
        <v>1</v>
      </c>
      <c r="D86" s="312">
        <v>0.98150000000000004</v>
      </c>
      <c r="E86" s="238">
        <v>0.98199999999999998</v>
      </c>
      <c r="F86" s="238"/>
      <c r="G86" s="238"/>
      <c r="H86" s="238"/>
      <c r="I86" s="238"/>
      <c r="J86" s="238"/>
      <c r="K86" s="238"/>
      <c r="L86" s="238"/>
      <c r="M86" s="238"/>
      <c r="N86" s="238">
        <f>AVERAGE(B86:M86)</f>
        <v>0.98692500000000005</v>
      </c>
      <c r="P86" s="406"/>
      <c r="Q86" s="406"/>
      <c r="R86" s="406"/>
      <c r="S86" s="406"/>
      <c r="T86" s="406"/>
      <c r="U86" s="406"/>
      <c r="V86" s="406"/>
      <c r="W86" s="406"/>
      <c r="X86" s="406"/>
      <c r="Y86" s="406"/>
      <c r="Z86" s="406"/>
      <c r="AA86" s="406"/>
      <c r="AB86" s="406"/>
    </row>
    <row r="87" spans="1:28" x14ac:dyDescent="0.3">
      <c r="A87" s="3" t="s">
        <v>196</v>
      </c>
      <c r="B87" s="2">
        <f>B86/B85</f>
        <v>1.0042857142857142</v>
      </c>
      <c r="C87" s="2">
        <f t="shared" ref="C87:M87" si="44">C86/C85</f>
        <v>1.0204081632653061</v>
      </c>
      <c r="D87" s="2">
        <f t="shared" si="44"/>
        <v>1.0015306122448979</v>
      </c>
      <c r="E87" s="2">
        <f t="shared" si="44"/>
        <v>1.0020408163265306</v>
      </c>
      <c r="F87" s="2">
        <f t="shared" si="44"/>
        <v>0</v>
      </c>
      <c r="G87" s="2">
        <f t="shared" si="44"/>
        <v>0</v>
      </c>
      <c r="H87" s="2">
        <f t="shared" si="44"/>
        <v>0</v>
      </c>
      <c r="I87" s="2">
        <f t="shared" si="44"/>
        <v>0</v>
      </c>
      <c r="J87" s="2">
        <f t="shared" si="44"/>
        <v>0</v>
      </c>
      <c r="K87" s="2">
        <f t="shared" si="44"/>
        <v>0</v>
      </c>
      <c r="L87" s="2">
        <f t="shared" si="44"/>
        <v>0</v>
      </c>
      <c r="M87" s="2">
        <f t="shared" si="44"/>
        <v>0</v>
      </c>
      <c r="N87" s="6">
        <f>IFERROR(N86/N85,0)</f>
        <v>1.0070663265306119</v>
      </c>
      <c r="P87" s="406"/>
      <c r="Q87" s="406"/>
      <c r="R87" s="406"/>
      <c r="S87" s="406"/>
      <c r="T87" s="406"/>
      <c r="U87" s="406"/>
      <c r="V87" s="406"/>
      <c r="W87" s="406"/>
      <c r="X87" s="406"/>
      <c r="Y87" s="406"/>
      <c r="Z87" s="406"/>
      <c r="AA87" s="406"/>
      <c r="AB87" s="406"/>
    </row>
    <row r="88" spans="1:28" x14ac:dyDescent="0.3">
      <c r="A88" s="3" t="s">
        <v>198</v>
      </c>
      <c r="B88" s="2">
        <f>B87</f>
        <v>1.0042857142857142</v>
      </c>
      <c r="C88" s="2">
        <f>IFERROR(SUM($B$86:C$86)/COUNT($B$86:C$86),0)</f>
        <v>0.99209999999999998</v>
      </c>
      <c r="D88" s="2">
        <f>IFERROR(SUM($B$86:D$86)/COUNT($B$86:D$86),0)</f>
        <v>0.9885666666666667</v>
      </c>
      <c r="E88" s="2">
        <f>IFERROR(SUM($B$86:E$86)/COUNT($B$86:E$86),0)</f>
        <v>0.98692500000000005</v>
      </c>
      <c r="F88" s="2">
        <f>IFERROR(SUM($B$86:F$86)/COUNT($B$86:F$86),0)</f>
        <v>0.98692500000000005</v>
      </c>
      <c r="G88" s="2">
        <f>IFERROR(SUM($B$86:G$86)/COUNT($B$86:G$86),0)</f>
        <v>0.98692500000000005</v>
      </c>
      <c r="H88" s="2">
        <f>IFERROR(SUM($B$86:H$86)/COUNT($B$86:H$86),0)</f>
        <v>0.98692500000000005</v>
      </c>
      <c r="I88" s="2">
        <f>IFERROR(SUM($B$86:I$86)/COUNT($B$86:I$86),0)</f>
        <v>0.98692500000000005</v>
      </c>
      <c r="J88" s="2">
        <f>IFERROR(SUM($B$86:J$86)/COUNT($B$86:J$86),0)</f>
        <v>0.98692500000000005</v>
      </c>
      <c r="K88" s="2">
        <f>IFERROR(SUM($B$86:K$86)/COUNT($B$86:K$86),0)</f>
        <v>0.98692500000000005</v>
      </c>
      <c r="L88" s="2">
        <f>IFERROR(SUM($B$86:L$86)/COUNT($B$86:L$86),0)</f>
        <v>0.98692500000000005</v>
      </c>
      <c r="M88" s="2">
        <f>IFERROR(SUM($B$86:M$86)/COUNT($B$86:M$86),0)</f>
        <v>0.98692500000000005</v>
      </c>
      <c r="N88" s="2"/>
      <c r="P88" s="406"/>
      <c r="Q88" s="406"/>
      <c r="R88" s="406"/>
      <c r="S88" s="406"/>
      <c r="T88" s="406"/>
      <c r="U88" s="406"/>
      <c r="V88" s="406"/>
      <c r="W88" s="406"/>
      <c r="X88" s="406"/>
      <c r="Y88" s="406"/>
      <c r="Z88" s="406"/>
      <c r="AA88" s="406"/>
      <c r="AB88" s="406"/>
    </row>
    <row r="89" spans="1:28" x14ac:dyDescent="0.3">
      <c r="A89" s="209"/>
      <c r="B89" s="211"/>
      <c r="C89" s="211"/>
      <c r="D89" s="211"/>
      <c r="E89" s="211"/>
      <c r="F89" s="211"/>
      <c r="G89" s="211"/>
      <c r="H89" s="211"/>
      <c r="I89" s="211"/>
      <c r="J89" s="211"/>
      <c r="K89" s="211"/>
      <c r="L89" s="211"/>
      <c r="M89" s="211"/>
      <c r="N89" s="211"/>
    </row>
    <row r="90" spans="1:28" x14ac:dyDescent="0.3">
      <c r="A90" s="209"/>
      <c r="B90" s="211"/>
      <c r="C90" s="211"/>
      <c r="D90" s="211"/>
      <c r="E90" s="211"/>
      <c r="F90" s="211"/>
      <c r="G90" s="211"/>
      <c r="H90" s="211"/>
      <c r="I90" s="211"/>
      <c r="J90" s="211"/>
      <c r="K90" s="211"/>
      <c r="L90" s="211"/>
      <c r="M90" s="211"/>
      <c r="N90" s="211"/>
    </row>
    <row r="91" spans="1:28" x14ac:dyDescent="0.3">
      <c r="A91" s="4" t="s">
        <v>236</v>
      </c>
    </row>
    <row r="92" spans="1:28" x14ac:dyDescent="0.3">
      <c r="A92" s="202" t="s">
        <v>233</v>
      </c>
      <c r="B92" s="203" t="s">
        <v>28</v>
      </c>
      <c r="C92" s="203" t="s">
        <v>29</v>
      </c>
      <c r="D92" s="203" t="s">
        <v>30</v>
      </c>
      <c r="E92" s="203" t="s">
        <v>31</v>
      </c>
      <c r="F92" s="203" t="s">
        <v>32</v>
      </c>
      <c r="G92" s="203" t="s">
        <v>33</v>
      </c>
      <c r="H92" s="203" t="s">
        <v>34</v>
      </c>
      <c r="I92" s="203" t="s">
        <v>35</v>
      </c>
      <c r="J92" s="203" t="s">
        <v>36</v>
      </c>
      <c r="K92" s="203" t="s">
        <v>37</v>
      </c>
      <c r="L92" s="203" t="s">
        <v>38</v>
      </c>
      <c r="M92" s="203" t="s">
        <v>39</v>
      </c>
      <c r="N92" s="203" t="s">
        <v>82</v>
      </c>
      <c r="P92" s="203" t="s">
        <v>28</v>
      </c>
      <c r="Q92" s="203" t="s">
        <v>29</v>
      </c>
      <c r="R92" s="203" t="s">
        <v>30</v>
      </c>
      <c r="S92" s="203" t="s">
        <v>31</v>
      </c>
      <c r="T92" s="203" t="s">
        <v>32</v>
      </c>
      <c r="U92" s="203" t="s">
        <v>33</v>
      </c>
      <c r="V92" s="203" t="s">
        <v>34</v>
      </c>
      <c r="W92" s="203" t="s">
        <v>35</v>
      </c>
      <c r="X92" s="203" t="s">
        <v>36</v>
      </c>
      <c r="Y92" s="203" t="s">
        <v>37</v>
      </c>
      <c r="Z92" s="203" t="s">
        <v>38</v>
      </c>
      <c r="AA92" s="203" t="s">
        <v>39</v>
      </c>
      <c r="AB92" s="203" t="s">
        <v>82</v>
      </c>
    </row>
    <row r="93" spans="1:28" x14ac:dyDescent="0.3">
      <c r="A93" s="3" t="s">
        <v>40</v>
      </c>
      <c r="B93" s="207">
        <v>0</v>
      </c>
      <c r="C93" s="207">
        <v>0</v>
      </c>
      <c r="D93" s="207">
        <v>0</v>
      </c>
      <c r="E93" s="207">
        <v>0</v>
      </c>
      <c r="F93" s="207">
        <v>0</v>
      </c>
      <c r="G93" s="207">
        <v>0</v>
      </c>
      <c r="H93" s="207">
        <v>0</v>
      </c>
      <c r="I93" s="207">
        <v>0</v>
      </c>
      <c r="J93" s="207">
        <v>0</v>
      </c>
      <c r="K93" s="207">
        <v>0</v>
      </c>
      <c r="L93" s="207">
        <v>0</v>
      </c>
      <c r="M93" s="207">
        <v>0</v>
      </c>
      <c r="N93" s="207">
        <f>AVERAGE(B93:M93)</f>
        <v>0</v>
      </c>
      <c r="P93" s="406"/>
      <c r="Q93" s="406"/>
      <c r="R93" s="406"/>
      <c r="S93" s="406"/>
      <c r="T93" s="406"/>
      <c r="U93" s="406"/>
      <c r="V93" s="406"/>
      <c r="W93" s="406"/>
      <c r="X93" s="406"/>
      <c r="Y93" s="406"/>
      <c r="Z93" s="406"/>
      <c r="AA93" s="406"/>
      <c r="AB93" s="406"/>
    </row>
    <row r="94" spans="1:28" x14ac:dyDescent="0.3">
      <c r="A94" s="3" t="s">
        <v>41</v>
      </c>
      <c r="B94" s="237">
        <v>0</v>
      </c>
      <c r="C94" s="237">
        <v>0</v>
      </c>
      <c r="D94" s="237">
        <v>0</v>
      </c>
      <c r="E94" s="237">
        <v>0</v>
      </c>
      <c r="F94" s="237"/>
      <c r="G94" s="237"/>
      <c r="H94" s="237"/>
      <c r="I94" s="237"/>
      <c r="J94" s="237"/>
      <c r="K94" s="237"/>
      <c r="L94" s="237"/>
      <c r="M94" s="237"/>
      <c r="N94" s="237">
        <f>SUM(B94:M94)</f>
        <v>0</v>
      </c>
      <c r="P94" s="406"/>
      <c r="Q94" s="406"/>
      <c r="R94" s="406"/>
      <c r="S94" s="406"/>
      <c r="T94" s="406"/>
      <c r="U94" s="406"/>
      <c r="V94" s="406"/>
      <c r="W94" s="406"/>
      <c r="X94" s="406"/>
      <c r="Y94" s="406"/>
      <c r="Z94" s="406"/>
      <c r="AA94" s="406"/>
      <c r="AB94" s="406"/>
    </row>
    <row r="95" spans="1:28" x14ac:dyDescent="0.3">
      <c r="A95" s="3" t="s">
        <v>196</v>
      </c>
      <c r="B95" s="6">
        <f>IF(B94=0,1,B93/B94)</f>
        <v>1</v>
      </c>
      <c r="C95" s="6">
        <f t="shared" ref="C95:N95" si="45">IF(C94=0,1,C93/C94)</f>
        <v>1</v>
      </c>
      <c r="D95" s="6">
        <f t="shared" si="45"/>
        <v>1</v>
      </c>
      <c r="E95" s="6">
        <f t="shared" si="45"/>
        <v>1</v>
      </c>
      <c r="F95" s="6">
        <f t="shared" si="45"/>
        <v>1</v>
      </c>
      <c r="G95" s="6">
        <f t="shared" si="45"/>
        <v>1</v>
      </c>
      <c r="H95" s="6">
        <f t="shared" si="45"/>
        <v>1</v>
      </c>
      <c r="I95" s="6">
        <f t="shared" si="45"/>
        <v>1</v>
      </c>
      <c r="J95" s="6">
        <f t="shared" si="45"/>
        <v>1</v>
      </c>
      <c r="K95" s="6">
        <f t="shared" si="45"/>
        <v>1</v>
      </c>
      <c r="L95" s="6">
        <f t="shared" si="45"/>
        <v>1</v>
      </c>
      <c r="M95" s="6">
        <f t="shared" si="45"/>
        <v>1</v>
      </c>
      <c r="N95" s="6">
        <f t="shared" si="45"/>
        <v>1</v>
      </c>
      <c r="P95" s="406"/>
      <c r="Q95" s="406"/>
      <c r="R95" s="406"/>
      <c r="S95" s="406"/>
      <c r="T95" s="406"/>
      <c r="U95" s="406"/>
      <c r="V95" s="406"/>
      <c r="W95" s="406"/>
      <c r="X95" s="406"/>
      <c r="Y95" s="406"/>
      <c r="Z95" s="406"/>
      <c r="AA95" s="406"/>
      <c r="AB95" s="406"/>
    </row>
    <row r="96" spans="1:28" x14ac:dyDescent="0.3">
      <c r="A96" s="3" t="s">
        <v>198</v>
      </c>
      <c r="B96" s="2">
        <f>B95</f>
        <v>1</v>
      </c>
      <c r="C96" s="2">
        <f>AVERAGE($B$95:C$95)</f>
        <v>1</v>
      </c>
      <c r="D96" s="2">
        <f>AVERAGE($B$95:D$95)</f>
        <v>1</v>
      </c>
      <c r="E96" s="2">
        <f>AVERAGE($B$95:E$95)</f>
        <v>1</v>
      </c>
      <c r="F96" s="2">
        <f>AVERAGE($B$95:F$95)</f>
        <v>1</v>
      </c>
      <c r="G96" s="2">
        <f>AVERAGE($B$95:G$95)</f>
        <v>1</v>
      </c>
      <c r="H96" s="2">
        <f>AVERAGE($B$95:H$95)</f>
        <v>1</v>
      </c>
      <c r="I96" s="2">
        <f>AVERAGE($B$95:I$95)</f>
        <v>1</v>
      </c>
      <c r="J96" s="2">
        <f>AVERAGE($B$95:J$95)</f>
        <v>1</v>
      </c>
      <c r="K96" s="2">
        <f>AVERAGE($B$95:K$95)</f>
        <v>1</v>
      </c>
      <c r="L96" s="2">
        <f>AVERAGE($B$95:L$95)</f>
        <v>1</v>
      </c>
      <c r="M96" s="2">
        <f>AVERAGE($B$95:M$95)</f>
        <v>1</v>
      </c>
      <c r="N96" s="2"/>
      <c r="P96" s="406"/>
      <c r="Q96" s="406"/>
      <c r="R96" s="406"/>
      <c r="S96" s="406"/>
      <c r="T96" s="406"/>
      <c r="U96" s="406"/>
      <c r="V96" s="406"/>
      <c r="W96" s="406"/>
      <c r="X96" s="406"/>
      <c r="Y96" s="406"/>
      <c r="Z96" s="406"/>
      <c r="AA96" s="406"/>
      <c r="AB96" s="406"/>
    </row>
    <row r="97" spans="1:28" x14ac:dyDescent="0.3">
      <c r="A97" s="209"/>
      <c r="B97" s="211"/>
      <c r="C97" s="211"/>
      <c r="D97" s="211"/>
      <c r="E97" s="211"/>
      <c r="F97" s="211"/>
      <c r="G97" s="211"/>
      <c r="H97" s="211"/>
      <c r="I97" s="211"/>
      <c r="J97" s="211"/>
      <c r="K97" s="211"/>
      <c r="L97" s="211"/>
      <c r="M97" s="211"/>
      <c r="N97" s="211"/>
    </row>
    <row r="99" spans="1:28" ht="28.8" x14ac:dyDescent="0.3">
      <c r="A99" s="202" t="s">
        <v>237</v>
      </c>
      <c r="B99" s="203" t="s">
        <v>28</v>
      </c>
      <c r="C99" s="203" t="s">
        <v>29</v>
      </c>
      <c r="D99" s="203" t="s">
        <v>30</v>
      </c>
      <c r="E99" s="203" t="s">
        <v>31</v>
      </c>
      <c r="F99" s="203" t="s">
        <v>32</v>
      </c>
      <c r="G99" s="203" t="s">
        <v>33</v>
      </c>
      <c r="H99" s="203" t="s">
        <v>34</v>
      </c>
      <c r="I99" s="203" t="s">
        <v>35</v>
      </c>
      <c r="J99" s="203" t="s">
        <v>36</v>
      </c>
      <c r="K99" s="203" t="s">
        <v>37</v>
      </c>
      <c r="L99" s="203" t="s">
        <v>38</v>
      </c>
      <c r="M99" s="203" t="s">
        <v>39</v>
      </c>
      <c r="N99" s="203" t="s">
        <v>82</v>
      </c>
      <c r="P99" s="203" t="s">
        <v>28</v>
      </c>
      <c r="Q99" s="203" t="s">
        <v>29</v>
      </c>
      <c r="R99" s="203" t="s">
        <v>30</v>
      </c>
      <c r="S99" s="203" t="s">
        <v>31</v>
      </c>
      <c r="T99" s="203" t="s">
        <v>32</v>
      </c>
      <c r="U99" s="203" t="s">
        <v>33</v>
      </c>
      <c r="V99" s="203" t="s">
        <v>34</v>
      </c>
      <c r="W99" s="203" t="s">
        <v>35</v>
      </c>
      <c r="X99" s="203" t="s">
        <v>36</v>
      </c>
      <c r="Y99" s="203" t="s">
        <v>37</v>
      </c>
      <c r="Z99" s="203" t="s">
        <v>38</v>
      </c>
      <c r="AA99" s="203" t="s">
        <v>39</v>
      </c>
      <c r="AB99" s="203" t="s">
        <v>82</v>
      </c>
    </row>
    <row r="100" spans="1:28" x14ac:dyDescent="0.3">
      <c r="A100" s="3" t="s">
        <v>40</v>
      </c>
      <c r="B100" s="207">
        <v>0</v>
      </c>
      <c r="C100" s="207">
        <v>0</v>
      </c>
      <c r="D100" s="207">
        <v>0</v>
      </c>
      <c r="E100" s="207">
        <v>0</v>
      </c>
      <c r="F100" s="207">
        <v>0</v>
      </c>
      <c r="G100" s="207">
        <v>0</v>
      </c>
      <c r="H100" s="207">
        <v>0</v>
      </c>
      <c r="I100" s="207">
        <v>0</v>
      </c>
      <c r="J100" s="207">
        <v>0</v>
      </c>
      <c r="K100" s="207">
        <v>0</v>
      </c>
      <c r="L100" s="207">
        <v>0</v>
      </c>
      <c r="M100" s="207">
        <v>0</v>
      </c>
      <c r="N100" s="207">
        <f>AVERAGE(B100:M100)</f>
        <v>0</v>
      </c>
      <c r="P100" s="406"/>
      <c r="Q100" s="406"/>
      <c r="R100" s="406"/>
      <c r="S100" s="406"/>
      <c r="T100" s="406"/>
      <c r="U100" s="406"/>
      <c r="V100" s="406"/>
      <c r="W100" s="406"/>
      <c r="X100" s="406"/>
      <c r="Y100" s="406"/>
      <c r="Z100" s="406"/>
      <c r="AA100" s="406"/>
      <c r="AB100" s="406"/>
    </row>
    <row r="101" spans="1:28" x14ac:dyDescent="0.3">
      <c r="A101" s="3" t="s">
        <v>41</v>
      </c>
      <c r="B101" s="237">
        <v>0</v>
      </c>
      <c r="C101" s="237">
        <v>0</v>
      </c>
      <c r="D101" s="237">
        <v>0</v>
      </c>
      <c r="E101" s="237">
        <v>0</v>
      </c>
      <c r="F101" s="237"/>
      <c r="G101" s="237"/>
      <c r="H101" s="237"/>
      <c r="I101" s="237"/>
      <c r="J101" s="237"/>
      <c r="K101" s="237"/>
      <c r="L101" s="237"/>
      <c r="M101" s="237"/>
      <c r="N101" s="237">
        <f>SUM(B101:M101)</f>
        <v>0</v>
      </c>
      <c r="P101" s="406"/>
      <c r="Q101" s="406"/>
      <c r="R101" s="406"/>
      <c r="S101" s="406"/>
      <c r="T101" s="406"/>
      <c r="U101" s="406"/>
      <c r="V101" s="406"/>
      <c r="W101" s="406"/>
      <c r="X101" s="406"/>
      <c r="Y101" s="406"/>
      <c r="Z101" s="406"/>
      <c r="AA101" s="406"/>
      <c r="AB101" s="406"/>
    </row>
    <row r="102" spans="1:28" x14ac:dyDescent="0.3">
      <c r="A102" s="3" t="s">
        <v>196</v>
      </c>
      <c r="B102" s="6">
        <f>IF(B101=0,1,B100/B101)</f>
        <v>1</v>
      </c>
      <c r="C102" s="6">
        <f t="shared" ref="C102:N102" si="46">IF(C101=0,1,C100/C101)</f>
        <v>1</v>
      </c>
      <c r="D102" s="6">
        <f t="shared" si="46"/>
        <v>1</v>
      </c>
      <c r="E102" s="6">
        <f t="shared" si="46"/>
        <v>1</v>
      </c>
      <c r="F102" s="6">
        <f t="shared" si="46"/>
        <v>1</v>
      </c>
      <c r="G102" s="6">
        <f t="shared" si="46"/>
        <v>1</v>
      </c>
      <c r="H102" s="6">
        <f t="shared" si="46"/>
        <v>1</v>
      </c>
      <c r="I102" s="6">
        <f t="shared" si="46"/>
        <v>1</v>
      </c>
      <c r="J102" s="6">
        <f t="shared" si="46"/>
        <v>1</v>
      </c>
      <c r="K102" s="6">
        <f t="shared" si="46"/>
        <v>1</v>
      </c>
      <c r="L102" s="6">
        <f t="shared" si="46"/>
        <v>1</v>
      </c>
      <c r="M102" s="6">
        <f t="shared" si="46"/>
        <v>1</v>
      </c>
      <c r="N102" s="6">
        <f t="shared" si="46"/>
        <v>1</v>
      </c>
      <c r="P102" s="406"/>
      <c r="Q102" s="406"/>
      <c r="R102" s="406"/>
      <c r="S102" s="406"/>
      <c r="T102" s="406"/>
      <c r="U102" s="406"/>
      <c r="V102" s="406"/>
      <c r="W102" s="406"/>
      <c r="X102" s="406"/>
      <c r="Y102" s="406"/>
      <c r="Z102" s="406"/>
      <c r="AA102" s="406"/>
      <c r="AB102" s="406"/>
    </row>
    <row r="103" spans="1:28" x14ac:dyDescent="0.3">
      <c r="A103" s="3" t="s">
        <v>198</v>
      </c>
      <c r="B103" s="2">
        <f>B102</f>
        <v>1</v>
      </c>
      <c r="C103" s="2">
        <f>AVERAGE($B$102:C$102)</f>
        <v>1</v>
      </c>
      <c r="D103" s="2">
        <f>AVERAGE($B$102:D$102)</f>
        <v>1</v>
      </c>
      <c r="E103" s="2">
        <f>AVERAGE($B$102:E$102)</f>
        <v>1</v>
      </c>
      <c r="F103" s="2">
        <f>AVERAGE($B$102:F$102)</f>
        <v>1</v>
      </c>
      <c r="G103" s="2">
        <f>AVERAGE($B$102:G$102)</f>
        <v>1</v>
      </c>
      <c r="H103" s="2">
        <f>AVERAGE($B$102:H$102)</f>
        <v>1</v>
      </c>
      <c r="I103" s="2">
        <f>AVERAGE($B$102:I$102)</f>
        <v>1</v>
      </c>
      <c r="J103" s="2">
        <f>AVERAGE($B$102:J$102)</f>
        <v>1</v>
      </c>
      <c r="K103" s="2">
        <f>AVERAGE($B$102:K$102)</f>
        <v>1</v>
      </c>
      <c r="L103" s="2">
        <f>AVERAGE($B$102:L$102)</f>
        <v>1</v>
      </c>
      <c r="M103" s="2">
        <f>AVERAGE($B$102:M$102)</f>
        <v>1</v>
      </c>
      <c r="N103" s="2"/>
      <c r="P103" s="406"/>
      <c r="Q103" s="406"/>
      <c r="R103" s="406"/>
      <c r="S103" s="406"/>
      <c r="T103" s="406"/>
      <c r="U103" s="406"/>
      <c r="V103" s="406"/>
      <c r="W103" s="406"/>
      <c r="X103" s="406"/>
      <c r="Y103" s="406"/>
      <c r="Z103" s="406"/>
      <c r="AA103" s="406"/>
      <c r="AB103" s="406"/>
    </row>
    <row r="104" spans="1:28" x14ac:dyDescent="0.3">
      <c r="A104" s="209"/>
      <c r="B104" s="211"/>
      <c r="C104" s="211"/>
      <c r="D104" s="211"/>
      <c r="E104" s="211"/>
      <c r="F104" s="211"/>
      <c r="G104" s="211"/>
      <c r="H104" s="211"/>
      <c r="I104" s="211"/>
      <c r="J104" s="211"/>
      <c r="K104" s="211"/>
      <c r="L104" s="211"/>
      <c r="M104" s="211"/>
      <c r="N104" s="211"/>
    </row>
    <row r="106" spans="1:28" x14ac:dyDescent="0.3">
      <c r="A106" s="202" t="s">
        <v>182</v>
      </c>
      <c r="B106" s="203" t="s">
        <v>28</v>
      </c>
      <c r="C106" s="203" t="s">
        <v>29</v>
      </c>
      <c r="D106" s="203" t="s">
        <v>30</v>
      </c>
      <c r="E106" s="203" t="s">
        <v>31</v>
      </c>
      <c r="F106" s="203" t="s">
        <v>32</v>
      </c>
      <c r="G106" s="203" t="s">
        <v>33</v>
      </c>
      <c r="H106" s="203" t="s">
        <v>34</v>
      </c>
      <c r="I106" s="203" t="s">
        <v>35</v>
      </c>
      <c r="J106" s="203" t="s">
        <v>36</v>
      </c>
      <c r="K106" s="203" t="s">
        <v>37</v>
      </c>
      <c r="L106" s="203" t="s">
        <v>38</v>
      </c>
      <c r="M106" s="203" t="s">
        <v>39</v>
      </c>
      <c r="N106" s="203" t="s">
        <v>82</v>
      </c>
      <c r="P106" s="203" t="s">
        <v>28</v>
      </c>
      <c r="Q106" s="203" t="s">
        <v>29</v>
      </c>
      <c r="R106" s="203" t="s">
        <v>30</v>
      </c>
      <c r="S106" s="203" t="s">
        <v>31</v>
      </c>
      <c r="T106" s="203" t="s">
        <v>32</v>
      </c>
      <c r="U106" s="203" t="s">
        <v>33</v>
      </c>
      <c r="V106" s="203" t="s">
        <v>34</v>
      </c>
      <c r="W106" s="203" t="s">
        <v>35</v>
      </c>
      <c r="X106" s="203" t="s">
        <v>36</v>
      </c>
      <c r="Y106" s="203" t="s">
        <v>37</v>
      </c>
      <c r="Z106" s="203" t="s">
        <v>38</v>
      </c>
      <c r="AA106" s="203" t="s">
        <v>39</v>
      </c>
      <c r="AB106" s="203" t="s">
        <v>82</v>
      </c>
    </row>
    <row r="107" spans="1:28" x14ac:dyDescent="0.3">
      <c r="A107" s="3" t="s">
        <v>40</v>
      </c>
      <c r="B107" s="207">
        <v>0</v>
      </c>
      <c r="C107" s="207">
        <v>0</v>
      </c>
      <c r="D107" s="207">
        <v>0</v>
      </c>
      <c r="E107" s="207">
        <v>0</v>
      </c>
      <c r="F107" s="207">
        <v>0</v>
      </c>
      <c r="G107" s="207">
        <v>0</v>
      </c>
      <c r="H107" s="207">
        <v>0</v>
      </c>
      <c r="I107" s="207">
        <v>0</v>
      </c>
      <c r="J107" s="207">
        <v>0</v>
      </c>
      <c r="K107" s="207">
        <v>0</v>
      </c>
      <c r="L107" s="207">
        <v>0</v>
      </c>
      <c r="M107" s="207">
        <v>0</v>
      </c>
      <c r="N107" s="213">
        <f>AVERAGE(B107:M107)</f>
        <v>0</v>
      </c>
      <c r="P107" s="406"/>
      <c r="Q107" s="406"/>
      <c r="R107" s="406"/>
      <c r="S107" s="406"/>
      <c r="T107" s="406"/>
      <c r="U107" s="406"/>
      <c r="V107" s="406"/>
      <c r="W107" s="406"/>
      <c r="X107" s="406"/>
      <c r="Y107" s="406"/>
      <c r="Z107" s="406"/>
      <c r="AA107" s="406"/>
      <c r="AB107" s="406"/>
    </row>
    <row r="108" spans="1:28" x14ac:dyDescent="0.3">
      <c r="A108" s="3" t="s">
        <v>41</v>
      </c>
      <c r="B108" s="237">
        <v>0</v>
      </c>
      <c r="C108" s="237">
        <v>0</v>
      </c>
      <c r="D108" s="237">
        <v>0</v>
      </c>
      <c r="E108" s="237">
        <v>0</v>
      </c>
      <c r="F108" s="237"/>
      <c r="G108" s="237"/>
      <c r="H108" s="237"/>
      <c r="I108" s="237"/>
      <c r="J108" s="237"/>
      <c r="K108" s="237"/>
      <c r="L108" s="237"/>
      <c r="M108" s="237"/>
      <c r="N108" s="237">
        <f>SUM(B108:M108)</f>
        <v>0</v>
      </c>
      <c r="P108" s="406"/>
      <c r="Q108" s="406"/>
      <c r="R108" s="406"/>
      <c r="S108" s="406"/>
      <c r="T108" s="406"/>
      <c r="U108" s="406"/>
      <c r="V108" s="406"/>
      <c r="W108" s="406"/>
      <c r="X108" s="406"/>
      <c r="Y108" s="406"/>
      <c r="Z108" s="406"/>
      <c r="AA108" s="406"/>
      <c r="AB108" s="406"/>
    </row>
    <row r="109" spans="1:28" x14ac:dyDescent="0.3">
      <c r="A109" s="3" t="s">
        <v>196</v>
      </c>
      <c r="B109" s="6">
        <f>IF(B108=0,1,B107/B108)</f>
        <v>1</v>
      </c>
      <c r="C109" s="6">
        <f t="shared" ref="C109:N109" si="47">IF(C108=0,1,C107/C108)</f>
        <v>1</v>
      </c>
      <c r="D109" s="6">
        <f t="shared" si="47"/>
        <v>1</v>
      </c>
      <c r="E109" s="6">
        <f t="shared" si="47"/>
        <v>1</v>
      </c>
      <c r="F109" s="6">
        <f t="shared" si="47"/>
        <v>1</v>
      </c>
      <c r="G109" s="6">
        <f t="shared" si="47"/>
        <v>1</v>
      </c>
      <c r="H109" s="6">
        <f t="shared" si="47"/>
        <v>1</v>
      </c>
      <c r="I109" s="6">
        <f t="shared" si="47"/>
        <v>1</v>
      </c>
      <c r="J109" s="6">
        <f t="shared" si="47"/>
        <v>1</v>
      </c>
      <c r="K109" s="6">
        <f t="shared" si="47"/>
        <v>1</v>
      </c>
      <c r="L109" s="6">
        <f t="shared" si="47"/>
        <v>1</v>
      </c>
      <c r="M109" s="6">
        <f t="shared" si="47"/>
        <v>1</v>
      </c>
      <c r="N109" s="6">
        <f t="shared" si="47"/>
        <v>1</v>
      </c>
      <c r="P109" s="406"/>
      <c r="Q109" s="406"/>
      <c r="R109" s="406"/>
      <c r="S109" s="406"/>
      <c r="T109" s="406"/>
      <c r="U109" s="406"/>
      <c r="V109" s="406"/>
      <c r="W109" s="406"/>
      <c r="X109" s="406"/>
      <c r="Y109" s="406"/>
      <c r="Z109" s="406"/>
      <c r="AA109" s="406"/>
      <c r="AB109" s="406"/>
    </row>
    <row r="110" spans="1:28" x14ac:dyDescent="0.3">
      <c r="A110" s="3" t="s">
        <v>198</v>
      </c>
      <c r="B110" s="2">
        <f>B109</f>
        <v>1</v>
      </c>
      <c r="C110" s="2">
        <f>IFERROR(SUM($B$109:C$109)/COUNT($B$109:C$109),0)</f>
        <v>1</v>
      </c>
      <c r="D110" s="2">
        <f>IFERROR(SUM($B$109:D$109)/COUNT($B$109:D$109),0)</f>
        <v>1</v>
      </c>
      <c r="E110" s="2">
        <f>IFERROR(SUM($B$109:E$109)/COUNT($B$109:E$109),0)</f>
        <v>1</v>
      </c>
      <c r="F110" s="2">
        <f>IFERROR(SUM($B$109:F$109)/COUNT($B$109:F$109),0)</f>
        <v>1</v>
      </c>
      <c r="G110" s="2">
        <f>IFERROR(SUM($B$109:G$109)/COUNT($B$109:G$109),0)</f>
        <v>1</v>
      </c>
      <c r="H110" s="2">
        <f>IFERROR(SUM($B$109:H$109)/COUNT($B$109:H$109),0)</f>
        <v>1</v>
      </c>
      <c r="I110" s="2">
        <f>IFERROR(SUM($B$109:I$109)/COUNT($B$109:I$109),0)</f>
        <v>1</v>
      </c>
      <c r="J110" s="2">
        <f>IFERROR(SUM($B$109:J$109)/COUNT($B$109:J$109),0)</f>
        <v>1</v>
      </c>
      <c r="K110" s="2">
        <f>IFERROR(SUM($B$109:K$109)/COUNT($B$109:K$109),0)</f>
        <v>1</v>
      </c>
      <c r="L110" s="2">
        <f>IFERROR(SUM($B$109:L$109)/COUNT($B$109:L$109),0)</f>
        <v>1</v>
      </c>
      <c r="M110" s="2">
        <f>IFERROR(SUM($B$109:M$109)/COUNT($B$109:M$109),0)</f>
        <v>1</v>
      </c>
      <c r="N110" s="2"/>
      <c r="P110" s="406"/>
      <c r="Q110" s="406"/>
      <c r="R110" s="406"/>
      <c r="S110" s="406"/>
      <c r="T110" s="406"/>
      <c r="U110" s="406"/>
      <c r="V110" s="406"/>
      <c r="W110" s="406"/>
      <c r="X110" s="406"/>
      <c r="Y110" s="406"/>
      <c r="Z110" s="406"/>
      <c r="AA110" s="406"/>
      <c r="AB110" s="406"/>
    </row>
    <row r="111" spans="1:28" x14ac:dyDescent="0.3">
      <c r="A111" s="209"/>
      <c r="B111" s="211"/>
      <c r="C111" s="211"/>
      <c r="D111" s="211"/>
      <c r="E111" s="211"/>
      <c r="F111" s="211"/>
      <c r="G111" s="211"/>
      <c r="H111" s="211"/>
      <c r="I111" s="211"/>
      <c r="J111" s="211"/>
      <c r="K111" s="211"/>
      <c r="L111" s="211"/>
      <c r="M111" s="211"/>
      <c r="N111" s="211"/>
    </row>
    <row r="113" spans="1:28" x14ac:dyDescent="0.3">
      <c r="A113" s="4" t="s">
        <v>205</v>
      </c>
    </row>
    <row r="114" spans="1:28" x14ac:dyDescent="0.3">
      <c r="A114" s="3" t="s">
        <v>191</v>
      </c>
      <c r="B114" s="3" t="s">
        <v>28</v>
      </c>
      <c r="C114" s="3" t="s">
        <v>29</v>
      </c>
      <c r="D114" s="3" t="s">
        <v>30</v>
      </c>
      <c r="E114" s="3" t="s">
        <v>31</v>
      </c>
      <c r="F114" s="3" t="s">
        <v>32</v>
      </c>
      <c r="G114" s="3" t="s">
        <v>33</v>
      </c>
      <c r="H114" s="3" t="s">
        <v>34</v>
      </c>
      <c r="I114" s="3" t="s">
        <v>35</v>
      </c>
      <c r="J114" s="3" t="s">
        <v>36</v>
      </c>
      <c r="K114" s="3" t="s">
        <v>37</v>
      </c>
      <c r="L114" s="3" t="s">
        <v>38</v>
      </c>
      <c r="M114" s="3" t="s">
        <v>39</v>
      </c>
      <c r="N114" s="3" t="s">
        <v>82</v>
      </c>
      <c r="P114" s="203" t="s">
        <v>28</v>
      </c>
      <c r="Q114" s="203" t="s">
        <v>29</v>
      </c>
      <c r="R114" s="203" t="s">
        <v>30</v>
      </c>
      <c r="S114" s="203" t="s">
        <v>31</v>
      </c>
      <c r="T114" s="203" t="s">
        <v>32</v>
      </c>
      <c r="U114" s="203" t="s">
        <v>33</v>
      </c>
      <c r="V114" s="203" t="s">
        <v>34</v>
      </c>
      <c r="W114" s="203" t="s">
        <v>35</v>
      </c>
      <c r="X114" s="203" t="s">
        <v>36</v>
      </c>
      <c r="Y114" s="203" t="s">
        <v>37</v>
      </c>
      <c r="Z114" s="203" t="s">
        <v>38</v>
      </c>
      <c r="AA114" s="203" t="s">
        <v>39</v>
      </c>
      <c r="AB114" s="203" t="s">
        <v>82</v>
      </c>
    </row>
    <row r="115" spans="1:28" x14ac:dyDescent="0.3">
      <c r="A115" s="3" t="s">
        <v>40</v>
      </c>
      <c r="B115" s="2">
        <v>0.75</v>
      </c>
      <c r="C115" s="2">
        <v>0.75</v>
      </c>
      <c r="D115" s="2">
        <v>0.75</v>
      </c>
      <c r="E115" s="2">
        <v>0.75</v>
      </c>
      <c r="F115" s="2">
        <v>0.75</v>
      </c>
      <c r="G115" s="2">
        <v>0.75</v>
      </c>
      <c r="H115" s="2">
        <v>0.75</v>
      </c>
      <c r="I115" s="2">
        <v>0.75</v>
      </c>
      <c r="J115" s="2">
        <v>0.75</v>
      </c>
      <c r="K115" s="2">
        <v>0.75</v>
      </c>
      <c r="L115" s="2">
        <v>0.75</v>
      </c>
      <c r="M115" s="2">
        <v>0.75</v>
      </c>
      <c r="N115" s="2">
        <f>AVERAGE(B115:M115)</f>
        <v>0.75</v>
      </c>
      <c r="P115" s="406"/>
      <c r="Q115" s="406"/>
      <c r="R115" s="406"/>
      <c r="S115" s="406"/>
      <c r="T115" s="406"/>
      <c r="U115" s="406"/>
      <c r="V115" s="406"/>
      <c r="W115" s="406"/>
      <c r="X115" s="406"/>
      <c r="Y115" s="406"/>
      <c r="Z115" s="406"/>
      <c r="AA115" s="406"/>
      <c r="AB115" s="406"/>
    </row>
    <row r="116" spans="1:28" x14ac:dyDescent="0.3">
      <c r="A116" s="3" t="s">
        <v>41</v>
      </c>
      <c r="B116" s="238">
        <v>1</v>
      </c>
      <c r="C116" s="238">
        <v>1</v>
      </c>
      <c r="D116" s="238">
        <v>1</v>
      </c>
      <c r="E116" s="238">
        <v>1</v>
      </c>
      <c r="F116" s="238"/>
      <c r="G116" s="238"/>
      <c r="H116" s="238"/>
      <c r="I116" s="238"/>
      <c r="J116" s="238"/>
      <c r="K116" s="238"/>
      <c r="L116" s="238"/>
      <c r="M116" s="238"/>
      <c r="N116" s="238">
        <f>AVERAGE(B116:M116)</f>
        <v>1</v>
      </c>
      <c r="P116" s="406"/>
      <c r="Q116" s="406"/>
      <c r="R116" s="406"/>
      <c r="S116" s="406"/>
      <c r="T116" s="406"/>
      <c r="U116" s="406"/>
      <c r="V116" s="406"/>
      <c r="W116" s="406"/>
      <c r="X116" s="406"/>
      <c r="Y116" s="406"/>
      <c r="Z116" s="406"/>
      <c r="AA116" s="406"/>
      <c r="AB116" s="406"/>
    </row>
    <row r="117" spans="1:28" x14ac:dyDescent="0.3">
      <c r="A117" s="3" t="s">
        <v>196</v>
      </c>
      <c r="B117" s="6">
        <f>B116/B115</f>
        <v>1.3333333333333333</v>
      </c>
      <c r="C117" s="6">
        <f t="shared" ref="C117:M117" si="48">C116/C115</f>
        <v>1.3333333333333333</v>
      </c>
      <c r="D117" s="6">
        <f t="shared" si="48"/>
        <v>1.3333333333333333</v>
      </c>
      <c r="E117" s="6">
        <f t="shared" si="48"/>
        <v>1.3333333333333333</v>
      </c>
      <c r="F117" s="6">
        <f t="shared" si="48"/>
        <v>0</v>
      </c>
      <c r="G117" s="6">
        <f t="shared" si="48"/>
        <v>0</v>
      </c>
      <c r="H117" s="6">
        <f t="shared" si="48"/>
        <v>0</v>
      </c>
      <c r="I117" s="6">
        <f t="shared" si="48"/>
        <v>0</v>
      </c>
      <c r="J117" s="6">
        <f t="shared" si="48"/>
        <v>0</v>
      </c>
      <c r="K117" s="6">
        <f t="shared" si="48"/>
        <v>0</v>
      </c>
      <c r="L117" s="6">
        <f t="shared" si="48"/>
        <v>0</v>
      </c>
      <c r="M117" s="6">
        <f t="shared" si="48"/>
        <v>0</v>
      </c>
      <c r="N117" s="6">
        <f t="shared" ref="N117" si="49">N116/N115</f>
        <v>1.3333333333333333</v>
      </c>
      <c r="P117" s="406"/>
      <c r="Q117" s="406"/>
      <c r="R117" s="406"/>
      <c r="S117" s="406"/>
      <c r="T117" s="406"/>
      <c r="U117" s="406"/>
      <c r="V117" s="406"/>
      <c r="W117" s="406"/>
      <c r="X117" s="406"/>
      <c r="Y117" s="406"/>
      <c r="Z117" s="406"/>
      <c r="AA117" s="406"/>
      <c r="AB117" s="406"/>
    </row>
    <row r="118" spans="1:28" x14ac:dyDescent="0.3">
      <c r="A118" s="3" t="s">
        <v>198</v>
      </c>
      <c r="B118" s="6">
        <f>B117</f>
        <v>1.3333333333333333</v>
      </c>
      <c r="C118" s="2">
        <f>SUM($B$117:C$117)/COUNT($B$117:C$117)</f>
        <v>1.3333333333333333</v>
      </c>
      <c r="D118" s="2">
        <f>SUM($B$117:D$117)/COUNT($B$117:D$117)</f>
        <v>1.3333333333333333</v>
      </c>
      <c r="E118" s="2">
        <f>SUM($B$117:E$117)/COUNT($B$117:E$117)</f>
        <v>1.3333333333333333</v>
      </c>
      <c r="F118" s="2">
        <f>SUM($B$117:F$117)/COUNT($B$117:F$117)</f>
        <v>1.0666666666666667</v>
      </c>
      <c r="G118" s="2">
        <f>SUM($B$117:G$117)/COUNT($B$117:G$117)</f>
        <v>0.88888888888888884</v>
      </c>
      <c r="H118" s="2">
        <f>SUM($B$117:H$117)/COUNT($B$117:H$117)</f>
        <v>0.76190476190476186</v>
      </c>
      <c r="I118" s="2">
        <f>SUM($B$117:I$117)/COUNT($B$117:I$117)</f>
        <v>0.66666666666666663</v>
      </c>
      <c r="J118" s="2">
        <f>SUM($B$117:J$117)/COUNT($B$117:J$117)</f>
        <v>0.59259259259259256</v>
      </c>
      <c r="K118" s="2">
        <f>SUM($B$117:K$117)/COUNT($B$117:K$117)</f>
        <v>0.53333333333333333</v>
      </c>
      <c r="L118" s="2">
        <f>SUM($B$117:L$117)/COUNT($B$117:L$117)</f>
        <v>0.48484848484848481</v>
      </c>
      <c r="M118" s="2">
        <f>SUM($B$117:M$117)/COUNT($B$117:M$117)</f>
        <v>0.44444444444444442</v>
      </c>
      <c r="N118" s="2"/>
      <c r="P118" s="406"/>
      <c r="Q118" s="406"/>
      <c r="R118" s="406"/>
      <c r="S118" s="406"/>
      <c r="T118" s="406"/>
      <c r="U118" s="406"/>
      <c r="V118" s="406"/>
      <c r="W118" s="406"/>
      <c r="X118" s="406"/>
      <c r="Y118" s="406"/>
      <c r="Z118" s="406"/>
      <c r="AA118" s="406"/>
      <c r="AB118" s="406"/>
    </row>
    <row r="119" spans="1:28" x14ac:dyDescent="0.3">
      <c r="A119" s="209"/>
      <c r="B119" s="210"/>
      <c r="C119" s="211"/>
      <c r="D119" s="211"/>
      <c r="E119" s="211"/>
      <c r="F119" s="211"/>
      <c r="G119" s="211"/>
      <c r="H119" s="211"/>
      <c r="I119" s="211"/>
      <c r="J119" s="211"/>
      <c r="K119" s="211"/>
      <c r="L119" s="211"/>
      <c r="M119" s="211"/>
      <c r="N119" s="211"/>
    </row>
    <row r="120" spans="1:28" x14ac:dyDescent="0.3">
      <c r="A120" s="209"/>
      <c r="B120" s="210"/>
      <c r="C120" s="211"/>
      <c r="D120" s="211"/>
      <c r="E120" s="211"/>
      <c r="F120" s="211"/>
      <c r="G120" s="211"/>
      <c r="H120" s="211"/>
      <c r="I120" s="211"/>
      <c r="J120" s="211"/>
      <c r="K120" s="211"/>
      <c r="L120" s="211"/>
      <c r="M120" s="211"/>
      <c r="N120" s="211"/>
    </row>
    <row r="121" spans="1:28" x14ac:dyDescent="0.3">
      <c r="A121" s="202" t="s">
        <v>184</v>
      </c>
      <c r="B121" s="203" t="s">
        <v>28</v>
      </c>
      <c r="C121" s="203" t="s">
        <v>29</v>
      </c>
      <c r="D121" s="203" t="s">
        <v>30</v>
      </c>
      <c r="E121" s="203" t="s">
        <v>31</v>
      </c>
      <c r="F121" s="203" t="s">
        <v>32</v>
      </c>
      <c r="G121" s="203" t="s">
        <v>33</v>
      </c>
      <c r="H121" s="203" t="s">
        <v>34</v>
      </c>
      <c r="I121" s="203" t="s">
        <v>35</v>
      </c>
      <c r="J121" s="203" t="s">
        <v>36</v>
      </c>
      <c r="K121" s="203" t="s">
        <v>37</v>
      </c>
      <c r="L121" s="203" t="s">
        <v>38</v>
      </c>
      <c r="M121" s="203" t="s">
        <v>39</v>
      </c>
      <c r="N121" s="203" t="s">
        <v>82</v>
      </c>
      <c r="P121" s="203" t="s">
        <v>28</v>
      </c>
      <c r="Q121" s="203" t="s">
        <v>29</v>
      </c>
      <c r="R121" s="203" t="s">
        <v>30</v>
      </c>
      <c r="S121" s="203" t="s">
        <v>31</v>
      </c>
      <c r="T121" s="203" t="s">
        <v>32</v>
      </c>
      <c r="U121" s="203" t="s">
        <v>33</v>
      </c>
      <c r="V121" s="203" t="s">
        <v>34</v>
      </c>
      <c r="W121" s="203" t="s">
        <v>35</v>
      </c>
      <c r="X121" s="203" t="s">
        <v>36</v>
      </c>
      <c r="Y121" s="203" t="s">
        <v>37</v>
      </c>
      <c r="Z121" s="203" t="s">
        <v>38</v>
      </c>
      <c r="AA121" s="203" t="s">
        <v>39</v>
      </c>
      <c r="AB121" s="203" t="s">
        <v>82</v>
      </c>
    </row>
    <row r="122" spans="1:28" x14ac:dyDescent="0.3">
      <c r="A122" s="3" t="s">
        <v>224</v>
      </c>
      <c r="B122" s="213">
        <v>1</v>
      </c>
      <c r="C122" s="213">
        <v>1</v>
      </c>
      <c r="D122" s="213">
        <v>1</v>
      </c>
      <c r="E122" s="213">
        <v>1</v>
      </c>
      <c r="F122" s="213">
        <v>1</v>
      </c>
      <c r="G122" s="213">
        <v>1</v>
      </c>
      <c r="H122" s="213">
        <v>1</v>
      </c>
      <c r="I122" s="213">
        <v>1</v>
      </c>
      <c r="J122" s="213">
        <v>1</v>
      </c>
      <c r="K122" s="213">
        <v>1</v>
      </c>
      <c r="L122" s="213">
        <v>1</v>
      </c>
      <c r="M122" s="213">
        <v>1</v>
      </c>
      <c r="N122" s="213">
        <v>1</v>
      </c>
      <c r="P122" s="406"/>
      <c r="Q122" s="406" t="s">
        <v>313</v>
      </c>
      <c r="R122" s="406" t="s">
        <v>316</v>
      </c>
      <c r="S122" s="406"/>
      <c r="T122" s="406"/>
      <c r="U122" s="406"/>
      <c r="V122" s="406"/>
      <c r="W122" s="406"/>
      <c r="X122" s="406"/>
      <c r="Y122" s="406"/>
      <c r="Z122" s="406"/>
      <c r="AA122" s="406"/>
      <c r="AB122" s="406"/>
    </row>
    <row r="123" spans="1:28" x14ac:dyDescent="0.3">
      <c r="A123" s="3" t="s">
        <v>225</v>
      </c>
      <c r="B123" s="213">
        <v>0.75</v>
      </c>
      <c r="C123" s="213">
        <v>0.75</v>
      </c>
      <c r="D123" s="213">
        <v>0.75</v>
      </c>
      <c r="E123" s="213">
        <v>0.75</v>
      </c>
      <c r="F123" s="213">
        <v>0.75</v>
      </c>
      <c r="G123" s="213">
        <v>0.75</v>
      </c>
      <c r="H123" s="213">
        <v>0.75</v>
      </c>
      <c r="I123" s="213">
        <v>0.75</v>
      </c>
      <c r="J123" s="213">
        <v>0.75</v>
      </c>
      <c r="K123" s="213">
        <v>0.75</v>
      </c>
      <c r="L123" s="213">
        <v>0.75</v>
      </c>
      <c r="M123" s="213">
        <v>0.75</v>
      </c>
      <c r="N123" s="213">
        <v>0.75</v>
      </c>
      <c r="P123" s="406"/>
      <c r="Q123" s="406"/>
      <c r="R123" s="406"/>
      <c r="S123" s="406"/>
      <c r="T123" s="406"/>
      <c r="U123" s="406"/>
      <c r="V123" s="406"/>
      <c r="W123" s="406"/>
      <c r="X123" s="406"/>
      <c r="Y123" s="406"/>
      <c r="Z123" s="406"/>
      <c r="AA123" s="406"/>
      <c r="AB123" s="406"/>
    </row>
    <row r="124" spans="1:28" x14ac:dyDescent="0.3">
      <c r="A124" s="202" t="s">
        <v>301</v>
      </c>
      <c r="B124" s="313">
        <v>1</v>
      </c>
      <c r="C124" s="313">
        <v>1</v>
      </c>
      <c r="D124" s="313">
        <v>0</v>
      </c>
      <c r="E124" s="313">
        <v>0</v>
      </c>
      <c r="F124" s="313"/>
      <c r="G124" s="313"/>
      <c r="H124" s="313"/>
      <c r="I124" s="313"/>
      <c r="J124" s="313"/>
      <c r="K124" s="313"/>
      <c r="L124" s="313"/>
      <c r="M124" s="313"/>
      <c r="N124" s="286">
        <f>SUM(B124:M124)</f>
        <v>2</v>
      </c>
      <c r="P124" s="406"/>
      <c r="Q124" s="406"/>
      <c r="R124" s="406"/>
      <c r="S124" s="406"/>
      <c r="T124" s="406"/>
      <c r="U124" s="406"/>
      <c r="V124" s="406"/>
      <c r="W124" s="406"/>
      <c r="X124" s="406"/>
      <c r="Y124" s="406"/>
      <c r="Z124" s="406"/>
      <c r="AA124" s="406"/>
      <c r="AB124" s="406"/>
    </row>
    <row r="125" spans="1:28" x14ac:dyDescent="0.3">
      <c r="A125" s="202" t="s">
        <v>302</v>
      </c>
      <c r="B125" s="313">
        <v>1</v>
      </c>
      <c r="C125" s="313">
        <v>1</v>
      </c>
      <c r="D125" s="313">
        <v>0</v>
      </c>
      <c r="E125" s="313">
        <v>0</v>
      </c>
      <c r="F125" s="313"/>
      <c r="G125" s="313"/>
      <c r="H125" s="313"/>
      <c r="I125" s="313"/>
      <c r="J125" s="313"/>
      <c r="K125" s="313"/>
      <c r="L125" s="313"/>
      <c r="M125" s="313"/>
      <c r="N125" s="286">
        <f>SUM(B125:M125)</f>
        <v>2</v>
      </c>
      <c r="P125" s="406"/>
      <c r="Q125" s="406"/>
      <c r="R125" s="406"/>
      <c r="S125" s="406"/>
      <c r="T125" s="406"/>
      <c r="U125" s="406"/>
      <c r="V125" s="406"/>
      <c r="W125" s="406"/>
      <c r="X125" s="406"/>
      <c r="Y125" s="406"/>
      <c r="Z125" s="406"/>
      <c r="AA125" s="406"/>
      <c r="AB125" s="406"/>
    </row>
    <row r="126" spans="1:28" x14ac:dyDescent="0.3">
      <c r="A126" s="3" t="s">
        <v>303</v>
      </c>
      <c r="B126" s="314">
        <f>IFERROR(B124/B125,0)</f>
        <v>1</v>
      </c>
      <c r="C126" s="314">
        <f t="shared" ref="C126:M126" si="50">IFERROR(C124/C125,0)</f>
        <v>1</v>
      </c>
      <c r="D126" s="314">
        <f t="shared" si="50"/>
        <v>0</v>
      </c>
      <c r="E126" s="314">
        <f t="shared" si="50"/>
        <v>0</v>
      </c>
      <c r="F126" s="314">
        <f t="shared" si="50"/>
        <v>0</v>
      </c>
      <c r="G126" s="314">
        <f t="shared" si="50"/>
        <v>0</v>
      </c>
      <c r="H126" s="314">
        <f t="shared" si="50"/>
        <v>0</v>
      </c>
      <c r="I126" s="314">
        <f t="shared" si="50"/>
        <v>0</v>
      </c>
      <c r="J126" s="314">
        <f t="shared" si="50"/>
        <v>0</v>
      </c>
      <c r="K126" s="314">
        <f t="shared" si="50"/>
        <v>0</v>
      </c>
      <c r="L126" s="314">
        <f t="shared" si="50"/>
        <v>0</v>
      </c>
      <c r="M126" s="314">
        <f t="shared" si="50"/>
        <v>0</v>
      </c>
      <c r="N126" s="315">
        <f>AVERAGE(B126:M126)</f>
        <v>0.16666666666666666</v>
      </c>
      <c r="P126" s="406"/>
      <c r="Q126" s="406"/>
      <c r="R126" s="406"/>
      <c r="S126" s="406"/>
      <c r="T126" s="406"/>
      <c r="U126" s="406"/>
      <c r="V126" s="406"/>
      <c r="W126" s="406"/>
      <c r="X126" s="406"/>
      <c r="Y126" s="406"/>
      <c r="Z126" s="406"/>
      <c r="AA126" s="406"/>
      <c r="AB126" s="406"/>
    </row>
    <row r="127" spans="1:28" x14ac:dyDescent="0.3">
      <c r="A127" s="3" t="s">
        <v>304</v>
      </c>
      <c r="B127" s="240"/>
      <c r="C127" s="240"/>
      <c r="D127" s="240"/>
      <c r="E127" s="240"/>
      <c r="F127" s="240"/>
      <c r="G127" s="240"/>
      <c r="H127" s="240"/>
      <c r="I127" s="240"/>
      <c r="J127" s="240"/>
      <c r="K127" s="240"/>
      <c r="L127" s="240"/>
      <c r="M127" s="240"/>
      <c r="N127" s="238" t="e">
        <f>AVERAGE(B127:M127)</f>
        <v>#DIV/0!</v>
      </c>
      <c r="P127" s="406"/>
      <c r="Q127" s="406"/>
      <c r="R127" s="406"/>
      <c r="S127" s="406"/>
      <c r="T127" s="406"/>
      <c r="U127" s="406"/>
      <c r="V127" s="406"/>
      <c r="W127" s="406"/>
      <c r="X127" s="406"/>
      <c r="Y127" s="406"/>
      <c r="Z127" s="406"/>
      <c r="AA127" s="406"/>
      <c r="AB127" s="406"/>
    </row>
    <row r="128" spans="1:28" x14ac:dyDescent="0.3">
      <c r="A128" s="3" t="s">
        <v>196</v>
      </c>
      <c r="B128" s="6">
        <f>IFERROR(AVERAGE(B127/B123,B126/B122),0)</f>
        <v>0.5</v>
      </c>
      <c r="C128" s="6">
        <f t="shared" ref="C128:N128" si="51">IFERROR(AVERAGE(C127/C123,C126/C122),0)</f>
        <v>0.5</v>
      </c>
      <c r="D128" s="6">
        <f t="shared" si="51"/>
        <v>0</v>
      </c>
      <c r="E128" s="6">
        <f t="shared" si="51"/>
        <v>0</v>
      </c>
      <c r="F128" s="6">
        <f t="shared" si="51"/>
        <v>0</v>
      </c>
      <c r="G128" s="6">
        <f t="shared" si="51"/>
        <v>0</v>
      </c>
      <c r="H128" s="6">
        <f t="shared" si="51"/>
        <v>0</v>
      </c>
      <c r="I128" s="6">
        <f t="shared" si="51"/>
        <v>0</v>
      </c>
      <c r="J128" s="6">
        <f t="shared" si="51"/>
        <v>0</v>
      </c>
      <c r="K128" s="6">
        <f t="shared" si="51"/>
        <v>0</v>
      </c>
      <c r="L128" s="6">
        <f t="shared" si="51"/>
        <v>0</v>
      </c>
      <c r="M128" s="6">
        <f t="shared" si="51"/>
        <v>0</v>
      </c>
      <c r="N128" s="6">
        <f t="shared" si="51"/>
        <v>0</v>
      </c>
      <c r="P128" s="406"/>
      <c r="Q128" s="406"/>
      <c r="R128" s="406"/>
      <c r="S128" s="406"/>
      <c r="T128" s="406"/>
      <c r="U128" s="406"/>
      <c r="V128" s="406"/>
      <c r="W128" s="406"/>
      <c r="X128" s="406"/>
      <c r="Y128" s="406"/>
      <c r="Z128" s="406"/>
      <c r="AA128" s="406"/>
      <c r="AB128" s="406"/>
    </row>
    <row r="129" spans="1:28" x14ac:dyDescent="0.3">
      <c r="A129" s="3" t="s">
        <v>197</v>
      </c>
      <c r="B129" s="2">
        <f>B128</f>
        <v>0.5</v>
      </c>
      <c r="C129" s="2">
        <f>SUM($B$128:C$128)/COUNT($B$128:C$128)</f>
        <v>0.5</v>
      </c>
      <c r="D129" s="2">
        <f>SUM($B$128:D$128)/COUNT($B$128:D$128)</f>
        <v>0.33333333333333331</v>
      </c>
      <c r="E129" s="2">
        <f>SUM($B$128:E$128)/COUNT($B$128:E$128)</f>
        <v>0.25</v>
      </c>
      <c r="F129" s="2">
        <f>SUM($B$128:F$128)/COUNT($B$128:F$128)</f>
        <v>0.2</v>
      </c>
      <c r="G129" s="2">
        <f>SUM($B$128:G$128)/COUNT($B$128:G$128)</f>
        <v>0.16666666666666666</v>
      </c>
      <c r="H129" s="2">
        <f>SUM($B$128:H$128)/COUNT($B$128:H$128)</f>
        <v>0.14285714285714285</v>
      </c>
      <c r="I129" s="2">
        <f>SUM($B$128:I$128)/COUNT($B$128:I$128)</f>
        <v>0.125</v>
      </c>
      <c r="J129" s="2">
        <f>SUM($B$128:J$128)/COUNT($B$128:J$128)</f>
        <v>0.1111111111111111</v>
      </c>
      <c r="K129" s="2">
        <f>SUM($B$128:K$128)/COUNT($B$128:K$128)</f>
        <v>0.1</v>
      </c>
      <c r="L129" s="2">
        <f>SUM($B$128:L$128)/COUNT($B$128:L$128)</f>
        <v>9.0909090909090912E-2</v>
      </c>
      <c r="M129" s="2">
        <f>SUM($B$128:M$128)/COUNT($B$128:M$128)</f>
        <v>8.3333333333333329E-2</v>
      </c>
      <c r="N129" s="2"/>
      <c r="P129" s="406"/>
      <c r="Q129" s="406"/>
      <c r="R129" s="406"/>
      <c r="S129" s="406"/>
      <c r="T129" s="406"/>
      <c r="U129" s="406"/>
      <c r="V129" s="406"/>
      <c r="W129" s="406"/>
      <c r="X129" s="406"/>
      <c r="Y129" s="406"/>
      <c r="Z129" s="406"/>
      <c r="AA129" s="406"/>
      <c r="AB129" s="406"/>
    </row>
    <row r="130" spans="1:28" x14ac:dyDescent="0.3">
      <c r="A130" s="209"/>
      <c r="B130" s="210"/>
      <c r="C130" s="211"/>
      <c r="D130" s="211"/>
      <c r="E130" s="211"/>
      <c r="F130" s="211"/>
      <c r="G130" s="211"/>
      <c r="H130" s="211"/>
      <c r="I130" s="211"/>
      <c r="J130" s="211"/>
      <c r="K130" s="211"/>
      <c r="L130" s="211"/>
      <c r="M130" s="211"/>
      <c r="N130" s="211"/>
    </row>
    <row r="131" spans="1:28" x14ac:dyDescent="0.3">
      <c r="A131" s="209"/>
      <c r="B131" s="219"/>
      <c r="C131" s="220"/>
      <c r="D131" s="211"/>
      <c r="E131" s="211"/>
      <c r="F131" s="211"/>
      <c r="G131" s="211"/>
      <c r="H131" s="211"/>
      <c r="I131" s="211"/>
      <c r="J131" s="211"/>
      <c r="K131" s="211"/>
      <c r="L131" s="211"/>
      <c r="M131" s="211"/>
      <c r="N131" s="211"/>
    </row>
    <row r="132" spans="1:28" x14ac:dyDescent="0.3">
      <c r="A132" s="3" t="s">
        <v>194</v>
      </c>
      <c r="B132" s="208" t="s">
        <v>193</v>
      </c>
      <c r="C132" s="208"/>
    </row>
    <row r="133" spans="1:28" x14ac:dyDescent="0.3">
      <c r="A133" s="242" t="s">
        <v>190</v>
      </c>
      <c r="B133" s="241" t="s">
        <v>28</v>
      </c>
      <c r="C133" s="203" t="s">
        <v>29</v>
      </c>
      <c r="D133" s="203" t="s">
        <v>30</v>
      </c>
      <c r="E133" s="203" t="s">
        <v>31</v>
      </c>
      <c r="F133" s="203" t="s">
        <v>32</v>
      </c>
      <c r="G133" s="203" t="s">
        <v>33</v>
      </c>
      <c r="H133" s="203" t="s">
        <v>34</v>
      </c>
      <c r="I133" s="203" t="s">
        <v>35</v>
      </c>
      <c r="J133" s="203" t="s">
        <v>36</v>
      </c>
      <c r="K133" s="203" t="s">
        <v>37</v>
      </c>
      <c r="L133" s="203" t="s">
        <v>38</v>
      </c>
      <c r="M133" s="203" t="s">
        <v>39</v>
      </c>
      <c r="N133" s="203" t="s">
        <v>82</v>
      </c>
      <c r="P133" s="203" t="s">
        <v>28</v>
      </c>
      <c r="Q133" s="203" t="s">
        <v>29</v>
      </c>
      <c r="R133" s="203" t="s">
        <v>30</v>
      </c>
      <c r="S133" s="203" t="s">
        <v>31</v>
      </c>
      <c r="T133" s="203" t="s">
        <v>32</v>
      </c>
      <c r="U133" s="203" t="s">
        <v>33</v>
      </c>
      <c r="V133" s="203" t="s">
        <v>34</v>
      </c>
      <c r="W133" s="203" t="s">
        <v>35</v>
      </c>
      <c r="X133" s="203" t="s">
        <v>36</v>
      </c>
      <c r="Y133" s="203" t="s">
        <v>37</v>
      </c>
      <c r="Z133" s="203" t="s">
        <v>38</v>
      </c>
      <c r="AA133" s="203" t="s">
        <v>39</v>
      </c>
      <c r="AB133" s="203" t="s">
        <v>82</v>
      </c>
    </row>
    <row r="134" spans="1:28" x14ac:dyDescent="0.3">
      <c r="A134" s="3" t="s">
        <v>40</v>
      </c>
      <c r="B134" s="207">
        <v>0</v>
      </c>
      <c r="C134" s="207">
        <v>0</v>
      </c>
      <c r="D134" s="207">
        <v>0</v>
      </c>
      <c r="E134" s="207">
        <v>0</v>
      </c>
      <c r="F134" s="207">
        <v>0</v>
      </c>
      <c r="G134" s="207">
        <v>0</v>
      </c>
      <c r="H134" s="207">
        <v>0</v>
      </c>
      <c r="I134" s="207">
        <v>0</v>
      </c>
      <c r="J134" s="207">
        <v>0</v>
      </c>
      <c r="K134" s="207">
        <v>0</v>
      </c>
      <c r="L134" s="207">
        <v>0</v>
      </c>
      <c r="M134" s="207">
        <v>0</v>
      </c>
      <c r="N134" s="207">
        <f>SUM(B134:M134)</f>
        <v>0</v>
      </c>
      <c r="P134" s="406"/>
      <c r="Q134" s="406"/>
      <c r="R134" s="406"/>
      <c r="S134" s="406"/>
      <c r="T134" s="406"/>
      <c r="U134" s="406"/>
      <c r="V134" s="406"/>
      <c r="W134" s="406"/>
      <c r="X134" s="406"/>
      <c r="Y134" s="406"/>
      <c r="Z134" s="406"/>
      <c r="AA134" s="406"/>
      <c r="AB134" s="406"/>
    </row>
    <row r="135" spans="1:28" x14ac:dyDescent="0.3">
      <c r="A135" s="3" t="s">
        <v>41</v>
      </c>
      <c r="B135" s="237">
        <v>0</v>
      </c>
      <c r="C135" s="237">
        <v>0</v>
      </c>
      <c r="D135" s="237">
        <v>0</v>
      </c>
      <c r="E135" s="237">
        <v>0</v>
      </c>
      <c r="F135" s="237"/>
      <c r="G135" s="237"/>
      <c r="H135" s="237"/>
      <c r="I135" s="237"/>
      <c r="J135" s="237"/>
      <c r="K135" s="237"/>
      <c r="L135" s="237"/>
      <c r="M135" s="237"/>
      <c r="N135" s="237">
        <f>SUM(B135:M135)</f>
        <v>0</v>
      </c>
      <c r="P135" s="406"/>
      <c r="Q135" s="406"/>
      <c r="R135" s="406"/>
      <c r="S135" s="406"/>
      <c r="T135" s="406"/>
      <c r="U135" s="406"/>
      <c r="V135" s="406"/>
      <c r="W135" s="406"/>
      <c r="X135" s="406"/>
      <c r="Y135" s="406"/>
      <c r="Z135" s="406"/>
      <c r="AA135" s="406"/>
      <c r="AB135" s="406"/>
    </row>
    <row r="136" spans="1:28" x14ac:dyDescent="0.3">
      <c r="A136" s="3" t="s">
        <v>83</v>
      </c>
      <c r="B136" s="207">
        <f>B135</f>
        <v>0</v>
      </c>
      <c r="C136" s="207">
        <f>SUM($B$135:C$135)</f>
        <v>0</v>
      </c>
      <c r="D136" s="207">
        <f>SUM($B$135:D$135)</f>
        <v>0</v>
      </c>
      <c r="E136" s="207">
        <f>SUM($B$135:E$135)</f>
        <v>0</v>
      </c>
      <c r="F136" s="207">
        <f>SUM($B$135:F$135)</f>
        <v>0</v>
      </c>
      <c r="G136" s="207">
        <f>SUM($B$135:G$135)</f>
        <v>0</v>
      </c>
      <c r="H136" s="207">
        <f>SUM($B$135:H$135)</f>
        <v>0</v>
      </c>
      <c r="I136" s="207">
        <f>SUM($B$135:I$135)</f>
        <v>0</v>
      </c>
      <c r="J136" s="207">
        <f>SUM($B$135:J$135)</f>
        <v>0</v>
      </c>
      <c r="K136" s="207">
        <f>SUM($B$135:K$135)</f>
        <v>0</v>
      </c>
      <c r="L136" s="207">
        <f>SUM($B$135:L$135)</f>
        <v>0</v>
      </c>
      <c r="M136" s="207">
        <f>SUM($B$135:M$135)</f>
        <v>0</v>
      </c>
      <c r="N136" s="207"/>
      <c r="P136" s="406"/>
      <c r="Q136" s="406"/>
      <c r="R136" s="406"/>
      <c r="S136" s="406"/>
      <c r="T136" s="406"/>
      <c r="U136" s="406"/>
      <c r="V136" s="406"/>
      <c r="W136" s="406"/>
      <c r="X136" s="406"/>
      <c r="Y136" s="406"/>
      <c r="Z136" s="406"/>
      <c r="AA136" s="406"/>
      <c r="AB136" s="406"/>
    </row>
    <row r="137" spans="1:28" x14ac:dyDescent="0.3">
      <c r="A137" s="3" t="s">
        <v>196</v>
      </c>
      <c r="B137" s="6">
        <f>IF(B135=0,1,B134/B135)</f>
        <v>1</v>
      </c>
      <c r="C137" s="6">
        <f t="shared" ref="C137:N137" si="52">IF(C135=0,1,C134/C135)</f>
        <v>1</v>
      </c>
      <c r="D137" s="6">
        <f t="shared" si="52"/>
        <v>1</v>
      </c>
      <c r="E137" s="6">
        <f t="shared" si="52"/>
        <v>1</v>
      </c>
      <c r="F137" s="6">
        <f t="shared" si="52"/>
        <v>1</v>
      </c>
      <c r="G137" s="6">
        <f t="shared" si="52"/>
        <v>1</v>
      </c>
      <c r="H137" s="6">
        <f t="shared" si="52"/>
        <v>1</v>
      </c>
      <c r="I137" s="6">
        <f t="shared" si="52"/>
        <v>1</v>
      </c>
      <c r="J137" s="6">
        <f t="shared" si="52"/>
        <v>1</v>
      </c>
      <c r="K137" s="6">
        <f t="shared" si="52"/>
        <v>1</v>
      </c>
      <c r="L137" s="6">
        <f t="shared" si="52"/>
        <v>1</v>
      </c>
      <c r="M137" s="6">
        <f t="shared" si="52"/>
        <v>1</v>
      </c>
      <c r="N137" s="6">
        <f t="shared" si="52"/>
        <v>1</v>
      </c>
      <c r="P137" s="406"/>
      <c r="Q137" s="406"/>
      <c r="R137" s="406"/>
      <c r="S137" s="406"/>
      <c r="T137" s="406"/>
      <c r="U137" s="406"/>
      <c r="V137" s="406"/>
      <c r="W137" s="406"/>
      <c r="X137" s="406"/>
      <c r="Y137" s="406"/>
      <c r="Z137" s="406"/>
      <c r="AA137" s="406"/>
      <c r="AB137" s="406"/>
    </row>
    <row r="138" spans="1:28" x14ac:dyDescent="0.3">
      <c r="A138" s="3" t="s">
        <v>197</v>
      </c>
      <c r="B138" s="2">
        <f>B137</f>
        <v>1</v>
      </c>
      <c r="C138" s="2">
        <f>SUM($B$137:C$137)/COUNT($B$137:C$137)</f>
        <v>1</v>
      </c>
      <c r="D138" s="2">
        <f>SUM($B$137:D$137)/COUNT($B$137:D$137)</f>
        <v>1</v>
      </c>
      <c r="E138" s="2">
        <f>SUM($B$137:E$137)/COUNT($B$137:E$137)</f>
        <v>1</v>
      </c>
      <c r="F138" s="2">
        <f>SUM($B$137:F$137)/COUNT($B$137:F$137)</f>
        <v>1</v>
      </c>
      <c r="G138" s="2">
        <f>SUM($B$137:G$137)/COUNT($B$137:G$137)</f>
        <v>1</v>
      </c>
      <c r="H138" s="2">
        <f>SUM($B$137:H$137)/COUNT($B$137:H$137)</f>
        <v>1</v>
      </c>
      <c r="I138" s="2">
        <f>SUM($B$137:I$137)/COUNT($B$137:I$137)</f>
        <v>1</v>
      </c>
      <c r="J138" s="2">
        <f>SUM($B$137:J$137)/COUNT($B$137:J$137)</f>
        <v>1</v>
      </c>
      <c r="K138" s="2">
        <f>SUM($B$137:K$137)/COUNT($B$137:K$137)</f>
        <v>1</v>
      </c>
      <c r="L138" s="2">
        <f>SUM($B$137:L$137)/COUNT($B$137:L$137)</f>
        <v>1</v>
      </c>
      <c r="M138" s="2">
        <f>SUM($B$137:M$137)/COUNT($B$137:M$137)</f>
        <v>1</v>
      </c>
      <c r="N138" s="2"/>
      <c r="P138" s="406"/>
      <c r="Q138" s="406"/>
      <c r="R138" s="406"/>
      <c r="S138" s="406"/>
      <c r="T138" s="406"/>
      <c r="U138" s="406"/>
      <c r="V138" s="406"/>
      <c r="W138" s="406"/>
      <c r="X138" s="406"/>
      <c r="Y138" s="406"/>
      <c r="Z138" s="406"/>
      <c r="AA138" s="406"/>
      <c r="AB138" s="406"/>
    </row>
    <row r="139" spans="1:28" x14ac:dyDescent="0.3">
      <c r="A139" s="209"/>
      <c r="B139" s="211"/>
      <c r="C139" s="211"/>
      <c r="D139" s="211"/>
      <c r="E139" s="211"/>
      <c r="F139" s="211"/>
      <c r="G139" s="211"/>
      <c r="H139" s="211"/>
      <c r="I139" s="211"/>
      <c r="J139" s="211"/>
      <c r="K139" s="211"/>
      <c r="L139" s="211"/>
      <c r="M139" s="211"/>
      <c r="N139" s="211"/>
    </row>
    <row r="140" spans="1:28" x14ac:dyDescent="0.3">
      <c r="A140" s="209"/>
      <c r="B140" s="211"/>
      <c r="C140" s="211"/>
      <c r="D140" s="211"/>
      <c r="E140" s="211"/>
      <c r="F140" s="211"/>
      <c r="G140" s="211"/>
      <c r="H140" s="211"/>
      <c r="I140" s="211"/>
      <c r="J140" s="211"/>
      <c r="K140" s="211"/>
      <c r="L140" s="211"/>
      <c r="M140" s="211"/>
      <c r="N140" s="211"/>
    </row>
    <row r="141" spans="1:28" x14ac:dyDescent="0.3">
      <c r="A141" s="3" t="s">
        <v>180</v>
      </c>
      <c r="B141" s="208" t="s">
        <v>187</v>
      </c>
      <c r="C141" s="208"/>
    </row>
    <row r="142" spans="1:28" x14ac:dyDescent="0.3">
      <c r="A142" s="242" t="s">
        <v>185</v>
      </c>
      <c r="B142" s="241" t="s">
        <v>28</v>
      </c>
      <c r="C142" s="203" t="s">
        <v>29</v>
      </c>
      <c r="D142" s="203" t="s">
        <v>30</v>
      </c>
      <c r="E142" s="203" t="s">
        <v>31</v>
      </c>
      <c r="F142" s="203" t="s">
        <v>32</v>
      </c>
      <c r="G142" s="203" t="s">
        <v>33</v>
      </c>
      <c r="H142" s="203" t="s">
        <v>34</v>
      </c>
      <c r="I142" s="203" t="s">
        <v>35</v>
      </c>
      <c r="J142" s="203" t="s">
        <v>36</v>
      </c>
      <c r="K142" s="203" t="s">
        <v>37</v>
      </c>
      <c r="L142" s="203" t="s">
        <v>38</v>
      </c>
      <c r="M142" s="203" t="s">
        <v>39</v>
      </c>
      <c r="N142" s="203" t="s">
        <v>82</v>
      </c>
      <c r="P142" s="203" t="s">
        <v>28</v>
      </c>
      <c r="Q142" s="203" t="s">
        <v>29</v>
      </c>
      <c r="R142" s="203" t="s">
        <v>30</v>
      </c>
      <c r="S142" s="203" t="s">
        <v>31</v>
      </c>
      <c r="T142" s="203" t="s">
        <v>32</v>
      </c>
      <c r="U142" s="203" t="s">
        <v>33</v>
      </c>
      <c r="V142" s="203" t="s">
        <v>34</v>
      </c>
      <c r="W142" s="203" t="s">
        <v>35</v>
      </c>
      <c r="X142" s="203" t="s">
        <v>36</v>
      </c>
      <c r="Y142" s="203" t="s">
        <v>37</v>
      </c>
      <c r="Z142" s="203" t="s">
        <v>38</v>
      </c>
      <c r="AA142" s="203" t="s">
        <v>39</v>
      </c>
      <c r="AB142" s="203" t="s">
        <v>82</v>
      </c>
    </row>
    <row r="143" spans="1:28" x14ac:dyDescent="0.3">
      <c r="A143" s="3" t="s">
        <v>40</v>
      </c>
      <c r="B143" s="207">
        <v>0</v>
      </c>
      <c r="C143" s="207">
        <v>0</v>
      </c>
      <c r="D143" s="207">
        <v>0</v>
      </c>
      <c r="E143" s="207">
        <v>0</v>
      </c>
      <c r="F143" s="207">
        <v>0</v>
      </c>
      <c r="G143" s="207">
        <v>0</v>
      </c>
      <c r="H143" s="207">
        <v>0</v>
      </c>
      <c r="I143" s="207">
        <v>0</v>
      </c>
      <c r="J143" s="207">
        <v>0</v>
      </c>
      <c r="K143" s="207">
        <v>0</v>
      </c>
      <c r="L143" s="207">
        <v>0</v>
      </c>
      <c r="M143" s="207">
        <v>0</v>
      </c>
      <c r="N143" s="207">
        <f>SUM(B143:M143)</f>
        <v>0</v>
      </c>
      <c r="P143" s="406"/>
      <c r="Q143" s="406"/>
      <c r="R143" s="406"/>
      <c r="S143" s="406"/>
      <c r="T143" s="406"/>
      <c r="U143" s="406"/>
      <c r="V143" s="406"/>
      <c r="W143" s="406"/>
      <c r="X143" s="406"/>
      <c r="Y143" s="406"/>
      <c r="Z143" s="406"/>
      <c r="AA143" s="406"/>
      <c r="AB143" s="406"/>
    </row>
    <row r="144" spans="1:28" x14ac:dyDescent="0.3">
      <c r="A144" s="3" t="s">
        <v>41</v>
      </c>
      <c r="B144" s="237">
        <v>0</v>
      </c>
      <c r="C144" s="237">
        <v>0</v>
      </c>
      <c r="D144" s="237">
        <v>0</v>
      </c>
      <c r="E144" s="237">
        <v>0</v>
      </c>
      <c r="F144" s="237"/>
      <c r="G144" s="237"/>
      <c r="H144" s="237"/>
      <c r="I144" s="237"/>
      <c r="J144" s="237"/>
      <c r="K144" s="237"/>
      <c r="L144" s="237"/>
      <c r="M144" s="237"/>
      <c r="N144" s="237">
        <f>SUM(B144:M144)</f>
        <v>0</v>
      </c>
      <c r="P144" s="406"/>
      <c r="Q144" s="406"/>
      <c r="R144" s="406"/>
      <c r="S144" s="406"/>
      <c r="T144" s="406"/>
      <c r="U144" s="406"/>
      <c r="V144" s="406"/>
      <c r="W144" s="406"/>
      <c r="X144" s="406"/>
      <c r="Y144" s="406"/>
      <c r="Z144" s="406"/>
      <c r="AA144" s="406"/>
      <c r="AB144" s="406"/>
    </row>
    <row r="145" spans="1:28" x14ac:dyDescent="0.3">
      <c r="A145" s="3" t="s">
        <v>83</v>
      </c>
      <c r="B145" s="207">
        <f>B144</f>
        <v>0</v>
      </c>
      <c r="C145" s="207">
        <f>SUM($B$167:M$167)</f>
        <v>0</v>
      </c>
      <c r="D145" s="207">
        <f>SUM($B$167:M$167)</f>
        <v>0</v>
      </c>
      <c r="E145" s="207">
        <f>SUM($B$167:M$167)</f>
        <v>0</v>
      </c>
      <c r="F145" s="207">
        <f>SUM($B$167:M$167)</f>
        <v>0</v>
      </c>
      <c r="G145" s="207">
        <f>SUM($B$167:M$167)</f>
        <v>0</v>
      </c>
      <c r="H145" s="207">
        <f>SUM($B$167:M$167)</f>
        <v>0</v>
      </c>
      <c r="I145" s="207">
        <f>SUM($B$167:M$167)</f>
        <v>0</v>
      </c>
      <c r="J145" s="207">
        <f>SUM($B$167:M$167)</f>
        <v>0</v>
      </c>
      <c r="K145" s="207">
        <f>SUM($B$167:M$167)</f>
        <v>0</v>
      </c>
      <c r="L145" s="207">
        <f>SUM($B$167:M$167)</f>
        <v>0</v>
      </c>
      <c r="M145" s="207">
        <f>SUM($B$167:M$167)</f>
        <v>0</v>
      </c>
      <c r="N145" s="207"/>
      <c r="P145" s="406"/>
      <c r="Q145" s="406"/>
      <c r="R145" s="406"/>
      <c r="S145" s="406"/>
      <c r="T145" s="406"/>
      <c r="U145" s="406"/>
      <c r="V145" s="406"/>
      <c r="W145" s="406"/>
      <c r="X145" s="406"/>
      <c r="Y145" s="406"/>
      <c r="Z145" s="406"/>
      <c r="AA145" s="406"/>
      <c r="AB145" s="406"/>
    </row>
    <row r="146" spans="1:28" x14ac:dyDescent="0.3">
      <c r="A146" s="3" t="s">
        <v>196</v>
      </c>
      <c r="B146" s="6">
        <f>IF(B144=0,1,B143/B144)</f>
        <v>1</v>
      </c>
      <c r="C146" s="6">
        <f t="shared" ref="C146:N146" si="53">IF(C144=0,1,C143/C144)</f>
        <v>1</v>
      </c>
      <c r="D146" s="6">
        <f t="shared" si="53"/>
        <v>1</v>
      </c>
      <c r="E146" s="6">
        <f t="shared" si="53"/>
        <v>1</v>
      </c>
      <c r="F146" s="6">
        <f t="shared" si="53"/>
        <v>1</v>
      </c>
      <c r="G146" s="6">
        <f t="shared" si="53"/>
        <v>1</v>
      </c>
      <c r="H146" s="6">
        <f t="shared" si="53"/>
        <v>1</v>
      </c>
      <c r="I146" s="6">
        <f t="shared" si="53"/>
        <v>1</v>
      </c>
      <c r="J146" s="6">
        <f t="shared" si="53"/>
        <v>1</v>
      </c>
      <c r="K146" s="6">
        <f t="shared" si="53"/>
        <v>1</v>
      </c>
      <c r="L146" s="6">
        <f t="shared" si="53"/>
        <v>1</v>
      </c>
      <c r="M146" s="6">
        <f t="shared" si="53"/>
        <v>1</v>
      </c>
      <c r="N146" s="6">
        <f t="shared" si="53"/>
        <v>1</v>
      </c>
      <c r="P146" s="406"/>
      <c r="Q146" s="406"/>
      <c r="R146" s="406"/>
      <c r="S146" s="406"/>
      <c r="T146" s="406"/>
      <c r="U146" s="406"/>
      <c r="V146" s="406"/>
      <c r="W146" s="406"/>
      <c r="X146" s="406"/>
      <c r="Y146" s="406"/>
      <c r="Z146" s="406"/>
      <c r="AA146" s="406"/>
      <c r="AB146" s="406"/>
    </row>
    <row r="147" spans="1:28" x14ac:dyDescent="0.3">
      <c r="A147" s="3" t="s">
        <v>197</v>
      </c>
      <c r="B147" s="2">
        <f>B146</f>
        <v>1</v>
      </c>
      <c r="C147" s="2">
        <f>AVERAGE($B$146:C$146)</f>
        <v>1</v>
      </c>
      <c r="D147" s="2">
        <f>AVERAGE($B$146:D$146)</f>
        <v>1</v>
      </c>
      <c r="E147" s="2">
        <f>AVERAGE($B$146:E$146)</f>
        <v>1</v>
      </c>
      <c r="F147" s="2">
        <f>AVERAGE($B$146:F$146)</f>
        <v>1</v>
      </c>
      <c r="G147" s="2">
        <f>AVERAGE($B$146:G$146)</f>
        <v>1</v>
      </c>
      <c r="H147" s="2">
        <f>AVERAGE($B$146:H$146)</f>
        <v>1</v>
      </c>
      <c r="I147" s="2">
        <f>AVERAGE($B$146:I$146)</f>
        <v>1</v>
      </c>
      <c r="J147" s="2">
        <f>AVERAGE($B$146:J$146)</f>
        <v>1</v>
      </c>
      <c r="K147" s="2">
        <f>AVERAGE($B$146:K$146)</f>
        <v>1</v>
      </c>
      <c r="L147" s="2">
        <f>AVERAGE($B$146:L$146)</f>
        <v>1</v>
      </c>
      <c r="M147" s="2">
        <f>AVERAGE($B$146:M$146)</f>
        <v>1</v>
      </c>
      <c r="N147" s="2"/>
      <c r="P147" s="406"/>
      <c r="Q147" s="406"/>
      <c r="R147" s="406"/>
      <c r="S147" s="406"/>
      <c r="T147" s="406"/>
      <c r="U147" s="406"/>
      <c r="V147" s="406"/>
      <c r="W147" s="406"/>
      <c r="X147" s="406"/>
      <c r="Y147" s="406"/>
      <c r="Z147" s="406"/>
      <c r="AA147" s="406"/>
      <c r="AB147" s="406"/>
    </row>
    <row r="148" spans="1:28" x14ac:dyDescent="0.3">
      <c r="A148" s="209"/>
      <c r="B148" s="211"/>
      <c r="C148" s="211"/>
      <c r="D148" s="211"/>
      <c r="E148" s="211"/>
      <c r="F148" s="211"/>
      <c r="G148" s="211"/>
      <c r="H148" s="211"/>
      <c r="I148" s="211"/>
      <c r="J148" s="211"/>
      <c r="K148" s="211"/>
      <c r="L148" s="211"/>
      <c r="M148" s="211"/>
      <c r="N148" s="211"/>
    </row>
    <row r="150" spans="1:28" s="212" customFormat="1" ht="28.8" x14ac:dyDescent="0.3">
      <c r="A150" s="242" t="s">
        <v>186</v>
      </c>
      <c r="B150" s="278" t="s">
        <v>28</v>
      </c>
      <c r="C150" s="278" t="s">
        <v>29</v>
      </c>
      <c r="D150" s="278" t="s">
        <v>30</v>
      </c>
      <c r="E150" s="278" t="s">
        <v>31</v>
      </c>
      <c r="F150" s="278" t="s">
        <v>32</v>
      </c>
      <c r="G150" s="278" t="s">
        <v>33</v>
      </c>
      <c r="H150" s="278" t="s">
        <v>34</v>
      </c>
      <c r="I150" s="278" t="s">
        <v>35</v>
      </c>
      <c r="J150" s="278" t="s">
        <v>36</v>
      </c>
      <c r="K150" s="278" t="s">
        <v>37</v>
      </c>
      <c r="L150" s="278" t="s">
        <v>38</v>
      </c>
      <c r="M150" s="278" t="s">
        <v>39</v>
      </c>
      <c r="N150" s="278" t="s">
        <v>82</v>
      </c>
      <c r="P150" s="203" t="s">
        <v>28</v>
      </c>
      <c r="Q150" s="203" t="s">
        <v>29</v>
      </c>
      <c r="R150" s="203" t="s">
        <v>30</v>
      </c>
      <c r="S150" s="203" t="s">
        <v>31</v>
      </c>
      <c r="T150" s="203" t="s">
        <v>32</v>
      </c>
      <c r="U150" s="203" t="s">
        <v>33</v>
      </c>
      <c r="V150" s="203" t="s">
        <v>34</v>
      </c>
      <c r="W150" s="203" t="s">
        <v>35</v>
      </c>
      <c r="X150" s="203" t="s">
        <v>36</v>
      </c>
      <c r="Y150" s="203" t="s">
        <v>37</v>
      </c>
      <c r="Z150" s="203" t="s">
        <v>38</v>
      </c>
      <c r="AA150" s="203" t="s">
        <v>39</v>
      </c>
      <c r="AB150" s="203" t="s">
        <v>82</v>
      </c>
    </row>
    <row r="151" spans="1:28" x14ac:dyDescent="0.3">
      <c r="A151" s="3" t="s">
        <v>227</v>
      </c>
      <c r="B151" s="243">
        <f>IF(OR(B154=FALSE,B157&gt;0),1,0)</f>
        <v>1</v>
      </c>
      <c r="C151" s="243">
        <f t="shared" ref="C151:N151" si="54">IF(OR(C154=FALSE,C157&gt;0),1,0)</f>
        <v>1</v>
      </c>
      <c r="D151" s="243">
        <f t="shared" si="54"/>
        <v>1</v>
      </c>
      <c r="E151" s="243">
        <f t="shared" si="54"/>
        <v>1</v>
      </c>
      <c r="F151" s="243">
        <f t="shared" si="54"/>
        <v>0</v>
      </c>
      <c r="G151" s="243">
        <f t="shared" si="54"/>
        <v>0</v>
      </c>
      <c r="H151" s="243">
        <f t="shared" si="54"/>
        <v>0</v>
      </c>
      <c r="I151" s="243">
        <f t="shared" si="54"/>
        <v>0</v>
      </c>
      <c r="J151" s="243">
        <f t="shared" si="54"/>
        <v>0</v>
      </c>
      <c r="K151" s="243">
        <f t="shared" si="54"/>
        <v>0</v>
      </c>
      <c r="L151" s="243">
        <f t="shared" si="54"/>
        <v>0</v>
      </c>
      <c r="M151" s="243">
        <f t="shared" si="54"/>
        <v>0</v>
      </c>
      <c r="N151" s="243">
        <f t="shared" si="54"/>
        <v>1</v>
      </c>
      <c r="P151" s="406"/>
      <c r="Q151" s="406"/>
      <c r="R151" s="406"/>
      <c r="S151" s="406"/>
      <c r="T151" s="406"/>
      <c r="U151" s="406"/>
      <c r="V151" s="406"/>
      <c r="W151" s="406"/>
      <c r="X151" s="406"/>
      <c r="Y151" s="406"/>
      <c r="Z151" s="406"/>
      <c r="AA151" s="406"/>
      <c r="AB151" s="406"/>
    </row>
    <row r="152" spans="1:28" x14ac:dyDescent="0.3">
      <c r="A152" s="3" t="s">
        <v>200</v>
      </c>
      <c r="B152" s="285">
        <v>0</v>
      </c>
      <c r="C152" s="285">
        <v>0</v>
      </c>
      <c r="D152" s="285">
        <v>0</v>
      </c>
      <c r="E152" s="285">
        <v>0</v>
      </c>
      <c r="F152" s="285">
        <v>0</v>
      </c>
      <c r="G152" s="285">
        <v>0</v>
      </c>
      <c r="H152" s="285">
        <v>0</v>
      </c>
      <c r="I152" s="285">
        <v>0</v>
      </c>
      <c r="J152" s="285">
        <v>0</v>
      </c>
      <c r="K152" s="285">
        <v>0</v>
      </c>
      <c r="L152" s="285">
        <v>0</v>
      </c>
      <c r="M152" s="285">
        <v>0</v>
      </c>
      <c r="N152" s="285">
        <v>0</v>
      </c>
      <c r="P152" s="406"/>
      <c r="Q152" s="406"/>
      <c r="R152" s="406"/>
      <c r="S152" s="406"/>
      <c r="T152" s="406"/>
      <c r="U152" s="406"/>
      <c r="V152" s="406"/>
      <c r="W152" s="406"/>
      <c r="X152" s="406"/>
      <c r="Y152" s="406"/>
      <c r="Z152" s="406"/>
      <c r="AA152" s="406"/>
      <c r="AB152" s="406"/>
    </row>
    <row r="153" spans="1:28" x14ac:dyDescent="0.3">
      <c r="A153" s="3" t="s">
        <v>201</v>
      </c>
      <c r="B153" s="244">
        <v>10</v>
      </c>
      <c r="C153" s="244">
        <v>10</v>
      </c>
      <c r="D153" s="244">
        <v>10</v>
      </c>
      <c r="E153" s="244">
        <v>10</v>
      </c>
      <c r="F153" s="244">
        <v>10</v>
      </c>
      <c r="G153" s="244">
        <v>10</v>
      </c>
      <c r="H153" s="244">
        <v>10</v>
      </c>
      <c r="I153" s="244">
        <v>10</v>
      </c>
      <c r="J153" s="244">
        <v>10</v>
      </c>
      <c r="K153" s="244">
        <v>10</v>
      </c>
      <c r="L153" s="244">
        <v>10</v>
      </c>
      <c r="M153" s="244">
        <v>10</v>
      </c>
      <c r="N153" s="244">
        <v>10</v>
      </c>
      <c r="P153" s="406"/>
      <c r="Q153" s="406"/>
      <c r="R153" s="406"/>
      <c r="S153" s="406"/>
      <c r="T153" s="406"/>
      <c r="U153" s="406"/>
      <c r="V153" s="406"/>
      <c r="W153" s="406"/>
      <c r="X153" s="406"/>
      <c r="Y153" s="406"/>
      <c r="Z153" s="406"/>
      <c r="AA153" s="406"/>
      <c r="AB153" s="406"/>
    </row>
    <row r="154" spans="1:28" hidden="1" x14ac:dyDescent="0.3">
      <c r="A154" s="3" t="s">
        <v>306</v>
      </c>
      <c r="B154" s="244" t="b">
        <f>ISBLANK(B155)</f>
        <v>0</v>
      </c>
      <c r="C154" s="244" t="b">
        <f t="shared" ref="C154:N154" si="55">ISBLANK(C155)</f>
        <v>0</v>
      </c>
      <c r="D154" s="244" t="b">
        <f t="shared" si="55"/>
        <v>0</v>
      </c>
      <c r="E154" s="244" t="b">
        <f t="shared" si="55"/>
        <v>0</v>
      </c>
      <c r="F154" s="244" t="b">
        <f t="shared" si="55"/>
        <v>1</v>
      </c>
      <c r="G154" s="244" t="b">
        <f t="shared" si="55"/>
        <v>1</v>
      </c>
      <c r="H154" s="244" t="b">
        <f t="shared" si="55"/>
        <v>1</v>
      </c>
      <c r="I154" s="244" t="b">
        <f t="shared" si="55"/>
        <v>1</v>
      </c>
      <c r="J154" s="244" t="b">
        <f t="shared" si="55"/>
        <v>1</v>
      </c>
      <c r="K154" s="244" t="b">
        <f t="shared" si="55"/>
        <v>1</v>
      </c>
      <c r="L154" s="244" t="b">
        <f t="shared" si="55"/>
        <v>1</v>
      </c>
      <c r="M154" s="244" t="b">
        <f t="shared" si="55"/>
        <v>1</v>
      </c>
      <c r="N154" s="244" t="b">
        <f t="shared" si="55"/>
        <v>0</v>
      </c>
      <c r="P154" s="406"/>
      <c r="Q154" s="406"/>
      <c r="R154" s="406"/>
      <c r="S154" s="406"/>
      <c r="T154" s="406"/>
      <c r="U154" s="406"/>
      <c r="V154" s="406"/>
      <c r="W154" s="406"/>
      <c r="X154" s="406"/>
      <c r="Y154" s="406"/>
      <c r="Z154" s="406"/>
      <c r="AA154" s="406"/>
      <c r="AB154" s="406"/>
    </row>
    <row r="155" spans="1:28" x14ac:dyDescent="0.3">
      <c r="A155" s="3" t="s">
        <v>297</v>
      </c>
      <c r="B155" s="286">
        <v>0</v>
      </c>
      <c r="C155" s="286">
        <v>0</v>
      </c>
      <c r="D155" s="286">
        <v>0</v>
      </c>
      <c r="E155" s="286">
        <v>0</v>
      </c>
      <c r="F155" s="286"/>
      <c r="G155" s="286"/>
      <c r="H155" s="286"/>
      <c r="I155" s="286"/>
      <c r="J155" s="286"/>
      <c r="K155" s="286"/>
      <c r="L155" s="286"/>
      <c r="M155" s="286"/>
      <c r="N155" s="280">
        <f>SUM(B155:M155)</f>
        <v>0</v>
      </c>
      <c r="P155" s="406"/>
      <c r="Q155" s="406"/>
      <c r="R155" s="406"/>
      <c r="S155" s="406"/>
      <c r="T155" s="406"/>
      <c r="U155" s="406"/>
      <c r="V155" s="406"/>
      <c r="W155" s="406"/>
      <c r="X155" s="406"/>
      <c r="Y155" s="406"/>
      <c r="Z155" s="406"/>
      <c r="AA155" s="406"/>
      <c r="AB155" s="406"/>
    </row>
    <row r="156" spans="1:28" x14ac:dyDescent="0.3">
      <c r="A156" s="3" t="s">
        <v>308</v>
      </c>
      <c r="B156" s="315">
        <f>IF(B154=TRUE,0,(IF(B155=0,1,0)))</f>
        <v>1</v>
      </c>
      <c r="C156" s="315">
        <f t="shared" ref="C156:N156" si="56">IF(C154=TRUE,0,(IF(C155=0,1,0)))</f>
        <v>1</v>
      </c>
      <c r="D156" s="315">
        <f t="shared" si="56"/>
        <v>1</v>
      </c>
      <c r="E156" s="315">
        <f t="shared" si="56"/>
        <v>1</v>
      </c>
      <c r="F156" s="315">
        <f t="shared" si="56"/>
        <v>0</v>
      </c>
      <c r="G156" s="315">
        <f t="shared" si="56"/>
        <v>0</v>
      </c>
      <c r="H156" s="315">
        <f t="shared" si="56"/>
        <v>0</v>
      </c>
      <c r="I156" s="315">
        <f t="shared" si="56"/>
        <v>0</v>
      </c>
      <c r="J156" s="315">
        <f t="shared" si="56"/>
        <v>0</v>
      </c>
      <c r="K156" s="315">
        <f t="shared" si="56"/>
        <v>0</v>
      </c>
      <c r="L156" s="315">
        <f t="shared" si="56"/>
        <v>0</v>
      </c>
      <c r="M156" s="315">
        <f t="shared" si="56"/>
        <v>0</v>
      </c>
      <c r="N156" s="315">
        <f t="shared" si="56"/>
        <v>1</v>
      </c>
      <c r="P156" s="406"/>
      <c r="Q156" s="406"/>
      <c r="R156" s="406"/>
      <c r="S156" s="406"/>
      <c r="T156" s="406"/>
      <c r="U156" s="406"/>
      <c r="V156" s="406"/>
      <c r="W156" s="406"/>
      <c r="X156" s="406"/>
      <c r="Y156" s="406"/>
      <c r="Z156" s="406"/>
      <c r="AA156" s="406"/>
      <c r="AB156" s="406"/>
    </row>
    <row r="157" spans="1:28" x14ac:dyDescent="0.3">
      <c r="A157" s="3" t="s">
        <v>298</v>
      </c>
      <c r="B157" s="286">
        <v>0</v>
      </c>
      <c r="C157" s="286">
        <v>0</v>
      </c>
      <c r="D157" s="286">
        <v>0</v>
      </c>
      <c r="E157" s="286">
        <v>0</v>
      </c>
      <c r="F157" s="286"/>
      <c r="G157" s="286"/>
      <c r="H157" s="286"/>
      <c r="I157" s="286"/>
      <c r="J157" s="286"/>
      <c r="K157" s="286"/>
      <c r="L157" s="286"/>
      <c r="M157" s="286"/>
      <c r="N157" s="280">
        <f>SUM(B157:M157)</f>
        <v>0</v>
      </c>
      <c r="P157" s="406"/>
      <c r="Q157" s="406"/>
      <c r="R157" s="406"/>
      <c r="S157" s="406"/>
      <c r="T157" s="406"/>
      <c r="U157" s="406"/>
      <c r="V157" s="406"/>
      <c r="W157" s="406"/>
      <c r="X157" s="406"/>
      <c r="Y157" s="406"/>
      <c r="Z157" s="406"/>
      <c r="AA157" s="406"/>
      <c r="AB157" s="406"/>
    </row>
    <row r="158" spans="1:28" hidden="1" x14ac:dyDescent="0.3">
      <c r="A158" s="3" t="s">
        <v>306</v>
      </c>
      <c r="B158" s="317" t="b">
        <f>ISBLANK(B157)</f>
        <v>0</v>
      </c>
      <c r="C158" s="317" t="b">
        <f t="shared" ref="C158:N158" si="57">ISBLANK(C157)</f>
        <v>0</v>
      </c>
      <c r="D158" s="317" t="b">
        <f t="shared" si="57"/>
        <v>0</v>
      </c>
      <c r="E158" s="317" t="b">
        <f t="shared" si="57"/>
        <v>0</v>
      </c>
      <c r="F158" s="317" t="b">
        <f t="shared" si="57"/>
        <v>1</v>
      </c>
      <c r="G158" s="317" t="b">
        <f t="shared" si="57"/>
        <v>1</v>
      </c>
      <c r="H158" s="317" t="b">
        <f t="shared" si="57"/>
        <v>1</v>
      </c>
      <c r="I158" s="317" t="b">
        <f t="shared" si="57"/>
        <v>1</v>
      </c>
      <c r="J158" s="317" t="b">
        <f t="shared" si="57"/>
        <v>1</v>
      </c>
      <c r="K158" s="317" t="b">
        <f t="shared" si="57"/>
        <v>1</v>
      </c>
      <c r="L158" s="317" t="b">
        <f t="shared" si="57"/>
        <v>1</v>
      </c>
      <c r="M158" s="317" t="b">
        <f t="shared" si="57"/>
        <v>1</v>
      </c>
      <c r="N158" s="317" t="b">
        <f t="shared" si="57"/>
        <v>0</v>
      </c>
      <c r="P158" s="406"/>
      <c r="Q158" s="406"/>
      <c r="R158" s="406"/>
      <c r="S158" s="406"/>
      <c r="T158" s="406"/>
      <c r="U158" s="406"/>
      <c r="V158" s="406"/>
      <c r="W158" s="406"/>
      <c r="X158" s="406"/>
      <c r="Y158" s="406"/>
      <c r="Z158" s="406"/>
      <c r="AA158" s="406"/>
      <c r="AB158" s="406"/>
    </row>
    <row r="159" spans="1:28" x14ac:dyDescent="0.3">
      <c r="A159" s="3" t="s">
        <v>307</v>
      </c>
      <c r="B159" s="315" t="e">
        <f>IF(B158=TRUE,0,B153/B157)</f>
        <v>#DIV/0!</v>
      </c>
      <c r="C159" s="315" t="e">
        <f t="shared" ref="C159:N159" si="58">IF(C158=TRUE,0,C153/C157)</f>
        <v>#DIV/0!</v>
      </c>
      <c r="D159" s="315" t="e">
        <f t="shared" si="58"/>
        <v>#DIV/0!</v>
      </c>
      <c r="E159" s="315" t="e">
        <f t="shared" si="58"/>
        <v>#DIV/0!</v>
      </c>
      <c r="F159" s="315">
        <f t="shared" si="58"/>
        <v>0</v>
      </c>
      <c r="G159" s="315">
        <f t="shared" si="58"/>
        <v>0</v>
      </c>
      <c r="H159" s="315">
        <f t="shared" si="58"/>
        <v>0</v>
      </c>
      <c r="I159" s="315">
        <f t="shared" si="58"/>
        <v>0</v>
      </c>
      <c r="J159" s="315">
        <f t="shared" si="58"/>
        <v>0</v>
      </c>
      <c r="K159" s="315">
        <f t="shared" si="58"/>
        <v>0</v>
      </c>
      <c r="L159" s="315">
        <f t="shared" si="58"/>
        <v>0</v>
      </c>
      <c r="M159" s="315">
        <f t="shared" si="58"/>
        <v>0</v>
      </c>
      <c r="N159" s="315" t="e">
        <f t="shared" si="58"/>
        <v>#DIV/0!</v>
      </c>
      <c r="P159" s="406"/>
      <c r="Q159" s="406"/>
      <c r="R159" s="406"/>
      <c r="S159" s="406"/>
      <c r="T159" s="406"/>
      <c r="U159" s="406"/>
      <c r="V159" s="406"/>
      <c r="W159" s="406"/>
      <c r="X159" s="406"/>
      <c r="Y159" s="406"/>
      <c r="Z159" s="406"/>
      <c r="AA159" s="406"/>
      <c r="AB159" s="406"/>
    </row>
    <row r="160" spans="1:28" x14ac:dyDescent="0.3">
      <c r="A160" s="3" t="s">
        <v>196</v>
      </c>
      <c r="B160" s="6" t="e">
        <f>IF(AND(B154=FALSE,B155=0,B159=0),B156,IF(AND(B154=TRUE,B159&gt;0),B159,IF(AND(B154=FALSE,B159&gt;0),AVERAGE(B156,B159),0)))</f>
        <v>#DIV/0!</v>
      </c>
      <c r="C160" s="6" t="e">
        <f>IF(AND(C154=FALSE,C155=0,C159=0),C156,IF(AND(C154=TRUE,C159&gt;0),C159,IF(AND(C154=FALSE,C159&gt;0),AVERAGE(C156,C159),0)))</f>
        <v>#DIV/0!</v>
      </c>
      <c r="D160" s="6" t="e">
        <f t="shared" ref="D160:N160" si="59">IF(AND(D154=FALSE,D155=0,D159=0),D156,IF(AND(D154=TRUE,D159&gt;0),D159,IF(AND(D154=FALSE,D159&gt;0),AVERAGE(D156,D159),0)))</f>
        <v>#DIV/0!</v>
      </c>
      <c r="E160" s="6" t="e">
        <f t="shared" si="59"/>
        <v>#DIV/0!</v>
      </c>
      <c r="F160" s="6">
        <f t="shared" si="59"/>
        <v>0</v>
      </c>
      <c r="G160" s="6">
        <f t="shared" si="59"/>
        <v>0</v>
      </c>
      <c r="H160" s="6">
        <f t="shared" si="59"/>
        <v>0</v>
      </c>
      <c r="I160" s="6">
        <f t="shared" si="59"/>
        <v>0</v>
      </c>
      <c r="J160" s="6">
        <f t="shared" si="59"/>
        <v>0</v>
      </c>
      <c r="K160" s="6">
        <f t="shared" si="59"/>
        <v>0</v>
      </c>
      <c r="L160" s="6">
        <f t="shared" si="59"/>
        <v>0</v>
      </c>
      <c r="M160" s="6">
        <f t="shared" si="59"/>
        <v>0</v>
      </c>
      <c r="N160" s="6" t="e">
        <f t="shared" si="59"/>
        <v>#DIV/0!</v>
      </c>
      <c r="P160" s="406"/>
      <c r="Q160" s="406"/>
      <c r="R160" s="406"/>
      <c r="S160" s="406"/>
      <c r="T160" s="406"/>
      <c r="U160" s="406"/>
      <c r="V160" s="406"/>
      <c r="W160" s="406"/>
      <c r="X160" s="406"/>
      <c r="Y160" s="406"/>
      <c r="Z160" s="406"/>
      <c r="AA160" s="406"/>
      <c r="AB160" s="406"/>
    </row>
    <row r="161" spans="1:28" x14ac:dyDescent="0.3">
      <c r="A161" s="3" t="s">
        <v>197</v>
      </c>
      <c r="B161" s="6" t="e">
        <f>B160</f>
        <v>#DIV/0!</v>
      </c>
      <c r="C161" s="2" t="e">
        <f>AVERAGE($B$160:C$160)</f>
        <v>#DIV/0!</v>
      </c>
      <c r="D161" s="2" t="e">
        <f>AVERAGE($B$160:D$160)</f>
        <v>#DIV/0!</v>
      </c>
      <c r="E161" s="2" t="e">
        <f>AVERAGE($B$160:E$160)</f>
        <v>#DIV/0!</v>
      </c>
      <c r="F161" s="2" t="e">
        <f>AVERAGE($B$160:F$160)</f>
        <v>#DIV/0!</v>
      </c>
      <c r="G161" s="2" t="e">
        <f>AVERAGE($B$160:G$160)</f>
        <v>#DIV/0!</v>
      </c>
      <c r="H161" s="2" t="e">
        <f>AVERAGE($B$160:H$160)</f>
        <v>#DIV/0!</v>
      </c>
      <c r="I161" s="2" t="e">
        <f>AVERAGE($B$160:I$160)</f>
        <v>#DIV/0!</v>
      </c>
      <c r="J161" s="2" t="e">
        <f>AVERAGE($B$160:J$160)</f>
        <v>#DIV/0!</v>
      </c>
      <c r="K161" s="2" t="e">
        <f>AVERAGE($B$160:K$160)</f>
        <v>#DIV/0!</v>
      </c>
      <c r="L161" s="2" t="e">
        <f>AVERAGE($B$160:L$160)</f>
        <v>#DIV/0!</v>
      </c>
      <c r="M161" s="2" t="e">
        <f>AVERAGE($B$160:M$160)</f>
        <v>#DIV/0!</v>
      </c>
      <c r="N161" s="2"/>
      <c r="P161" s="406"/>
      <c r="Q161" s="406"/>
      <c r="R161" s="406"/>
      <c r="S161" s="406"/>
      <c r="T161" s="406"/>
      <c r="U161" s="406"/>
      <c r="V161" s="406"/>
      <c r="W161" s="406"/>
      <c r="X161" s="406"/>
      <c r="Y161" s="406"/>
      <c r="Z161" s="406"/>
      <c r="AA161" s="406"/>
      <c r="AB161" s="406"/>
    </row>
    <row r="164" spans="1:28" x14ac:dyDescent="0.3">
      <c r="A164" s="3" t="s">
        <v>180</v>
      </c>
      <c r="B164" s="208" t="s">
        <v>187</v>
      </c>
      <c r="C164" s="208"/>
    </row>
    <row r="165" spans="1:28" ht="28.8" x14ac:dyDescent="0.3">
      <c r="A165" s="242" t="s">
        <v>179</v>
      </c>
      <c r="B165" s="241" t="s">
        <v>28</v>
      </c>
      <c r="C165" s="203" t="s">
        <v>29</v>
      </c>
      <c r="D165" s="203" t="s">
        <v>30</v>
      </c>
      <c r="E165" s="203" t="s">
        <v>31</v>
      </c>
      <c r="F165" s="203" t="s">
        <v>32</v>
      </c>
      <c r="G165" s="203" t="s">
        <v>33</v>
      </c>
      <c r="H165" s="203" t="s">
        <v>34</v>
      </c>
      <c r="I165" s="203" t="s">
        <v>35</v>
      </c>
      <c r="J165" s="203" t="s">
        <v>36</v>
      </c>
      <c r="K165" s="203" t="s">
        <v>37</v>
      </c>
      <c r="L165" s="203" t="s">
        <v>38</v>
      </c>
      <c r="M165" s="203" t="s">
        <v>39</v>
      </c>
      <c r="N165" s="203" t="s">
        <v>82</v>
      </c>
      <c r="P165" s="203" t="s">
        <v>28</v>
      </c>
      <c r="Q165" s="203" t="s">
        <v>29</v>
      </c>
      <c r="R165" s="203" t="s">
        <v>30</v>
      </c>
      <c r="S165" s="203" t="s">
        <v>31</v>
      </c>
      <c r="T165" s="203" t="s">
        <v>32</v>
      </c>
      <c r="U165" s="203" t="s">
        <v>33</v>
      </c>
      <c r="V165" s="203" t="s">
        <v>34</v>
      </c>
      <c r="W165" s="203" t="s">
        <v>35</v>
      </c>
      <c r="X165" s="203" t="s">
        <v>36</v>
      </c>
      <c r="Y165" s="203" t="s">
        <v>37</v>
      </c>
      <c r="Z165" s="203" t="s">
        <v>38</v>
      </c>
      <c r="AA165" s="203" t="s">
        <v>39</v>
      </c>
      <c r="AB165" s="203" t="s">
        <v>82</v>
      </c>
    </row>
    <row r="166" spans="1:28" x14ac:dyDescent="0.3">
      <c r="A166" s="3" t="s">
        <v>40</v>
      </c>
      <c r="B166" s="207">
        <v>0</v>
      </c>
      <c r="C166" s="207">
        <v>0</v>
      </c>
      <c r="D166" s="207">
        <v>0</v>
      </c>
      <c r="E166" s="207">
        <v>0</v>
      </c>
      <c r="F166" s="207">
        <v>0</v>
      </c>
      <c r="G166" s="207">
        <v>0</v>
      </c>
      <c r="H166" s="207">
        <v>0</v>
      </c>
      <c r="I166" s="207">
        <v>0</v>
      </c>
      <c r="J166" s="207">
        <v>0</v>
      </c>
      <c r="K166" s="207">
        <v>0</v>
      </c>
      <c r="L166" s="207">
        <v>0</v>
      </c>
      <c r="M166" s="207">
        <v>0</v>
      </c>
      <c r="N166" s="207">
        <f>SUM(B166:M166)</f>
        <v>0</v>
      </c>
      <c r="P166" s="406"/>
      <c r="Q166" s="406"/>
      <c r="R166" s="406"/>
      <c r="S166" s="406"/>
      <c r="T166" s="406"/>
      <c r="U166" s="406"/>
      <c r="V166" s="406"/>
      <c r="W166" s="406"/>
      <c r="X166" s="406"/>
      <c r="Y166" s="406"/>
      <c r="Z166" s="406"/>
      <c r="AA166" s="406"/>
      <c r="AB166" s="406"/>
    </row>
    <row r="167" spans="1:28" x14ac:dyDescent="0.3">
      <c r="A167" s="3" t="s">
        <v>41</v>
      </c>
      <c r="B167" s="237">
        <v>0</v>
      </c>
      <c r="C167" s="237">
        <v>0</v>
      </c>
      <c r="D167" s="237">
        <v>0</v>
      </c>
      <c r="E167" s="237">
        <v>0</v>
      </c>
      <c r="F167" s="237"/>
      <c r="G167" s="237"/>
      <c r="H167" s="237"/>
      <c r="I167" s="237"/>
      <c r="J167" s="237"/>
      <c r="K167" s="237"/>
      <c r="L167" s="237"/>
      <c r="M167" s="237"/>
      <c r="N167" s="237">
        <f>SUM(B167:M167)</f>
        <v>0</v>
      </c>
      <c r="P167" s="406"/>
      <c r="Q167" s="406"/>
      <c r="R167" s="406"/>
      <c r="S167" s="406"/>
      <c r="T167" s="406"/>
      <c r="U167" s="406"/>
      <c r="V167" s="406"/>
      <c r="W167" s="406"/>
      <c r="X167" s="406"/>
      <c r="Y167" s="406"/>
      <c r="Z167" s="406"/>
      <c r="AA167" s="406"/>
      <c r="AB167" s="406"/>
    </row>
    <row r="168" spans="1:28" x14ac:dyDescent="0.3">
      <c r="A168" s="3" t="s">
        <v>83</v>
      </c>
      <c r="B168" s="207">
        <f>B167</f>
        <v>0</v>
      </c>
      <c r="C168" s="207">
        <f>SUM($B$167:M$167)</f>
        <v>0</v>
      </c>
      <c r="D168" s="207">
        <f>SUM($B$167:M$167)</f>
        <v>0</v>
      </c>
      <c r="E168" s="207">
        <f>SUM($B$167:M$167)</f>
        <v>0</v>
      </c>
      <c r="F168" s="207">
        <f>SUM($B$167:M$167)</f>
        <v>0</v>
      </c>
      <c r="G168" s="207">
        <f>SUM($B$167:M$167)</f>
        <v>0</v>
      </c>
      <c r="H168" s="207">
        <f>SUM($B$167:M$167)</f>
        <v>0</v>
      </c>
      <c r="I168" s="207">
        <f>SUM($B$167:M$167)</f>
        <v>0</v>
      </c>
      <c r="J168" s="207">
        <f>SUM($B$167:M$167)</f>
        <v>0</v>
      </c>
      <c r="K168" s="207">
        <f>SUM($B$167:M$167)</f>
        <v>0</v>
      </c>
      <c r="L168" s="207">
        <f>SUM($B$167:M$167)</f>
        <v>0</v>
      </c>
      <c r="M168" s="207">
        <f>SUM($B$167:M$167)</f>
        <v>0</v>
      </c>
      <c r="N168" s="207"/>
      <c r="P168" s="406"/>
      <c r="Q168" s="406"/>
      <c r="R168" s="406"/>
      <c r="S168" s="406"/>
      <c r="T168" s="406"/>
      <c r="U168" s="406"/>
      <c r="V168" s="406"/>
      <c r="W168" s="406"/>
      <c r="X168" s="406"/>
      <c r="Y168" s="406"/>
      <c r="Z168" s="406"/>
      <c r="AA168" s="406"/>
      <c r="AB168" s="406"/>
    </row>
    <row r="169" spans="1:28" x14ac:dyDescent="0.3">
      <c r="A169" s="3" t="s">
        <v>196</v>
      </c>
      <c r="B169" s="6">
        <f>IF(B167=0,1,B166/B167)</f>
        <v>1</v>
      </c>
      <c r="C169" s="6">
        <f t="shared" ref="C169:N169" si="60">IF(C167=0,1,C166/C167)</f>
        <v>1</v>
      </c>
      <c r="D169" s="6">
        <f t="shared" si="60"/>
        <v>1</v>
      </c>
      <c r="E169" s="6">
        <f t="shared" si="60"/>
        <v>1</v>
      </c>
      <c r="F169" s="6">
        <f t="shared" si="60"/>
        <v>1</v>
      </c>
      <c r="G169" s="6">
        <f t="shared" si="60"/>
        <v>1</v>
      </c>
      <c r="H169" s="6">
        <f t="shared" si="60"/>
        <v>1</v>
      </c>
      <c r="I169" s="6">
        <f t="shared" si="60"/>
        <v>1</v>
      </c>
      <c r="J169" s="6">
        <f t="shared" si="60"/>
        <v>1</v>
      </c>
      <c r="K169" s="6">
        <f t="shared" si="60"/>
        <v>1</v>
      </c>
      <c r="L169" s="6">
        <f t="shared" si="60"/>
        <v>1</v>
      </c>
      <c r="M169" s="6">
        <f t="shared" si="60"/>
        <v>1</v>
      </c>
      <c r="N169" s="6">
        <f t="shared" si="60"/>
        <v>1</v>
      </c>
      <c r="P169" s="406"/>
      <c r="Q169" s="406"/>
      <c r="R169" s="406"/>
      <c r="S169" s="406"/>
      <c r="T169" s="406"/>
      <c r="U169" s="406"/>
      <c r="V169" s="406"/>
      <c r="W169" s="406"/>
      <c r="X169" s="406"/>
      <c r="Y169" s="406"/>
      <c r="Z169" s="406"/>
      <c r="AA169" s="406"/>
      <c r="AB169" s="406"/>
    </row>
    <row r="170" spans="1:28" x14ac:dyDescent="0.3">
      <c r="A170" s="3" t="s">
        <v>197</v>
      </c>
      <c r="B170" s="2">
        <f>B169</f>
        <v>1</v>
      </c>
      <c r="C170" s="2">
        <f>SUM($B$169:C$169)/COUNT($B$80:C$80)</f>
        <v>1</v>
      </c>
      <c r="D170" s="2">
        <f>SUM($B$169:D$169)/COUNT($B$80:D$80)</f>
        <v>1</v>
      </c>
      <c r="E170" s="2">
        <f>SUM($B$169:E$169)/COUNT($B$80:E$80)</f>
        <v>1</v>
      </c>
      <c r="F170" s="2">
        <f>SUM($B$169:F$169)/COUNT($B$80:F$80)</f>
        <v>1</v>
      </c>
      <c r="G170" s="2">
        <f>SUM($B$169:G$169)/COUNT($B$80:G$80)</f>
        <v>1</v>
      </c>
      <c r="H170" s="2">
        <f>SUM($B$169:H$169)/COUNT($B$80:H$80)</f>
        <v>1</v>
      </c>
      <c r="I170" s="2">
        <f>SUM($B$169:I$169)/COUNT($B$80:I$80)</f>
        <v>1</v>
      </c>
      <c r="J170" s="2">
        <f>SUM($B$169:J$169)/COUNT($B$80:J$80)</f>
        <v>1</v>
      </c>
      <c r="K170" s="2">
        <f>SUM($B$169:K$169)/COUNT($B$80:K$80)</f>
        <v>1</v>
      </c>
      <c r="L170" s="2">
        <f>SUM($B$169:L$169)/COUNT($B$80:L$80)</f>
        <v>1</v>
      </c>
      <c r="M170" s="2">
        <f>SUM($B$169:M$169)/COUNT($B$80:M$80)</f>
        <v>1</v>
      </c>
      <c r="N170" s="2"/>
      <c r="P170" s="406"/>
      <c r="Q170" s="406"/>
      <c r="R170" s="406"/>
      <c r="S170" s="406"/>
      <c r="T170" s="406"/>
      <c r="U170" s="406"/>
      <c r="V170" s="406"/>
      <c r="W170" s="406"/>
      <c r="X170" s="406"/>
      <c r="Y170" s="406"/>
      <c r="Z170" s="406"/>
      <c r="AA170" s="406"/>
      <c r="AB170" s="406"/>
    </row>
  </sheetData>
  <mergeCells count="256">
    <mergeCell ref="T77:T81"/>
    <mergeCell ref="U77:U81"/>
    <mergeCell ref="AB134:AB138"/>
    <mergeCell ref="W166:W170"/>
    <mergeCell ref="X166:X170"/>
    <mergeCell ref="Y166:Y170"/>
    <mergeCell ref="Z166:Z170"/>
    <mergeCell ref="P166:P170"/>
    <mergeCell ref="Q166:Q170"/>
    <mergeCell ref="R166:R170"/>
    <mergeCell ref="S166:S170"/>
    <mergeCell ref="T166:T170"/>
    <mergeCell ref="U166:U170"/>
    <mergeCell ref="V166:V170"/>
    <mergeCell ref="P151:P161"/>
    <mergeCell ref="Q151:Q161"/>
    <mergeCell ref="R151:R161"/>
    <mergeCell ref="S151:S161"/>
    <mergeCell ref="T151:T161"/>
    <mergeCell ref="U151:U161"/>
    <mergeCell ref="V151:V161"/>
    <mergeCell ref="W151:W161"/>
    <mergeCell ref="X151:X161"/>
    <mergeCell ref="Y107:Y110"/>
    <mergeCell ref="Z107:Z110"/>
    <mergeCell ref="AA166:AA170"/>
    <mergeCell ref="AB166:AB170"/>
    <mergeCell ref="Z151:Z161"/>
    <mergeCell ref="V143:V147"/>
    <mergeCell ref="Y122:Y129"/>
    <mergeCell ref="Z122:Z129"/>
    <mergeCell ref="Y134:Y138"/>
    <mergeCell ref="W143:W147"/>
    <mergeCell ref="X143:X147"/>
    <mergeCell ref="Y143:Y147"/>
    <mergeCell ref="Z143:Z147"/>
    <mergeCell ref="AA143:AA147"/>
    <mergeCell ref="AA122:AA129"/>
    <mergeCell ref="AB122:AB129"/>
    <mergeCell ref="AA151:AA161"/>
    <mergeCell ref="AB151:AB161"/>
    <mergeCell ref="Y151:Y161"/>
    <mergeCell ref="AB143:AB147"/>
    <mergeCell ref="Z134:Z138"/>
    <mergeCell ref="AA134:AA138"/>
    <mergeCell ref="AA107:AA110"/>
    <mergeCell ref="AB107:AB110"/>
    <mergeCell ref="R115:R118"/>
    <mergeCell ref="S115:S118"/>
    <mergeCell ref="T115:T118"/>
    <mergeCell ref="U115:U118"/>
    <mergeCell ref="AB77:AB81"/>
    <mergeCell ref="P122:P129"/>
    <mergeCell ref="Q122:Q129"/>
    <mergeCell ref="R122:R129"/>
    <mergeCell ref="S122:S129"/>
    <mergeCell ref="T122:T129"/>
    <mergeCell ref="U122:U129"/>
    <mergeCell ref="V122:V129"/>
    <mergeCell ref="W122:W129"/>
    <mergeCell ref="X122:X129"/>
    <mergeCell ref="V77:V81"/>
    <mergeCell ref="W77:W81"/>
    <mergeCell ref="X77:X81"/>
    <mergeCell ref="Y77:Y81"/>
    <mergeCell ref="Z77:Z81"/>
    <mergeCell ref="AA77:AA81"/>
    <mergeCell ref="P77:P81"/>
    <mergeCell ref="Q77:Q81"/>
    <mergeCell ref="R77:R81"/>
    <mergeCell ref="S77:S81"/>
    <mergeCell ref="P143:P147"/>
    <mergeCell ref="Q143:Q147"/>
    <mergeCell ref="R143:R147"/>
    <mergeCell ref="S143:S147"/>
    <mergeCell ref="T143:T147"/>
    <mergeCell ref="U143:U147"/>
    <mergeCell ref="P134:P138"/>
    <mergeCell ref="Q134:Q138"/>
    <mergeCell ref="AB115:AB118"/>
    <mergeCell ref="V115:V118"/>
    <mergeCell ref="W115:W118"/>
    <mergeCell ref="X115:X118"/>
    <mergeCell ref="Y115:Y118"/>
    <mergeCell ref="Z115:Z118"/>
    <mergeCell ref="AA115:AA118"/>
    <mergeCell ref="V134:V138"/>
    <mergeCell ref="W134:W138"/>
    <mergeCell ref="X134:X138"/>
    <mergeCell ref="R134:R138"/>
    <mergeCell ref="S134:S138"/>
    <mergeCell ref="T134:T138"/>
    <mergeCell ref="U134:U138"/>
    <mergeCell ref="P115:P118"/>
    <mergeCell ref="Q115:Q118"/>
    <mergeCell ref="P107:P110"/>
    <mergeCell ref="Q107:Q110"/>
    <mergeCell ref="R107:R110"/>
    <mergeCell ref="S107:S110"/>
    <mergeCell ref="T107:T110"/>
    <mergeCell ref="U107:U110"/>
    <mergeCell ref="V107:V110"/>
    <mergeCell ref="W107:W110"/>
    <mergeCell ref="X107:X110"/>
    <mergeCell ref="AA93:AA96"/>
    <mergeCell ref="AB93:AB96"/>
    <mergeCell ref="P100:P103"/>
    <mergeCell ref="Q100:Q103"/>
    <mergeCell ref="R100:R103"/>
    <mergeCell ref="S100:S103"/>
    <mergeCell ref="T100:T103"/>
    <mergeCell ref="U100:U103"/>
    <mergeCell ref="AB100:AB103"/>
    <mergeCell ref="V100:V103"/>
    <mergeCell ref="W100:W103"/>
    <mergeCell ref="X100:X103"/>
    <mergeCell ref="Y100:Y103"/>
    <mergeCell ref="Z100:Z103"/>
    <mergeCell ref="AA100:AA103"/>
    <mergeCell ref="AB85:AB88"/>
    <mergeCell ref="P93:P96"/>
    <mergeCell ref="Q93:Q96"/>
    <mergeCell ref="R93:R96"/>
    <mergeCell ref="S93:S96"/>
    <mergeCell ref="T93:T96"/>
    <mergeCell ref="U93:U96"/>
    <mergeCell ref="V93:V96"/>
    <mergeCell ref="W93:W96"/>
    <mergeCell ref="X93:X96"/>
    <mergeCell ref="V85:V88"/>
    <mergeCell ref="W85:W88"/>
    <mergeCell ref="X85:X88"/>
    <mergeCell ref="Y85:Y88"/>
    <mergeCell ref="Z85:Z88"/>
    <mergeCell ref="AA85:AA88"/>
    <mergeCell ref="P85:P88"/>
    <mergeCell ref="Q85:Q88"/>
    <mergeCell ref="R85:R88"/>
    <mergeCell ref="S85:S88"/>
    <mergeCell ref="T85:T88"/>
    <mergeCell ref="U85:U88"/>
    <mergeCell ref="Y93:Y96"/>
    <mergeCell ref="Z93:Z96"/>
    <mergeCell ref="W69:W72"/>
    <mergeCell ref="X69:X72"/>
    <mergeCell ref="Y69:Y72"/>
    <mergeCell ref="Z69:Z72"/>
    <mergeCell ref="AA69:AA72"/>
    <mergeCell ref="Y61:Y64"/>
    <mergeCell ref="Z61:Z64"/>
    <mergeCell ref="AA61:AA64"/>
    <mergeCell ref="AB61:AB64"/>
    <mergeCell ref="P69:P72"/>
    <mergeCell ref="Q69:Q72"/>
    <mergeCell ref="R69:R72"/>
    <mergeCell ref="S69:S72"/>
    <mergeCell ref="T69:T72"/>
    <mergeCell ref="U69:U72"/>
    <mergeCell ref="AB53:AB56"/>
    <mergeCell ref="P61:P64"/>
    <mergeCell ref="Q61:Q64"/>
    <mergeCell ref="R61:R64"/>
    <mergeCell ref="S61:S64"/>
    <mergeCell ref="T61:T64"/>
    <mergeCell ref="U61:U64"/>
    <mergeCell ref="V61:V64"/>
    <mergeCell ref="W61:W64"/>
    <mergeCell ref="X61:X64"/>
    <mergeCell ref="V53:V56"/>
    <mergeCell ref="W53:W56"/>
    <mergeCell ref="X53:X56"/>
    <mergeCell ref="Y53:Y56"/>
    <mergeCell ref="Z53:Z56"/>
    <mergeCell ref="AA53:AA56"/>
    <mergeCell ref="AB69:AB72"/>
    <mergeCell ref="V69:V72"/>
    <mergeCell ref="T29:T32"/>
    <mergeCell ref="U29:U32"/>
    <mergeCell ref="V29:V32"/>
    <mergeCell ref="Y45:Y48"/>
    <mergeCell ref="Z45:Z48"/>
    <mergeCell ref="AA45:AA48"/>
    <mergeCell ref="AB45:AB48"/>
    <mergeCell ref="P53:P56"/>
    <mergeCell ref="Q53:Q56"/>
    <mergeCell ref="R53:R56"/>
    <mergeCell ref="S53:S56"/>
    <mergeCell ref="T53:T56"/>
    <mergeCell ref="U53:U56"/>
    <mergeCell ref="P45:P48"/>
    <mergeCell ref="Q45:Q48"/>
    <mergeCell ref="R45:R48"/>
    <mergeCell ref="S45:S48"/>
    <mergeCell ref="T45:T48"/>
    <mergeCell ref="U45:U48"/>
    <mergeCell ref="V45:V48"/>
    <mergeCell ref="W45:W48"/>
    <mergeCell ref="X45:X48"/>
    <mergeCell ref="P37:P40"/>
    <mergeCell ref="Q37:Q40"/>
    <mergeCell ref="R37:R40"/>
    <mergeCell ref="S37:S40"/>
    <mergeCell ref="T37:T40"/>
    <mergeCell ref="U37:U40"/>
    <mergeCell ref="AB37:AB40"/>
    <mergeCell ref="V37:V40"/>
    <mergeCell ref="W37:W40"/>
    <mergeCell ref="X37:X40"/>
    <mergeCell ref="Y37:Y40"/>
    <mergeCell ref="Z37:Z40"/>
    <mergeCell ref="AA37:AA40"/>
    <mergeCell ref="W29:W32"/>
    <mergeCell ref="X29:X32"/>
    <mergeCell ref="AA13:AA16"/>
    <mergeCell ref="AB13:AB16"/>
    <mergeCell ref="P21:P24"/>
    <mergeCell ref="Q21:Q24"/>
    <mergeCell ref="R21:R24"/>
    <mergeCell ref="S21:S24"/>
    <mergeCell ref="T21:T24"/>
    <mergeCell ref="U21:U24"/>
    <mergeCell ref="AB21:AB24"/>
    <mergeCell ref="V21:V24"/>
    <mergeCell ref="W21:W24"/>
    <mergeCell ref="X21:X24"/>
    <mergeCell ref="Y21:Y24"/>
    <mergeCell ref="Z21:Z24"/>
    <mergeCell ref="AA21:AA24"/>
    <mergeCell ref="Y29:Y32"/>
    <mergeCell ref="Z29:Z32"/>
    <mergeCell ref="AA29:AA32"/>
    <mergeCell ref="AB29:AB32"/>
    <mergeCell ref="P29:R32"/>
    <mergeCell ref="S29:S32"/>
    <mergeCell ref="AB3:AB8"/>
    <mergeCell ref="P13:P16"/>
    <mergeCell ref="T13:T16"/>
    <mergeCell ref="U13:U16"/>
    <mergeCell ref="V13:V16"/>
    <mergeCell ref="W13:W16"/>
    <mergeCell ref="X13:X16"/>
    <mergeCell ref="V3:V8"/>
    <mergeCell ref="W3:W8"/>
    <mergeCell ref="X3:X8"/>
    <mergeCell ref="Y3:Y8"/>
    <mergeCell ref="Z3:Z8"/>
    <mergeCell ref="AA3:AA8"/>
    <mergeCell ref="P3:P8"/>
    <mergeCell ref="Q3:Q8"/>
    <mergeCell ref="R3:R8"/>
    <mergeCell ref="S3:S8"/>
    <mergeCell ref="T3:T8"/>
    <mergeCell ref="U3:U8"/>
    <mergeCell ref="Y13:Y16"/>
    <mergeCell ref="Z13:Z16"/>
    <mergeCell ref="Q13:S16"/>
  </mergeCells>
  <conditionalFormatting sqref="B7:N8">
    <cfRule type="cellIs" dxfId="59" priority="40" operator="equal">
      <formula>1</formula>
    </cfRule>
    <cfRule type="cellIs" dxfId="58" priority="41" operator="lessThan">
      <formula>1</formula>
    </cfRule>
    <cfRule type="cellIs" dxfId="57" priority="42" operator="greaterThan">
      <formula>1</formula>
    </cfRule>
  </conditionalFormatting>
  <conditionalFormatting sqref="B15:N16">
    <cfRule type="cellIs" dxfId="56" priority="49" operator="equal">
      <formula>1</formula>
    </cfRule>
    <cfRule type="cellIs" dxfId="55" priority="50" operator="lessThan">
      <formula>1</formula>
    </cfRule>
    <cfRule type="cellIs" dxfId="54" priority="51" operator="greaterThan">
      <formula>1</formula>
    </cfRule>
  </conditionalFormatting>
  <conditionalFormatting sqref="B23:N24">
    <cfRule type="cellIs" dxfId="53" priority="43" operator="equal">
      <formula>1</formula>
    </cfRule>
    <cfRule type="cellIs" dxfId="52" priority="44" operator="lessThan">
      <formula>1</formula>
    </cfRule>
    <cfRule type="cellIs" dxfId="51" priority="45" operator="greaterThan">
      <formula>1</formula>
    </cfRule>
  </conditionalFormatting>
  <conditionalFormatting sqref="B31:N32">
    <cfRule type="cellIs" dxfId="50" priority="37" operator="equal">
      <formula>1</formula>
    </cfRule>
    <cfRule type="cellIs" dxfId="49" priority="38" operator="lessThan">
      <formula>1</formula>
    </cfRule>
    <cfRule type="cellIs" dxfId="48" priority="39" operator="greaterThan">
      <formula>1</formula>
    </cfRule>
  </conditionalFormatting>
  <conditionalFormatting sqref="B39:N40">
    <cfRule type="cellIs" dxfId="47" priority="31" operator="equal">
      <formula>1</formula>
    </cfRule>
    <cfRule type="cellIs" dxfId="46" priority="32" operator="lessThan">
      <formula>1</formula>
    </cfRule>
    <cfRule type="cellIs" dxfId="45" priority="33" operator="greaterThan">
      <formula>1</formula>
    </cfRule>
  </conditionalFormatting>
  <conditionalFormatting sqref="B47:N48">
    <cfRule type="cellIs" dxfId="44" priority="27" operator="greaterThan">
      <formula>1</formula>
    </cfRule>
    <cfRule type="cellIs" dxfId="43" priority="25" operator="equal">
      <formula>1</formula>
    </cfRule>
    <cfRule type="cellIs" dxfId="42" priority="26" operator="lessThan">
      <formula>1</formula>
    </cfRule>
  </conditionalFormatting>
  <conditionalFormatting sqref="B55:N56">
    <cfRule type="cellIs" dxfId="41" priority="16" operator="equal">
      <formula>1</formula>
    </cfRule>
    <cfRule type="cellIs" dxfId="40" priority="17" operator="lessThan">
      <formula>1</formula>
    </cfRule>
    <cfRule type="cellIs" dxfId="39" priority="18" operator="greaterThan">
      <formula>1</formula>
    </cfRule>
  </conditionalFormatting>
  <conditionalFormatting sqref="B63:N64">
    <cfRule type="cellIs" dxfId="38" priority="10" operator="equal">
      <formula>1</formula>
    </cfRule>
    <cfRule type="cellIs" dxfId="37" priority="11" operator="lessThan">
      <formula>1</formula>
    </cfRule>
    <cfRule type="cellIs" dxfId="36" priority="12" operator="greaterThan">
      <formula>1</formula>
    </cfRule>
  </conditionalFormatting>
  <conditionalFormatting sqref="B71:N72">
    <cfRule type="cellIs" dxfId="35" priority="4" operator="equal">
      <formula>1</formula>
    </cfRule>
    <cfRule type="cellIs" dxfId="34" priority="5" operator="lessThan">
      <formula>1</formula>
    </cfRule>
    <cfRule type="cellIs" dxfId="33" priority="6" operator="greaterThan">
      <formula>1</formula>
    </cfRule>
  </conditionalFormatting>
  <conditionalFormatting sqref="B80:N81">
    <cfRule type="cellIs" dxfId="32" priority="147" operator="greaterThan">
      <formula>1</formula>
    </cfRule>
    <cfRule type="cellIs" dxfId="31" priority="146" operator="lessThan">
      <formula>1</formula>
    </cfRule>
    <cfRule type="cellIs" dxfId="30" priority="145" operator="equal">
      <formula>1</formula>
    </cfRule>
  </conditionalFormatting>
  <conditionalFormatting sqref="B95:N96">
    <cfRule type="cellIs" dxfId="29" priority="88" operator="equal">
      <formula>1</formula>
    </cfRule>
    <cfRule type="cellIs" dxfId="28" priority="89" operator="lessThan">
      <formula>1</formula>
    </cfRule>
    <cfRule type="cellIs" dxfId="27" priority="90" operator="greaterThan">
      <formula>1</formula>
    </cfRule>
  </conditionalFormatting>
  <conditionalFormatting sqref="B102:N103">
    <cfRule type="cellIs" dxfId="26" priority="91" operator="equal">
      <formula>1</formula>
    </cfRule>
    <cfRule type="cellIs" dxfId="25" priority="92" operator="lessThan">
      <formula>1</formula>
    </cfRule>
    <cfRule type="cellIs" dxfId="24" priority="93" operator="greaterThan">
      <formula>1</formula>
    </cfRule>
  </conditionalFormatting>
  <conditionalFormatting sqref="B109:N110">
    <cfRule type="cellIs" dxfId="23" priority="142" operator="equal">
      <formula>1</formula>
    </cfRule>
    <cfRule type="cellIs" dxfId="22" priority="143" operator="lessThan">
      <formula>1</formula>
    </cfRule>
    <cfRule type="cellIs" dxfId="21" priority="144" operator="greaterThan">
      <formula>1</formula>
    </cfRule>
  </conditionalFormatting>
  <conditionalFormatting sqref="B117:N118">
    <cfRule type="cellIs" dxfId="20" priority="172" operator="equal">
      <formula>1</formula>
    </cfRule>
    <cfRule type="cellIs" dxfId="19" priority="173" operator="lessThan">
      <formula>1</formula>
    </cfRule>
    <cfRule type="cellIs" dxfId="18" priority="174" operator="greaterThan">
      <formula>1</formula>
    </cfRule>
  </conditionalFormatting>
  <conditionalFormatting sqref="B128:N129">
    <cfRule type="cellIs" dxfId="17" priority="130" operator="equal">
      <formula>1</formula>
    </cfRule>
    <cfRule type="cellIs" dxfId="16" priority="131" operator="lessThan">
      <formula>1</formula>
    </cfRule>
    <cfRule type="cellIs" dxfId="15" priority="132" operator="greaterThan">
      <formula>1</formula>
    </cfRule>
  </conditionalFormatting>
  <conditionalFormatting sqref="B137:N138">
    <cfRule type="cellIs" dxfId="14" priority="164" operator="lessThan">
      <formula>1</formula>
    </cfRule>
    <cfRule type="cellIs" dxfId="13" priority="163" operator="equal">
      <formula>1</formula>
    </cfRule>
    <cfRule type="cellIs" dxfId="12" priority="165" operator="greaterThan">
      <formula>1</formula>
    </cfRule>
  </conditionalFormatting>
  <conditionalFormatting sqref="B146:N147">
    <cfRule type="cellIs" dxfId="11" priority="149" operator="lessThan">
      <formula>1</formula>
    </cfRule>
    <cfRule type="cellIs" dxfId="10" priority="150" operator="greaterThan">
      <formula>1</formula>
    </cfRule>
    <cfRule type="cellIs" dxfId="9" priority="148" operator="equal">
      <formula>1</formula>
    </cfRule>
  </conditionalFormatting>
  <conditionalFormatting sqref="B160:N161">
    <cfRule type="cellIs" dxfId="8" priority="1" operator="equal">
      <formula>1</formula>
    </cfRule>
    <cfRule type="cellIs" dxfId="7" priority="3" operator="greaterThan">
      <formula>1</formula>
    </cfRule>
    <cfRule type="cellIs" dxfId="6" priority="2" operator="lessThan">
      <formula>1</formula>
    </cfRule>
  </conditionalFormatting>
  <conditionalFormatting sqref="B169:N170">
    <cfRule type="cellIs" dxfId="5" priority="181" operator="equal">
      <formula>1</formula>
    </cfRule>
    <cfRule type="cellIs" dxfId="4" priority="182" operator="lessThan">
      <formula>1</formula>
    </cfRule>
    <cfRule type="cellIs" dxfId="3" priority="183" operator="greaterThan">
      <formula>1</formula>
    </cfRule>
  </conditionalFormatting>
  <conditionalFormatting sqref="N87 B88:N88">
    <cfRule type="cellIs" dxfId="2" priority="154" operator="equal">
      <formula>1</formula>
    </cfRule>
    <cfRule type="cellIs" dxfId="1" priority="155" operator="lessThan">
      <formula>1</formula>
    </cfRule>
    <cfRule type="cellIs" dxfId="0" priority="156" operator="greaterThan">
      <formula>1</formula>
    </cfRule>
  </conditionalFormatting>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5"/>
  <sheetViews>
    <sheetView showGridLines="0" zoomScale="85" zoomScaleNormal="85" workbookViewId="0">
      <selection activeCell="N8" sqref="N8:N19"/>
    </sheetView>
  </sheetViews>
  <sheetFormatPr defaultColWidth="9.109375" defaultRowHeight="13.8" x14ac:dyDescent="0.25"/>
  <cols>
    <col min="1" max="1" width="20.33203125" style="27" customWidth="1"/>
    <col min="2" max="2" width="25.5546875" style="27" customWidth="1"/>
    <col min="3" max="3" width="37.5546875" style="27" customWidth="1"/>
    <col min="4" max="4" width="19.88671875" style="26" customWidth="1"/>
    <col min="5" max="5" width="14.88671875" style="26" customWidth="1"/>
    <col min="6" max="6" width="17.5546875" style="26" bestFit="1" customWidth="1"/>
    <col min="7" max="7" width="12.88671875" style="26" customWidth="1"/>
    <col min="8" max="8" width="12.44140625" style="26" customWidth="1"/>
    <col min="9" max="9" width="17.5546875" style="26" bestFit="1" customWidth="1"/>
    <col min="10" max="10" width="9.109375" style="26"/>
    <col min="11" max="12" width="9.109375" style="27"/>
    <col min="13" max="13" width="9" style="27" customWidth="1"/>
    <col min="14" max="18" width="9.109375" style="27" customWidth="1"/>
    <col min="19" max="16384" width="9.109375" style="27"/>
  </cols>
  <sheetData>
    <row r="1" spans="1:15" ht="21" x14ac:dyDescent="0.4">
      <c r="A1" s="423" t="s">
        <v>87</v>
      </c>
      <c r="B1" s="423"/>
      <c r="C1" s="423"/>
      <c r="D1" s="423"/>
      <c r="E1" s="423"/>
      <c r="F1" s="423"/>
      <c r="G1" s="423"/>
      <c r="H1" s="423"/>
      <c r="I1" s="423"/>
      <c r="J1" s="423"/>
    </row>
    <row r="2" spans="1:15" ht="21" x14ac:dyDescent="0.4">
      <c r="A2" s="423" t="s">
        <v>85</v>
      </c>
      <c r="B2" s="423"/>
      <c r="C2" s="423"/>
      <c r="D2" s="423"/>
      <c r="E2" s="423"/>
      <c r="F2" s="423"/>
      <c r="G2" s="423"/>
      <c r="H2" s="423"/>
      <c r="I2" s="423"/>
      <c r="J2" s="423"/>
    </row>
    <row r="3" spans="1:15" ht="15" customHeight="1" x14ac:dyDescent="0.25">
      <c r="A3" s="24"/>
      <c r="B3" s="42"/>
      <c r="C3" s="24"/>
      <c r="D3" s="25"/>
      <c r="E3" s="25"/>
    </row>
    <row r="4" spans="1:15" x14ac:dyDescent="0.25">
      <c r="A4" s="41" t="s">
        <v>86</v>
      </c>
      <c r="B4" s="88" t="s">
        <v>28</v>
      </c>
      <c r="C4" s="24"/>
      <c r="D4" s="25"/>
      <c r="E4" s="25"/>
    </row>
    <row r="5" spans="1:15" x14ac:dyDescent="0.25">
      <c r="A5" s="41" t="s">
        <v>89</v>
      </c>
      <c r="B5" s="88" t="s">
        <v>90</v>
      </c>
      <c r="C5" s="24"/>
      <c r="D5" s="25"/>
      <c r="E5" s="25"/>
    </row>
    <row r="6" spans="1:15" x14ac:dyDescent="0.25">
      <c r="A6" s="41" t="s">
        <v>88</v>
      </c>
      <c r="B6" s="88" t="s">
        <v>91</v>
      </c>
      <c r="C6" s="24"/>
      <c r="D6" s="25"/>
      <c r="E6" s="25"/>
    </row>
    <row r="7" spans="1:15" x14ac:dyDescent="0.25">
      <c r="A7" s="24"/>
      <c r="B7" s="24"/>
      <c r="C7" s="24"/>
      <c r="D7" s="25"/>
      <c r="E7" s="25"/>
    </row>
    <row r="8" spans="1:15" s="28" customFormat="1" x14ac:dyDescent="0.25">
      <c r="A8" s="84" t="s">
        <v>44</v>
      </c>
      <c r="B8" s="90" t="s">
        <v>45</v>
      </c>
      <c r="C8" s="84" t="s">
        <v>0</v>
      </c>
      <c r="D8" s="85" t="s">
        <v>40</v>
      </c>
      <c r="E8" s="85" t="s">
        <v>79</v>
      </c>
      <c r="F8" s="86" t="s">
        <v>80</v>
      </c>
      <c r="G8" s="86" t="s">
        <v>78</v>
      </c>
      <c r="H8" s="85" t="s">
        <v>81</v>
      </c>
      <c r="I8" s="86" t="s">
        <v>82</v>
      </c>
      <c r="J8" s="87" t="s">
        <v>42</v>
      </c>
      <c r="N8" s="28" t="s">
        <v>28</v>
      </c>
      <c r="O8" s="89" t="s">
        <v>103</v>
      </c>
    </row>
    <row r="9" spans="1:15" x14ac:dyDescent="0.25">
      <c r="A9" s="425" t="s">
        <v>46</v>
      </c>
      <c r="B9" s="82" t="s">
        <v>47</v>
      </c>
      <c r="C9" s="31" t="s">
        <v>1</v>
      </c>
      <c r="D9" s="7" t="s">
        <v>48</v>
      </c>
      <c r="E9" s="15" t="e">
        <f>HLOOKUP(B4,#REF!,2,0)</f>
        <v>#REF!</v>
      </c>
      <c r="F9" s="21" t="e">
        <f>HLOOKUP(B4,#REF!,3,0)</f>
        <v>#REF!</v>
      </c>
      <c r="G9" s="19" t="e">
        <f>HLOOKUP(B4,#REF!,5,0)</f>
        <v>#REF!</v>
      </c>
      <c r="H9" s="20" t="e">
        <f>#REF!</f>
        <v>#REF!</v>
      </c>
      <c r="I9" s="21" t="e">
        <f>HLOOKUP(B4,#REF!,4,0)</f>
        <v>#REF!</v>
      </c>
      <c r="J9" s="49" t="e">
        <f>HLOOKUP(B4,#REF!,5,0)</f>
        <v>#REF!</v>
      </c>
      <c r="N9" s="28" t="s">
        <v>29</v>
      </c>
      <c r="O9" s="27" t="s">
        <v>104</v>
      </c>
    </row>
    <row r="10" spans="1:15" x14ac:dyDescent="0.25">
      <c r="A10" s="425"/>
      <c r="B10" s="421" t="s">
        <v>49</v>
      </c>
      <c r="C10" s="33" t="s">
        <v>2</v>
      </c>
      <c r="D10" s="29" t="s">
        <v>50</v>
      </c>
      <c r="E10" s="43" t="e">
        <f>HLOOKUP(B4,#REF!,2,0)</f>
        <v>#REF!</v>
      </c>
      <c r="F10" s="44" t="e">
        <f>HLOOKUP(B4,#REF!,3,0)</f>
        <v>#REF!</v>
      </c>
      <c r="G10" s="45" t="e">
        <f>HLOOKUP(B4,#REF!,5,0)</f>
        <v>#REF!</v>
      </c>
      <c r="H10" s="44" t="e">
        <f>#REF!</f>
        <v>#REF!</v>
      </c>
      <c r="I10" s="44" t="e">
        <f>HLOOKUP(B4,#REF!,4,0)</f>
        <v>#REF!</v>
      </c>
      <c r="J10" s="50" t="e">
        <f>I10/H10</f>
        <v>#REF!</v>
      </c>
      <c r="N10" s="28" t="s">
        <v>30</v>
      </c>
      <c r="O10" s="27" t="s">
        <v>105</v>
      </c>
    </row>
    <row r="11" spans="1:15" x14ac:dyDescent="0.25">
      <c r="A11" s="425"/>
      <c r="B11" s="421"/>
      <c r="C11" s="31" t="s">
        <v>3</v>
      </c>
      <c r="D11" s="8" t="s">
        <v>51</v>
      </c>
      <c r="E11" s="16" t="e">
        <f>HLOOKUP(B4,#REF!,2,0)</f>
        <v>#REF!</v>
      </c>
      <c r="F11" s="20" t="e">
        <f>HLOOKUP(B4,#REF!,3,0)</f>
        <v>#REF!</v>
      </c>
      <c r="G11" s="19" t="e">
        <f>HLOOKUP(B4,#REF!,5,0)</f>
        <v>#REF!</v>
      </c>
      <c r="H11" s="20" t="e">
        <f>#REF!</f>
        <v>#REF!</v>
      </c>
      <c r="I11" s="20" t="e">
        <f>HLOOKUP(B4,#REF!,4,0)</f>
        <v>#REF!</v>
      </c>
      <c r="J11" s="49" t="e">
        <f>HLOOKUP(B4,#REF!,6,0)</f>
        <v>#REF!</v>
      </c>
      <c r="N11" s="28" t="s">
        <v>31</v>
      </c>
      <c r="O11" s="27" t="s">
        <v>106</v>
      </c>
    </row>
    <row r="12" spans="1:15" x14ac:dyDescent="0.25">
      <c r="A12" s="425"/>
      <c r="B12" s="421" t="s">
        <v>52</v>
      </c>
      <c r="C12" s="33" t="s">
        <v>4</v>
      </c>
      <c r="D12" s="30" t="s">
        <v>53</v>
      </c>
      <c r="E12" s="43" t="e">
        <f>HLOOKUP(B4,#REF!,2,0)</f>
        <v>#REF!</v>
      </c>
      <c r="F12" s="44" t="e">
        <f>HLOOKUP(B4,#REF!,3,0)</f>
        <v>#REF!</v>
      </c>
      <c r="G12" s="45" t="e">
        <f>HLOOKUP(B4,#REF!,5,0)</f>
        <v>#REF!</v>
      </c>
      <c r="H12" s="44" t="e">
        <f>#REF!</f>
        <v>#REF!</v>
      </c>
      <c r="I12" s="44" t="e">
        <f>HLOOKUP(B4,#REF!,4,0)</f>
        <v>#REF!</v>
      </c>
      <c r="J12" s="50" t="e">
        <f t="shared" ref="J12:J14" si="0">I12/H12</f>
        <v>#REF!</v>
      </c>
      <c r="N12" s="28" t="s">
        <v>32</v>
      </c>
    </row>
    <row r="13" spans="1:15" x14ac:dyDescent="0.25">
      <c r="A13" s="425"/>
      <c r="B13" s="421"/>
      <c r="C13" s="31" t="s">
        <v>5</v>
      </c>
      <c r="D13" s="7" t="s">
        <v>54</v>
      </c>
      <c r="E13" s="18" t="e">
        <f>HLOOKUP(B4,#REF!,2,0)</f>
        <v>#REF!</v>
      </c>
      <c r="F13" s="19" t="e">
        <f>HLOOKUP(B4,#REF!,3,0)</f>
        <v>#REF!</v>
      </c>
      <c r="G13" s="19" t="e">
        <f>HLOOKUP(B4,#REF!,4,0)</f>
        <v>#REF!</v>
      </c>
      <c r="H13" s="19" t="e">
        <f>#REF!</f>
        <v>#REF!</v>
      </c>
      <c r="I13" s="19" t="e">
        <f>HLOOKUP(B4,#REF!,5,0)</f>
        <v>#REF!</v>
      </c>
      <c r="J13" s="49" t="e">
        <f>HLOOKUP(B4,#REF!,5,0)</f>
        <v>#REF!</v>
      </c>
      <c r="N13" s="28" t="s">
        <v>33</v>
      </c>
      <c r="O13" s="27" t="s">
        <v>91</v>
      </c>
    </row>
    <row r="14" spans="1:15" x14ac:dyDescent="0.25">
      <c r="A14" s="426"/>
      <c r="B14" s="422"/>
      <c r="C14" s="51" t="s">
        <v>6</v>
      </c>
      <c r="D14" s="52" t="s">
        <v>55</v>
      </c>
      <c r="E14" s="53" t="e">
        <f>HLOOKUP(B4,#REF!,2,0)</f>
        <v>#REF!</v>
      </c>
      <c r="F14" s="54" t="e">
        <f>HLOOKUP(B4,#REF!,3,0)</f>
        <v>#REF!</v>
      </c>
      <c r="G14" s="55" t="e">
        <f>HLOOKUP(B4,#REF!,5,0)</f>
        <v>#REF!</v>
      </c>
      <c r="H14" s="54" t="e">
        <f>#REF!</f>
        <v>#REF!</v>
      </c>
      <c r="I14" s="54" t="e">
        <f>HLOOKUP(B4,#REF!,4,0)</f>
        <v>#REF!</v>
      </c>
      <c r="J14" s="56" t="e">
        <f t="shared" si="0"/>
        <v>#REF!</v>
      </c>
      <c r="N14" s="28" t="s">
        <v>34</v>
      </c>
      <c r="O14" s="27" t="s">
        <v>92</v>
      </c>
    </row>
    <row r="15" spans="1:15" x14ac:dyDescent="0.25">
      <c r="A15" s="424" t="s">
        <v>56</v>
      </c>
      <c r="B15" s="420" t="s">
        <v>57</v>
      </c>
      <c r="C15" s="57" t="s">
        <v>7</v>
      </c>
      <c r="D15" s="58">
        <v>1</v>
      </c>
      <c r="E15" s="59" t="s">
        <v>84</v>
      </c>
      <c r="F15" s="60" t="s">
        <v>84</v>
      </c>
      <c r="G15" s="61" t="str">
        <f>IFERROR(F15/E15&lt;=0,"WIP")</f>
        <v>WIP</v>
      </c>
      <c r="H15" s="60" t="s">
        <v>84</v>
      </c>
      <c r="I15" s="60" t="s">
        <v>84</v>
      </c>
      <c r="J15" s="62" t="str">
        <f t="shared" ref="J15:J18" si="1">IFERROR(I15/H15&lt;=0,"WIP")</f>
        <v>WIP</v>
      </c>
      <c r="N15" s="28" t="s">
        <v>35</v>
      </c>
      <c r="O15" s="27" t="s">
        <v>93</v>
      </c>
    </row>
    <row r="16" spans="1:15" x14ac:dyDescent="0.25">
      <c r="A16" s="425"/>
      <c r="B16" s="421"/>
      <c r="C16" s="34" t="s">
        <v>8</v>
      </c>
      <c r="D16" s="91">
        <v>0</v>
      </c>
      <c r="E16" s="91" t="e">
        <f>HLOOKUP(B4,#REF!,2,0)</f>
        <v>#REF!</v>
      </c>
      <c r="F16" s="92" t="e">
        <f>HLOOKUP(B4,#REF!,3,0)</f>
        <v>#REF!</v>
      </c>
      <c r="G16" s="45">
        <f>IFERROR(F16/E16=0,1)</f>
        <v>1</v>
      </c>
      <c r="H16" s="92" t="e">
        <f>#REF!</f>
        <v>#REF!</v>
      </c>
      <c r="I16" s="92" t="e">
        <f>HLOOKUP(B4,#REF!,3,0)</f>
        <v>#REF!</v>
      </c>
      <c r="J16" s="50" t="e">
        <f>HLOOKUP(B4,#REF!,6,0)</f>
        <v>#REF!</v>
      </c>
      <c r="N16" s="28" t="s">
        <v>36</v>
      </c>
      <c r="O16" s="27" t="s">
        <v>94</v>
      </c>
    </row>
    <row r="17" spans="1:15" ht="26.4" x14ac:dyDescent="0.25">
      <c r="A17" s="425"/>
      <c r="B17" s="82" t="s">
        <v>58</v>
      </c>
      <c r="C17" s="32" t="s">
        <v>9</v>
      </c>
      <c r="D17" s="9" t="s">
        <v>59</v>
      </c>
      <c r="E17" s="17" t="s">
        <v>84</v>
      </c>
      <c r="F17" s="20" t="s">
        <v>84</v>
      </c>
      <c r="G17" s="19" t="str">
        <f t="shared" ref="G17:G18" si="2">IFERROR(F17/E17&lt;=0,"WIP")</f>
        <v>WIP</v>
      </c>
      <c r="H17" s="17" t="s">
        <v>84</v>
      </c>
      <c r="I17" s="20" t="s">
        <v>84</v>
      </c>
      <c r="J17" s="49" t="str">
        <f t="shared" si="1"/>
        <v>WIP</v>
      </c>
      <c r="N17" s="28" t="s">
        <v>37</v>
      </c>
      <c r="O17" s="27" t="s">
        <v>95</v>
      </c>
    </row>
    <row r="18" spans="1:15" ht="26.4" x14ac:dyDescent="0.25">
      <c r="A18" s="426"/>
      <c r="B18" s="83" t="s">
        <v>60</v>
      </c>
      <c r="C18" s="51" t="s">
        <v>10</v>
      </c>
      <c r="D18" s="63">
        <v>1</v>
      </c>
      <c r="E18" s="64" t="s">
        <v>84</v>
      </c>
      <c r="F18" s="54" t="s">
        <v>84</v>
      </c>
      <c r="G18" s="55" t="str">
        <f t="shared" si="2"/>
        <v>WIP</v>
      </c>
      <c r="H18" s="64" t="s">
        <v>84</v>
      </c>
      <c r="I18" s="54" t="s">
        <v>84</v>
      </c>
      <c r="J18" s="56" t="str">
        <f t="shared" si="1"/>
        <v>WIP</v>
      </c>
      <c r="N18" s="28" t="s">
        <v>38</v>
      </c>
      <c r="O18" s="27" t="s">
        <v>96</v>
      </c>
    </row>
    <row r="19" spans="1:15" x14ac:dyDescent="0.25">
      <c r="A19" s="417" t="s">
        <v>61</v>
      </c>
      <c r="B19" s="420" t="s">
        <v>62</v>
      </c>
      <c r="C19" s="57" t="s">
        <v>11</v>
      </c>
      <c r="D19" s="65">
        <v>4.0000000000000001E-3</v>
      </c>
      <c r="E19" s="66" t="e">
        <f>HLOOKUP(B4,#REF!,2,0)</f>
        <v>#REF!</v>
      </c>
      <c r="F19" s="67" t="e">
        <f>HLOOKUP(B4,#REF!,3,0)</f>
        <v>#REF!</v>
      </c>
      <c r="G19" s="61" t="e">
        <f>HLOOKUP(B4,#REF!,5,0)</f>
        <v>#REF!</v>
      </c>
      <c r="H19" s="67" t="e">
        <f>#REF!</f>
        <v>#REF!</v>
      </c>
      <c r="I19" s="67" t="e">
        <f>HLOOKUP(B4,#REF!,4,0)</f>
        <v>#REF!</v>
      </c>
      <c r="J19" s="62" t="e">
        <f>HLOOKUP(B4,#REF!,6,0)</f>
        <v>#REF!</v>
      </c>
      <c r="N19" s="28" t="s">
        <v>39</v>
      </c>
      <c r="O19" s="27" t="s">
        <v>97</v>
      </c>
    </row>
    <row r="20" spans="1:15" x14ac:dyDescent="0.25">
      <c r="A20" s="418"/>
      <c r="B20" s="421"/>
      <c r="C20" s="33" t="s">
        <v>12</v>
      </c>
      <c r="D20" s="35">
        <v>0</v>
      </c>
      <c r="E20" s="47" t="e">
        <f>HLOOKUP(B4,#REF!,2,0)</f>
        <v>#REF!</v>
      </c>
      <c r="F20" s="44" t="e">
        <f>HLOOKUP(B4,#REF!,3,0)</f>
        <v>#REF!</v>
      </c>
      <c r="G20" s="48" t="e">
        <f>HLOOKUP(B4,#REF!,4,0)</f>
        <v>#REF!</v>
      </c>
      <c r="H20" s="44" t="e">
        <f>#REF!</f>
        <v>#REF!</v>
      </c>
      <c r="I20" s="44" t="e">
        <f>HLOOKUP(B4,#REF!,4,0)</f>
        <v>#REF!</v>
      </c>
      <c r="J20" s="50" t="e">
        <f>HLOOKUP(B4,#REF!,6,0)</f>
        <v>#REF!</v>
      </c>
      <c r="O20" s="27" t="s">
        <v>98</v>
      </c>
    </row>
    <row r="21" spans="1:15" x14ac:dyDescent="0.25">
      <c r="A21" s="418"/>
      <c r="B21" s="421" t="s">
        <v>63</v>
      </c>
      <c r="C21" s="31" t="s">
        <v>13</v>
      </c>
      <c r="D21" s="10" t="s">
        <v>64</v>
      </c>
      <c r="E21" s="22" t="e">
        <f>HLOOKUP(B4,#REF!,2,0)</f>
        <v>#REF!</v>
      </c>
      <c r="F21" s="23" t="e">
        <f>HLOOKUP(B4,#REF!,3,0)</f>
        <v>#REF!</v>
      </c>
      <c r="G21" s="19" t="e">
        <f>HLOOKUP(B4,#REF!,5,0)</f>
        <v>#REF!</v>
      </c>
      <c r="H21" s="23">
        <v>3000</v>
      </c>
      <c r="I21" s="23" t="e">
        <f>HLOOKUP(B4,#REF!,4,0)</f>
        <v>#REF!</v>
      </c>
      <c r="J21" s="49" t="e">
        <f>HLOOKUP(B4,#REF!,6,0)</f>
        <v>#REF!</v>
      </c>
      <c r="O21" s="27" t="s">
        <v>99</v>
      </c>
    </row>
    <row r="22" spans="1:15" x14ac:dyDescent="0.25">
      <c r="A22" s="418"/>
      <c r="B22" s="421"/>
      <c r="C22" s="33" t="s">
        <v>14</v>
      </c>
      <c r="D22" s="36">
        <v>0.85</v>
      </c>
      <c r="E22" s="46" t="s">
        <v>84</v>
      </c>
      <c r="F22" s="44" t="s">
        <v>84</v>
      </c>
      <c r="G22" s="45" t="str">
        <f t="shared" ref="G22:G35" si="3">IFERROR(F22/E22&lt;=0,"WIP")</f>
        <v>WIP</v>
      </c>
      <c r="H22" s="46" t="s">
        <v>84</v>
      </c>
      <c r="I22" s="44" t="s">
        <v>84</v>
      </c>
      <c r="J22" s="50" t="str">
        <f t="shared" ref="J22:J35" si="4">IFERROR(I22/H22&lt;=0,"WIP")</f>
        <v>WIP</v>
      </c>
      <c r="O22" s="27" t="s">
        <v>100</v>
      </c>
    </row>
    <row r="23" spans="1:15" ht="26.4" x14ac:dyDescent="0.25">
      <c r="A23" s="418"/>
      <c r="B23" s="421" t="s">
        <v>65</v>
      </c>
      <c r="C23" s="31" t="s">
        <v>15</v>
      </c>
      <c r="D23" s="11">
        <v>1.2E-2</v>
      </c>
      <c r="E23" s="17" t="s">
        <v>84</v>
      </c>
      <c r="F23" s="20" t="s">
        <v>84</v>
      </c>
      <c r="G23" s="19" t="str">
        <f t="shared" si="3"/>
        <v>WIP</v>
      </c>
      <c r="H23" s="17" t="s">
        <v>84</v>
      </c>
      <c r="I23" s="20" t="s">
        <v>84</v>
      </c>
      <c r="J23" s="49" t="str">
        <f t="shared" si="4"/>
        <v>WIP</v>
      </c>
      <c r="O23" s="27" t="s">
        <v>101</v>
      </c>
    </row>
    <row r="24" spans="1:15" ht="26.4" x14ac:dyDescent="0.25">
      <c r="A24" s="418"/>
      <c r="B24" s="421"/>
      <c r="C24" s="33" t="s">
        <v>16</v>
      </c>
      <c r="D24" s="37">
        <v>3.3000000000000002E-2</v>
      </c>
      <c r="E24" s="46" t="s">
        <v>84</v>
      </c>
      <c r="F24" s="44" t="s">
        <v>84</v>
      </c>
      <c r="G24" s="45" t="str">
        <f t="shared" si="3"/>
        <v>WIP</v>
      </c>
      <c r="H24" s="46" t="s">
        <v>84</v>
      </c>
      <c r="I24" s="44" t="s">
        <v>84</v>
      </c>
      <c r="J24" s="50" t="str">
        <f t="shared" si="4"/>
        <v>WIP</v>
      </c>
      <c r="O24" s="27" t="s">
        <v>102</v>
      </c>
    </row>
    <row r="25" spans="1:15" ht="26.4" x14ac:dyDescent="0.25">
      <c r="A25" s="418"/>
      <c r="B25" s="421"/>
      <c r="C25" s="31" t="s">
        <v>17</v>
      </c>
      <c r="D25" s="12">
        <v>0.06</v>
      </c>
      <c r="E25" s="17" t="s">
        <v>84</v>
      </c>
      <c r="F25" s="20" t="s">
        <v>84</v>
      </c>
      <c r="G25" s="19" t="str">
        <f t="shared" si="3"/>
        <v>WIP</v>
      </c>
      <c r="H25" s="17" t="s">
        <v>84</v>
      </c>
      <c r="I25" s="20" t="s">
        <v>84</v>
      </c>
      <c r="J25" s="49" t="str">
        <f t="shared" si="4"/>
        <v>WIP</v>
      </c>
    </row>
    <row r="26" spans="1:15" ht="26.4" x14ac:dyDescent="0.25">
      <c r="A26" s="418"/>
      <c r="B26" s="421"/>
      <c r="C26" s="33" t="s">
        <v>18</v>
      </c>
      <c r="D26" s="37">
        <v>5.0000000000000001E-4</v>
      </c>
      <c r="E26" s="46" t="s">
        <v>84</v>
      </c>
      <c r="F26" s="44" t="s">
        <v>84</v>
      </c>
      <c r="G26" s="45" t="str">
        <f t="shared" si="3"/>
        <v>WIP</v>
      </c>
      <c r="H26" s="46" t="s">
        <v>84</v>
      </c>
      <c r="I26" s="44" t="s">
        <v>84</v>
      </c>
      <c r="J26" s="50" t="str">
        <f t="shared" si="4"/>
        <v>WIP</v>
      </c>
    </row>
    <row r="27" spans="1:15" x14ac:dyDescent="0.25">
      <c r="A27" s="419"/>
      <c r="B27" s="83" t="s">
        <v>66</v>
      </c>
      <c r="C27" s="68" t="s">
        <v>19</v>
      </c>
      <c r="D27" s="69" t="s">
        <v>67</v>
      </c>
      <c r="E27" s="70" t="s">
        <v>84</v>
      </c>
      <c r="F27" s="71" t="s">
        <v>84</v>
      </c>
      <c r="G27" s="72" t="str">
        <f t="shared" si="3"/>
        <v>WIP</v>
      </c>
      <c r="H27" s="70" t="s">
        <v>84</v>
      </c>
      <c r="I27" s="71" t="s">
        <v>84</v>
      </c>
      <c r="J27" s="73" t="str">
        <f t="shared" si="4"/>
        <v>WIP</v>
      </c>
    </row>
    <row r="28" spans="1:15" x14ac:dyDescent="0.25">
      <c r="A28" s="417" t="s">
        <v>68</v>
      </c>
      <c r="B28" s="420" t="s">
        <v>69</v>
      </c>
      <c r="C28" s="74" t="s">
        <v>20</v>
      </c>
      <c r="D28" s="75" t="s">
        <v>70</v>
      </c>
      <c r="E28" s="76" t="s">
        <v>84</v>
      </c>
      <c r="F28" s="77" t="s">
        <v>84</v>
      </c>
      <c r="G28" s="78" t="str">
        <f t="shared" si="3"/>
        <v>WIP</v>
      </c>
      <c r="H28" s="76" t="s">
        <v>84</v>
      </c>
      <c r="I28" s="77" t="s">
        <v>84</v>
      </c>
      <c r="J28" s="79" t="str">
        <f t="shared" si="4"/>
        <v>WIP</v>
      </c>
    </row>
    <row r="29" spans="1:15" x14ac:dyDescent="0.25">
      <c r="A29" s="418"/>
      <c r="B29" s="421"/>
      <c r="C29" s="31" t="s">
        <v>21</v>
      </c>
      <c r="D29" s="13">
        <v>0.75</v>
      </c>
      <c r="E29" s="17" t="s">
        <v>84</v>
      </c>
      <c r="F29" s="20" t="s">
        <v>84</v>
      </c>
      <c r="G29" s="19" t="str">
        <f t="shared" si="3"/>
        <v>WIP</v>
      </c>
      <c r="H29" s="17" t="s">
        <v>84</v>
      </c>
      <c r="I29" s="20" t="s">
        <v>84</v>
      </c>
      <c r="J29" s="49" t="str">
        <f t="shared" si="4"/>
        <v>WIP</v>
      </c>
    </row>
    <row r="30" spans="1:15" ht="26.4" x14ac:dyDescent="0.25">
      <c r="A30" s="418"/>
      <c r="B30" s="421"/>
      <c r="C30" s="33" t="s">
        <v>22</v>
      </c>
      <c r="D30" s="38" t="s">
        <v>71</v>
      </c>
      <c r="E30" s="46" t="s">
        <v>84</v>
      </c>
      <c r="F30" s="44" t="s">
        <v>84</v>
      </c>
      <c r="G30" s="45" t="str">
        <f t="shared" si="3"/>
        <v>WIP</v>
      </c>
      <c r="H30" s="46" t="s">
        <v>84</v>
      </c>
      <c r="I30" s="44" t="s">
        <v>84</v>
      </c>
      <c r="J30" s="50" t="str">
        <f t="shared" si="4"/>
        <v>WIP</v>
      </c>
    </row>
    <row r="31" spans="1:15" x14ac:dyDescent="0.25">
      <c r="A31" s="418"/>
      <c r="B31" s="421"/>
      <c r="C31" s="31" t="s">
        <v>23</v>
      </c>
      <c r="D31" s="13">
        <v>1</v>
      </c>
      <c r="E31" s="17" t="s">
        <v>84</v>
      </c>
      <c r="F31" s="20" t="s">
        <v>84</v>
      </c>
      <c r="G31" s="19" t="str">
        <f t="shared" si="3"/>
        <v>WIP</v>
      </c>
      <c r="H31" s="17" t="s">
        <v>84</v>
      </c>
      <c r="I31" s="20" t="s">
        <v>84</v>
      </c>
      <c r="J31" s="49" t="str">
        <f t="shared" si="4"/>
        <v>WIP</v>
      </c>
    </row>
    <row r="32" spans="1:15" x14ac:dyDescent="0.25">
      <c r="A32" s="418"/>
      <c r="B32" s="421" t="s">
        <v>72</v>
      </c>
      <c r="C32" s="33" t="s">
        <v>24</v>
      </c>
      <c r="D32" s="39" t="s">
        <v>73</v>
      </c>
      <c r="E32" s="46" t="s">
        <v>84</v>
      </c>
      <c r="F32" s="44" t="s">
        <v>84</v>
      </c>
      <c r="G32" s="45" t="str">
        <f t="shared" si="3"/>
        <v>WIP</v>
      </c>
      <c r="H32" s="46" t="s">
        <v>84</v>
      </c>
      <c r="I32" s="44" t="s">
        <v>84</v>
      </c>
      <c r="J32" s="50" t="str">
        <f t="shared" si="4"/>
        <v>WIP</v>
      </c>
    </row>
    <row r="33" spans="1:10" ht="26.4" x14ac:dyDescent="0.25">
      <c r="A33" s="418"/>
      <c r="B33" s="421"/>
      <c r="C33" s="31" t="s">
        <v>25</v>
      </c>
      <c r="D33" s="14" t="s">
        <v>74</v>
      </c>
      <c r="E33" s="17" t="s">
        <v>84</v>
      </c>
      <c r="F33" s="20" t="s">
        <v>84</v>
      </c>
      <c r="G33" s="19" t="str">
        <f t="shared" si="3"/>
        <v>WIP</v>
      </c>
      <c r="H33" s="17" t="s">
        <v>84</v>
      </c>
      <c r="I33" s="20" t="s">
        <v>84</v>
      </c>
      <c r="J33" s="49" t="str">
        <f t="shared" si="4"/>
        <v>WIP</v>
      </c>
    </row>
    <row r="34" spans="1:10" ht="26.4" x14ac:dyDescent="0.25">
      <c r="A34" s="418"/>
      <c r="B34" s="421" t="s">
        <v>75</v>
      </c>
      <c r="C34" s="33" t="s">
        <v>26</v>
      </c>
      <c r="D34" s="40" t="s">
        <v>76</v>
      </c>
      <c r="E34" s="93">
        <v>1</v>
      </c>
      <c r="F34" s="93">
        <v>1</v>
      </c>
      <c r="G34" s="45">
        <f>F34/E34</f>
        <v>1</v>
      </c>
      <c r="H34" s="93">
        <v>1</v>
      </c>
      <c r="I34" s="93">
        <v>1</v>
      </c>
      <c r="J34" s="50">
        <f>I34/H34</f>
        <v>1</v>
      </c>
    </row>
    <row r="35" spans="1:10" x14ac:dyDescent="0.25">
      <c r="A35" s="419"/>
      <c r="B35" s="422"/>
      <c r="C35" s="80" t="s">
        <v>27</v>
      </c>
      <c r="D35" s="81" t="s">
        <v>77</v>
      </c>
      <c r="E35" s="70" t="s">
        <v>84</v>
      </c>
      <c r="F35" s="71" t="s">
        <v>84</v>
      </c>
      <c r="G35" s="72" t="str">
        <f t="shared" si="3"/>
        <v>WIP</v>
      </c>
      <c r="H35" s="70" t="s">
        <v>84</v>
      </c>
      <c r="I35" s="71" t="s">
        <v>84</v>
      </c>
      <c r="J35" s="73" t="str">
        <f t="shared" si="4"/>
        <v>WIP</v>
      </c>
    </row>
  </sheetData>
  <autoFilter ref="A8:J35"/>
  <mergeCells count="15">
    <mergeCell ref="A28:A35"/>
    <mergeCell ref="B28:B31"/>
    <mergeCell ref="B32:B33"/>
    <mergeCell ref="B34:B35"/>
    <mergeCell ref="A1:J1"/>
    <mergeCell ref="A2:J2"/>
    <mergeCell ref="A15:A18"/>
    <mergeCell ref="B15:B16"/>
    <mergeCell ref="A19:A27"/>
    <mergeCell ref="B19:B20"/>
    <mergeCell ref="B21:B22"/>
    <mergeCell ref="B23:B26"/>
    <mergeCell ref="A9:A14"/>
    <mergeCell ref="B10:B11"/>
    <mergeCell ref="B12:B14"/>
  </mergeCells>
  <phoneticPr fontId="3" type="noConversion"/>
  <dataValidations count="3">
    <dataValidation type="list" allowBlank="1" showInputMessage="1" showErrorMessage="1" sqref="B4">
      <formula1>$N$8:$N$19</formula1>
    </dataValidation>
    <dataValidation type="list" allowBlank="1" showInputMessage="1" showErrorMessage="1" sqref="B5">
      <formula1>$O$8:$O$11</formula1>
    </dataValidation>
    <dataValidation type="list" allowBlank="1" showInputMessage="1" showErrorMessage="1" sqref="B6">
      <formula1>$O$13:$O$24</formula1>
    </dataValidation>
  </dataValidations>
  <pageMargins left="0.7" right="0.7" top="0.75" bottom="0.75" header="0.3" footer="0.3"/>
  <ignoredErrors>
    <ignoredError sqref="J11 J13 J19 J16 G16 G19 G34 J34" formula="1"/>
  </ignoredErrors>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Tutorial Pengisian</vt:lpstr>
      <vt:lpstr>Achievement BSC</vt:lpstr>
      <vt:lpstr>Update KPI</vt:lpstr>
      <vt:lpstr>BSC Corporate1</vt:lpstr>
      <vt:lpstr>'Achievement BSC'!Print_Area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MT05</dc:creator>
  <cp:lastModifiedBy>Fitri</cp:lastModifiedBy>
  <cp:lastPrinted>2024-02-07T07:41:55Z</cp:lastPrinted>
  <dcterms:created xsi:type="dcterms:W3CDTF">2023-12-06T03:42:15Z</dcterms:created>
  <dcterms:modified xsi:type="dcterms:W3CDTF">2024-05-15T09:25:48Z</dcterms:modified>
</cp:coreProperties>
</file>