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MIS Documents\2024\Report BSC\"/>
    </mc:Choice>
  </mc:AlternateContent>
  <xr:revisionPtr revIDLastSave="0" documentId="13_ncr:1_{B75F93E8-FEE5-48F8-8204-5EF612E4409A}" xr6:coauthVersionLast="47" xr6:coauthVersionMax="47" xr10:uidLastSave="{00000000-0000-0000-0000-000000000000}"/>
  <bookViews>
    <workbookView xWindow="-108" yWindow="-108" windowWidth="23256" windowHeight="12456" tabRatio="879" activeTab="1" xr2:uid="{3A35D98D-79C5-438A-ADCC-FF7A66313F3D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BSC'!$B$14:$N$40</definedName>
    <definedName name="_xlnm._FilterDatabase" localSheetId="3" hidden="1">'BSC Corporate1'!$A$8:$J$35</definedName>
    <definedName name="_xlnm.Print_Area" localSheetId="1">'Achievement BSC'!$A$1:$O$74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0" l="1"/>
  <c r="K24" i="10" l="1"/>
  <c r="J24" i="10"/>
  <c r="N141" i="8"/>
  <c r="N142" i="8" s="1"/>
  <c r="L142" i="8"/>
  <c r="M124" i="8" l="1"/>
  <c r="M125" i="8" s="1"/>
  <c r="L124" i="8"/>
  <c r="L125" i="8" s="1"/>
  <c r="K124" i="8"/>
  <c r="K125" i="8" s="1"/>
  <c r="J124" i="8"/>
  <c r="J125" i="8" s="1"/>
  <c r="I124" i="8"/>
  <c r="I125" i="8" s="1"/>
  <c r="H124" i="8"/>
  <c r="H125" i="8" s="1"/>
  <c r="G124" i="8"/>
  <c r="G125" i="8" s="1"/>
  <c r="F124" i="8"/>
  <c r="F125" i="8" s="1"/>
  <c r="E124" i="8"/>
  <c r="E125" i="8" s="1"/>
  <c r="D124" i="8"/>
  <c r="D125" i="8" s="1"/>
  <c r="C124" i="8"/>
  <c r="C125" i="8" s="1"/>
  <c r="B124" i="8"/>
  <c r="B125" i="8" s="1"/>
  <c r="N123" i="8"/>
  <c r="N124" i="8" s="1"/>
  <c r="N125" i="8" s="1"/>
  <c r="N121" i="8"/>
  <c r="N120" i="8" s="1"/>
  <c r="M120" i="8"/>
  <c r="M117" i="8" s="1"/>
  <c r="L120" i="8"/>
  <c r="L122" i="8" s="1"/>
  <c r="K120" i="8"/>
  <c r="K117" i="8" s="1"/>
  <c r="J120" i="8"/>
  <c r="J122" i="8" s="1"/>
  <c r="I120" i="8"/>
  <c r="I117" i="8" s="1"/>
  <c r="H120" i="8"/>
  <c r="H122" i="8" s="1"/>
  <c r="G120" i="8"/>
  <c r="G117" i="8" s="1"/>
  <c r="F120" i="8"/>
  <c r="F122" i="8" s="1"/>
  <c r="E120" i="8"/>
  <c r="E117" i="8" s="1"/>
  <c r="D120" i="8"/>
  <c r="D122" i="8" s="1"/>
  <c r="C120" i="8"/>
  <c r="C117" i="8" s="1"/>
  <c r="B120" i="8"/>
  <c r="B122" i="8" s="1"/>
  <c r="B75" i="8"/>
  <c r="K29" i="10" s="1"/>
  <c r="C75" i="8"/>
  <c r="D75" i="8"/>
  <c r="E75" i="8"/>
  <c r="F75" i="8"/>
  <c r="G75" i="8"/>
  <c r="H75" i="8"/>
  <c r="I75" i="8"/>
  <c r="J75" i="8"/>
  <c r="K75" i="8"/>
  <c r="L75" i="8"/>
  <c r="M75" i="8"/>
  <c r="N75" i="8"/>
  <c r="N102" i="8"/>
  <c r="M101" i="8"/>
  <c r="M103" i="8" s="1"/>
  <c r="L101" i="8"/>
  <c r="L103" i="8" s="1"/>
  <c r="K101" i="8"/>
  <c r="K103" i="8" s="1"/>
  <c r="J101" i="8"/>
  <c r="J103" i="8" s="1"/>
  <c r="I101" i="8"/>
  <c r="I103" i="8" s="1"/>
  <c r="H101" i="8"/>
  <c r="H103" i="8" s="1"/>
  <c r="G101" i="8"/>
  <c r="G103" i="8" s="1"/>
  <c r="F101" i="8"/>
  <c r="F103" i="8" s="1"/>
  <c r="E101" i="8"/>
  <c r="E103" i="8" s="1"/>
  <c r="D101" i="8"/>
  <c r="D103" i="8" s="1"/>
  <c r="C101" i="8"/>
  <c r="C103" i="8" s="1"/>
  <c r="B101" i="8"/>
  <c r="B103" i="8" s="1"/>
  <c r="N100" i="8"/>
  <c r="N99" i="8"/>
  <c r="F117" i="8" l="1"/>
  <c r="H117" i="8"/>
  <c r="L117" i="8"/>
  <c r="D117" i="8"/>
  <c r="D126" i="8"/>
  <c r="H126" i="8"/>
  <c r="L126" i="8"/>
  <c r="I126" i="8"/>
  <c r="M126" i="8"/>
  <c r="F126" i="8"/>
  <c r="J126" i="8"/>
  <c r="G122" i="8"/>
  <c r="G126" i="8"/>
  <c r="K126" i="8"/>
  <c r="E126" i="8"/>
  <c r="J117" i="8"/>
  <c r="K122" i="8"/>
  <c r="C122" i="8"/>
  <c r="C126" i="8"/>
  <c r="B126" i="8"/>
  <c r="N126" i="8"/>
  <c r="B117" i="8"/>
  <c r="J36" i="10" s="1"/>
  <c r="N122" i="8"/>
  <c r="N117" i="8"/>
  <c r="E122" i="8"/>
  <c r="I122" i="8"/>
  <c r="M122" i="8"/>
  <c r="N101" i="8"/>
  <c r="N103" i="8" s="1"/>
  <c r="K36" i="10" l="1"/>
  <c r="C127" i="8"/>
  <c r="B127" i="8"/>
  <c r="D127" i="8"/>
  <c r="I127" i="8"/>
  <c r="L127" i="8"/>
  <c r="M127" i="8"/>
  <c r="K127" i="8"/>
  <c r="F127" i="8"/>
  <c r="H127" i="8"/>
  <c r="G127" i="8"/>
  <c r="J127" i="8"/>
  <c r="E127" i="8"/>
  <c r="K34" i="10"/>
  <c r="J29" i="10"/>
  <c r="K28" i="10"/>
  <c r="M31" i="10"/>
  <c r="M25" i="10"/>
  <c r="M24" i="10"/>
  <c r="C12" i="8"/>
  <c r="D12" i="8"/>
  <c r="E12" i="8"/>
  <c r="F12" i="8"/>
  <c r="G12" i="8"/>
  <c r="H12" i="8"/>
  <c r="I12" i="8"/>
  <c r="J12" i="8"/>
  <c r="K12" i="8"/>
  <c r="L12" i="8"/>
  <c r="M12" i="8"/>
  <c r="B12" i="8"/>
  <c r="L8" i="10"/>
  <c r="K26" i="10" l="1"/>
  <c r="J26" i="10"/>
  <c r="M53" i="8"/>
  <c r="L53" i="8"/>
  <c r="K53" i="8"/>
  <c r="J53" i="8"/>
  <c r="I53" i="8"/>
  <c r="H53" i="8"/>
  <c r="G53" i="8"/>
  <c r="F53" i="8"/>
  <c r="E53" i="8"/>
  <c r="D53" i="8"/>
  <c r="C53" i="8"/>
  <c r="B53" i="8"/>
  <c r="N52" i="8"/>
  <c r="N53" i="8" s="1"/>
  <c r="N51" i="8"/>
  <c r="C135" i="8"/>
  <c r="D135" i="8"/>
  <c r="E135" i="8"/>
  <c r="F135" i="8"/>
  <c r="G135" i="8"/>
  <c r="H135" i="8"/>
  <c r="I135" i="8"/>
  <c r="J135" i="8"/>
  <c r="K135" i="8"/>
  <c r="L135" i="8"/>
  <c r="M135" i="8"/>
  <c r="B135" i="8"/>
  <c r="C112" i="8"/>
  <c r="D112" i="8"/>
  <c r="E112" i="8"/>
  <c r="F112" i="8"/>
  <c r="G112" i="8"/>
  <c r="H112" i="8"/>
  <c r="I112" i="8"/>
  <c r="J112" i="8"/>
  <c r="K112" i="8"/>
  <c r="L112" i="8"/>
  <c r="M112" i="8"/>
  <c r="B112" i="8"/>
  <c r="C92" i="8"/>
  <c r="D92" i="8"/>
  <c r="E92" i="8"/>
  <c r="F92" i="8"/>
  <c r="G92" i="8"/>
  <c r="H92" i="8"/>
  <c r="I92" i="8"/>
  <c r="J92" i="8"/>
  <c r="K92" i="8"/>
  <c r="L92" i="8"/>
  <c r="M92" i="8"/>
  <c r="B92" i="8"/>
  <c r="C67" i="8"/>
  <c r="D67" i="8"/>
  <c r="E67" i="8"/>
  <c r="F67" i="8"/>
  <c r="G67" i="8"/>
  <c r="H67" i="8"/>
  <c r="I67" i="8"/>
  <c r="J67" i="8"/>
  <c r="K67" i="8"/>
  <c r="L67" i="8"/>
  <c r="M67" i="8"/>
  <c r="B67" i="8"/>
  <c r="D13" i="8"/>
  <c r="E13" i="8"/>
  <c r="F13" i="8"/>
  <c r="G13" i="8"/>
  <c r="H13" i="8"/>
  <c r="I13" i="8"/>
  <c r="J13" i="8"/>
  <c r="K13" i="8"/>
  <c r="L13" i="8"/>
  <c r="M13" i="8"/>
  <c r="C13" i="8"/>
  <c r="K19" i="10"/>
  <c r="N59" i="8"/>
  <c r="N28" i="8"/>
  <c r="K21" i="10"/>
  <c r="C29" i="8"/>
  <c r="D29" i="8"/>
  <c r="E29" i="8"/>
  <c r="F29" i="8"/>
  <c r="G29" i="8"/>
  <c r="H29" i="8"/>
  <c r="I29" i="8"/>
  <c r="J29" i="8"/>
  <c r="K29" i="8"/>
  <c r="L29" i="8"/>
  <c r="M29" i="8"/>
  <c r="B29" i="8"/>
  <c r="B104" i="8"/>
  <c r="M26" i="10" l="1"/>
  <c r="J54" i="8"/>
  <c r="E54" i="8"/>
  <c r="L54" i="8"/>
  <c r="H54" i="8"/>
  <c r="D54" i="8"/>
  <c r="B54" i="8"/>
  <c r="K54" i="8"/>
  <c r="G54" i="8"/>
  <c r="F54" i="8"/>
  <c r="C54" i="8"/>
  <c r="M54" i="8"/>
  <c r="I54" i="8"/>
  <c r="D104" i="8"/>
  <c r="L104" i="8"/>
  <c r="H104" i="8"/>
  <c r="K104" i="8"/>
  <c r="G104" i="8"/>
  <c r="C104" i="8"/>
  <c r="J104" i="8"/>
  <c r="F104" i="8"/>
  <c r="M104" i="8"/>
  <c r="I104" i="8"/>
  <c r="E104" i="8"/>
  <c r="M34" i="10"/>
  <c r="H30" i="10" l="1"/>
  <c r="M29" i="10" l="1"/>
  <c r="J28" i="10"/>
  <c r="M28" i="10" s="1"/>
  <c r="B76" i="8"/>
  <c r="N73" i="8"/>
  <c r="K23" i="10"/>
  <c r="J23" i="10"/>
  <c r="M45" i="8"/>
  <c r="G45" i="8"/>
  <c r="N44" i="8"/>
  <c r="N43" i="8"/>
  <c r="N24" i="10"/>
  <c r="L24" i="10"/>
  <c r="M23" i="10" l="1"/>
  <c r="N23" i="10" s="1"/>
  <c r="N45" i="8"/>
  <c r="L76" i="8"/>
  <c r="K76" i="8"/>
  <c r="G76" i="8"/>
  <c r="C76" i="8"/>
  <c r="J76" i="8"/>
  <c r="F76" i="8"/>
  <c r="M76" i="8"/>
  <c r="I76" i="8"/>
  <c r="E76" i="8"/>
  <c r="H76" i="8"/>
  <c r="D76" i="8"/>
  <c r="M46" i="8"/>
  <c r="N28" i="10"/>
  <c r="L28" i="10"/>
  <c r="G46" i="8"/>
  <c r="L23" i="10"/>
  <c r="D30" i="8"/>
  <c r="K20" i="10"/>
  <c r="J20" i="10"/>
  <c r="N29" i="8"/>
  <c r="N27" i="8"/>
  <c r="J19" i="10"/>
  <c r="D20" i="8"/>
  <c r="E20" i="8"/>
  <c r="F20" i="8"/>
  <c r="G20" i="8"/>
  <c r="H20" i="8"/>
  <c r="I20" i="8"/>
  <c r="J20" i="8"/>
  <c r="K20" i="8"/>
  <c r="L20" i="8"/>
  <c r="M20" i="8"/>
  <c r="C20" i="8"/>
  <c r="M21" i="8"/>
  <c r="L21" i="8"/>
  <c r="K21" i="8"/>
  <c r="J21" i="8"/>
  <c r="I21" i="8"/>
  <c r="H21" i="8"/>
  <c r="G21" i="8"/>
  <c r="F21" i="8"/>
  <c r="E21" i="8"/>
  <c r="D21" i="8"/>
  <c r="C21" i="8"/>
  <c r="B21" i="8"/>
  <c r="B22" i="8" s="1"/>
  <c r="B20" i="8"/>
  <c r="N19" i="8"/>
  <c r="N21" i="8" s="1"/>
  <c r="D4" i="8"/>
  <c r="D5" i="8" s="1"/>
  <c r="E4" i="8"/>
  <c r="E5" i="8" s="1"/>
  <c r="F4" i="8"/>
  <c r="G4" i="8"/>
  <c r="G5" i="8" s="1"/>
  <c r="H4" i="8"/>
  <c r="H5" i="8" s="1"/>
  <c r="I4" i="8"/>
  <c r="I5" i="8" s="1"/>
  <c r="J4" i="8"/>
  <c r="J5" i="8" s="1"/>
  <c r="K4" i="8"/>
  <c r="K5" i="8" s="1"/>
  <c r="L4" i="8"/>
  <c r="L5" i="8" s="1"/>
  <c r="M4" i="8"/>
  <c r="M5" i="8" s="1"/>
  <c r="N5" i="8" s="1"/>
  <c r="C4" i="8"/>
  <c r="C5" i="8" s="1"/>
  <c r="B4" i="8"/>
  <c r="B5" i="8" s="1"/>
  <c r="N3" i="8"/>
  <c r="B66" i="10"/>
  <c r="C67" i="10"/>
  <c r="C38" i="8"/>
  <c r="D38" i="8"/>
  <c r="E38" i="8"/>
  <c r="F38" i="8"/>
  <c r="G38" i="8"/>
  <c r="H38" i="8"/>
  <c r="I38" i="8"/>
  <c r="J38" i="8"/>
  <c r="K38" i="8"/>
  <c r="L38" i="8"/>
  <c r="M38" i="8"/>
  <c r="B38" i="8"/>
  <c r="B60" i="8"/>
  <c r="B61" i="8" s="1"/>
  <c r="M111" i="8"/>
  <c r="L111" i="8"/>
  <c r="K111" i="8"/>
  <c r="J111" i="8"/>
  <c r="I111" i="8"/>
  <c r="H111" i="8"/>
  <c r="G111" i="8"/>
  <c r="F111" i="8"/>
  <c r="E111" i="8"/>
  <c r="D111" i="8"/>
  <c r="C111" i="8"/>
  <c r="B111" i="8"/>
  <c r="N110" i="8"/>
  <c r="N112" i="8" s="1"/>
  <c r="N109" i="8"/>
  <c r="J35" i="10" s="1"/>
  <c r="N82" i="8"/>
  <c r="K32" i="10" s="1"/>
  <c r="C83" i="8"/>
  <c r="D83" i="8"/>
  <c r="E83" i="8"/>
  <c r="F83" i="8"/>
  <c r="G83" i="8"/>
  <c r="H83" i="8"/>
  <c r="I83" i="8"/>
  <c r="J83" i="8"/>
  <c r="K83" i="8"/>
  <c r="L83" i="8"/>
  <c r="M83" i="8"/>
  <c r="B83" i="8"/>
  <c r="N66" i="8"/>
  <c r="N67" i="8" s="1"/>
  <c r="N65" i="8"/>
  <c r="D61" i="8"/>
  <c r="E61" i="8"/>
  <c r="F61" i="8"/>
  <c r="G61" i="8"/>
  <c r="H61" i="8"/>
  <c r="I61" i="8"/>
  <c r="J61" i="8"/>
  <c r="K61" i="8"/>
  <c r="L61" i="8"/>
  <c r="M61" i="8"/>
  <c r="C61" i="8"/>
  <c r="C60" i="8"/>
  <c r="D60" i="8"/>
  <c r="E60" i="8"/>
  <c r="F60" i="8"/>
  <c r="G60" i="8"/>
  <c r="H60" i="8"/>
  <c r="I60" i="8"/>
  <c r="J60" i="8"/>
  <c r="K60" i="8"/>
  <c r="L60" i="8"/>
  <c r="M60" i="8"/>
  <c r="N58" i="8"/>
  <c r="J27" i="10" s="1"/>
  <c r="K27" i="10"/>
  <c r="H18" i="10"/>
  <c r="F5" i="8" l="1"/>
  <c r="K16" i="10"/>
  <c r="M16" i="10" s="1"/>
  <c r="M27" i="10"/>
  <c r="M20" i="10"/>
  <c r="N20" i="10" s="1"/>
  <c r="L19" i="10"/>
  <c r="M19" i="10"/>
  <c r="E113" i="8"/>
  <c r="I113" i="8"/>
  <c r="M113" i="8"/>
  <c r="G113" i="8"/>
  <c r="H113" i="8"/>
  <c r="F113" i="8"/>
  <c r="J113" i="8"/>
  <c r="C113" i="8"/>
  <c r="K113" i="8"/>
  <c r="D113" i="8"/>
  <c r="L113" i="8"/>
  <c r="B68" i="8"/>
  <c r="B30" i="8"/>
  <c r="J30" i="8"/>
  <c r="E30" i="8"/>
  <c r="H30" i="8"/>
  <c r="L30" i="8"/>
  <c r="F30" i="8"/>
  <c r="C30" i="8"/>
  <c r="K30" i="8"/>
  <c r="G30" i="8"/>
  <c r="M30" i="8"/>
  <c r="I30" i="8"/>
  <c r="G22" i="8"/>
  <c r="C22" i="8"/>
  <c r="J22" i="8"/>
  <c r="F22" i="8"/>
  <c r="K22" i="8"/>
  <c r="M22" i="8"/>
  <c r="I22" i="8"/>
  <c r="E22" i="8"/>
  <c r="L22" i="8"/>
  <c r="H22" i="8"/>
  <c r="D22" i="8"/>
  <c r="L20" i="10"/>
  <c r="K35" i="10"/>
  <c r="M35" i="10" s="1"/>
  <c r="M36" i="10"/>
  <c r="D68" i="8"/>
  <c r="I68" i="8"/>
  <c r="M68" i="8"/>
  <c r="E68" i="8"/>
  <c r="L68" i="8"/>
  <c r="H68" i="8"/>
  <c r="K68" i="8"/>
  <c r="G68" i="8"/>
  <c r="C68" i="8"/>
  <c r="J68" i="8"/>
  <c r="F68" i="8"/>
  <c r="N60" i="8"/>
  <c r="L16" i="10" l="1"/>
  <c r="N16" i="10"/>
  <c r="N35" i="10"/>
  <c r="L35" i="10"/>
  <c r="L134" i="8" l="1"/>
  <c r="K134" i="8"/>
  <c r="J134" i="8"/>
  <c r="I134" i="8"/>
  <c r="H134" i="8"/>
  <c r="G134" i="8"/>
  <c r="F134" i="8"/>
  <c r="E134" i="8"/>
  <c r="D134" i="8"/>
  <c r="C134" i="8"/>
  <c r="B67" i="10"/>
  <c r="N89" i="8"/>
  <c r="J33" i="10" s="1"/>
  <c r="N81" i="8"/>
  <c r="J32" i="10" s="1"/>
  <c r="M32" i="10" s="1"/>
  <c r="M134" i="8"/>
  <c r="B134" i="8"/>
  <c r="N10" i="8"/>
  <c r="N34" i="10"/>
  <c r="L34" i="10"/>
  <c r="N27" i="10"/>
  <c r="L27" i="10"/>
  <c r="N29" i="10"/>
  <c r="L29" i="10"/>
  <c r="N133" i="8"/>
  <c r="N135" i="8" s="1"/>
  <c r="N132" i="8"/>
  <c r="J37" i="10" s="1"/>
  <c r="N60" i="10"/>
  <c r="C52" i="10"/>
  <c r="M47" i="10"/>
  <c r="N47" i="10" s="1"/>
  <c r="M46" i="10"/>
  <c r="N46" i="10" s="1"/>
  <c r="M45" i="10"/>
  <c r="N45" i="10" s="1"/>
  <c r="H38" i="10"/>
  <c r="H39" i="10" s="1"/>
  <c r="N36" i="10"/>
  <c r="L36" i="10"/>
  <c r="N31" i="10"/>
  <c r="L31" i="10"/>
  <c r="N26" i="10"/>
  <c r="L26" i="10"/>
  <c r="N25" i="10"/>
  <c r="L25" i="10"/>
  <c r="H22" i="10"/>
  <c r="N19" i="10"/>
  <c r="K37" i="10" l="1"/>
  <c r="M37" i="10" s="1"/>
  <c r="M91" i="8"/>
  <c r="N30" i="10"/>
  <c r="L37" i="10" l="1"/>
  <c r="N37" i="10"/>
  <c r="J91" i="8"/>
  <c r="K91" i="8"/>
  <c r="F13" i="1"/>
  <c r="G91" i="8"/>
  <c r="C91" i="8"/>
  <c r="N90" i="8"/>
  <c r="N92" i="8" s="1"/>
  <c r="H91" i="8"/>
  <c r="E91" i="8"/>
  <c r="B91" i="8"/>
  <c r="L91" i="8"/>
  <c r="D91" i="8"/>
  <c r="F91" i="8"/>
  <c r="I91" i="8"/>
  <c r="N83" i="8"/>
  <c r="B84" i="8"/>
  <c r="D84" i="8"/>
  <c r="H84" i="8"/>
  <c r="L84" i="8"/>
  <c r="E84" i="8"/>
  <c r="I84" i="8"/>
  <c r="M84" i="8"/>
  <c r="F84" i="8"/>
  <c r="J84" i="8"/>
  <c r="C84" i="8"/>
  <c r="G84" i="8"/>
  <c r="K84" i="8"/>
  <c r="N11" i="8"/>
  <c r="B13" i="8"/>
  <c r="M37" i="8"/>
  <c r="L37" i="8"/>
  <c r="K37" i="8"/>
  <c r="J37" i="8"/>
  <c r="I37" i="8"/>
  <c r="H37" i="8"/>
  <c r="G37" i="8"/>
  <c r="F37" i="8"/>
  <c r="E37" i="8"/>
  <c r="D37" i="8"/>
  <c r="C37" i="8"/>
  <c r="B37" i="8"/>
  <c r="N36" i="8"/>
  <c r="N35" i="8"/>
  <c r="J21" i="10" s="1"/>
  <c r="M21" i="10" s="1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K17" i="10" l="1"/>
  <c r="M17" i="10" s="1"/>
  <c r="N17" i="10" s="1"/>
  <c r="N12" i="8"/>
  <c r="B113" i="8"/>
  <c r="J16" i="1"/>
  <c r="K33" i="10"/>
  <c r="M33" i="10" s="1"/>
  <c r="B93" i="8"/>
  <c r="K93" i="8"/>
  <c r="C93" i="8"/>
  <c r="F93" i="8"/>
  <c r="I93" i="8"/>
  <c r="G93" i="8"/>
  <c r="J93" i="8"/>
  <c r="L93" i="8"/>
  <c r="M93" i="8"/>
  <c r="D93" i="8"/>
  <c r="E93" i="8"/>
  <c r="H93" i="8"/>
  <c r="J21" i="1"/>
  <c r="N32" i="10"/>
  <c r="L32" i="10"/>
  <c r="I20" i="1"/>
  <c r="G21" i="1"/>
  <c r="I12" i="1"/>
  <c r="I14" i="1"/>
  <c r="E14" i="1"/>
  <c r="N38" i="8"/>
  <c r="C136" i="8"/>
  <c r="D136" i="8"/>
  <c r="F136" i="8"/>
  <c r="E136" i="8"/>
  <c r="L136" i="8"/>
  <c r="J136" i="8"/>
  <c r="G136" i="8"/>
  <c r="B136" i="8"/>
  <c r="I136" i="8"/>
  <c r="K136" i="8"/>
  <c r="M136" i="8"/>
  <c r="H136" i="8"/>
  <c r="L39" i="8"/>
  <c r="E39" i="8"/>
  <c r="I39" i="8"/>
  <c r="M39" i="8"/>
  <c r="B39" i="8"/>
  <c r="F39" i="8"/>
  <c r="J39" i="8"/>
  <c r="C39" i="8"/>
  <c r="G39" i="8"/>
  <c r="K39" i="8"/>
  <c r="D39" i="8"/>
  <c r="H39" i="8"/>
  <c r="G16" i="1"/>
  <c r="G12" i="1"/>
  <c r="J20" i="1"/>
  <c r="L17" i="10" l="1"/>
  <c r="N18" i="10"/>
  <c r="L33" i="10"/>
  <c r="N33" i="10"/>
  <c r="N38" i="10" s="1"/>
  <c r="H16" i="1"/>
  <c r="N21" i="10"/>
  <c r="N22" i="10" s="1"/>
  <c r="L21" i="10"/>
  <c r="H14" i="1"/>
  <c r="J14" i="1" s="1"/>
  <c r="N39" i="10" l="1"/>
  <c r="E10" i="1"/>
  <c r="H8" i="10" l="1"/>
  <c r="N40" i="10"/>
  <c r="H10" i="10" s="1"/>
  <c r="E11" i="1"/>
  <c r="E12" i="1"/>
  <c r="F9" i="1"/>
  <c r="E9" i="1"/>
  <c r="G9" i="1"/>
  <c r="J11" i="1"/>
  <c r="H9" i="1" l="1"/>
  <c r="H10" i="1"/>
  <c r="H11" i="1"/>
  <c r="I9" i="1"/>
  <c r="J9" i="1"/>
  <c r="H12" i="1"/>
  <c r="J12" i="1" s="1"/>
  <c r="J13" i="1"/>
  <c r="I13" i="1"/>
  <c r="F10" i="1"/>
  <c r="G10" i="1"/>
  <c r="G11" i="1"/>
  <c r="I10" i="1" l="1"/>
  <c r="J10" i="1" s="1"/>
  <c r="N48" i="10"/>
  <c r="N4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1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98" authorId="0" shapeId="0" xr:uid="{0671A165-6779-4601-8D0B-C163DA7B32FD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<sst xmlns="http://schemas.openxmlformats.org/spreadsheetml/2006/main" count="1004" uniqueCount="316">
  <si>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</si>
  <si>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</si>
  <si>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</si>
  <si>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</si>
  <si>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</si>
  <si>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</si>
  <si>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</si>
  <si>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</si>
  <si>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</si>
  <si>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</si>
  <si>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</si>
  <si>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</si>
  <si>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</si>
  <si>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</si>
  <si>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</si>
  <si>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</si>
  <si>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</si>
  <si>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</si>
  <si>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</si>
  <si>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</si>
  <si>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</si>
  <si>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</si>
  <si>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</si>
  <si>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</si>
  <si>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</si>
  <si>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</si>
  <si>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</si>
  <si>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</si>
  <si>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</si>
  <si>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</si>
  <si>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</si>
  <si>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</si>
  <si>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</si>
  <si>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</si>
  <si>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</si>
  <si>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</si>
  <si>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</si>
  <si>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</si>
  <si>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</si>
  <si>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</si>
  <si>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</si>
  <si>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</si>
  <si>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</si>
  <si>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</si>
  <si>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</si>
  <si>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</si>
  <si>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</si>
  <si>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</si>
  <si>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</si>
  <si>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</si>
  <si>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</si>
  <si>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</si>
  <si>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</si>
  <si>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</si>
  <si>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</si>
  <si>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</si>
  <si>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</si>
  <si>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</si>
  <si>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</si>
  <si>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</si>
  <si>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</si>
  <si>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</si>
  <si>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</si>
  <si>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</si>
  <si>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</si>
  <si>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</si>
  <si>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</si>
  <si>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</si>
  <si>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</si>
  <si>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</si>
  <si>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</si>
  <si>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</si>
  <si>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</si>
  <si>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</si>
  <si>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</si>
  <si>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</si>
  <si>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</si>
  <si>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</si>
  <si>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</si>
  <si>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</si>
  <si>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</si>
  <si>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</si>
  <si>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</si>
  <si>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</si>
  <si>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</si>
  <si>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</si>
  <si>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</si>
  <si>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</si>
  <si>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</si>
  <si>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</si>
  <si>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</si>
  <si>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</si>
  <si>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</si>
  <si>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</si>
  <si>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</si>
  <si>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</si>
  <si>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</si>
  <si>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</si>
  <si>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</si>
  <si>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</si>
  <si>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</si>
  <si>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</si>
  <si>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</si>
  <si>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</si>
  <si>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</si>
  <si>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</si>
  <si>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</si>
  <si>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</si>
  <si>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</si>
  <si>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</si>
  <si>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</si>
  <si>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</si>
  <si>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</si>
  <si>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</si>
  <si>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</si>
  <si>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</si>
  <si>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</si>
  <si>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</si>
  <si>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</si>
  <si>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</si>
  <si>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</si>
  <si>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</si>
  <si>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</si>
  <si>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</si>
  <si>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</si>
  <si>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</si>
  <si>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</si>
  <si>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</si>
  <si>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</si>
  <si>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</si>
  <si>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</si>
  <si>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</si>
  <si>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</si>
  <si>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</si>
  <si>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</si>
  <si>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</si>
  <si>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</si>
  <si>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</si>
  <si>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</si>
  <si>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</si>
  <si>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</si>
  <si>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</si>
  <si>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</si>
  <si>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</si>
  <si>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</si>
  <si>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</si>
  <si>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</si>
  <si>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</si>
  <si>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</si>
  <si>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</si>
  <si>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</si>
  <si>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</si>
  <si>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</si>
  <si>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</si>
  <si>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</si>
  <si>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</si>
  <si>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</si>
  <si>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</si>
  <si>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</si>
  <si>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</si>
  <si>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</si>
  <si>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</si>
  <si>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</si>
  <si>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</si>
  <si>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</si>
  <si>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</si>
  <si>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</si>
  <si>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</si>
  <si>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</si>
  <si>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</si>
  <si>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</si>
  <si>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</si>
  <si>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</si>
  <si>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</si>
  <si>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</si>
  <si>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</si>
  <si>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</si>
  <si>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</si>
  <si>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</si>
  <si>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</si>
  <si>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</si>
  <si>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</si>
  <si>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Pemenuhan/Kepatuhan pada Peraturan Perundangan yang Berlaku</t>
  </si>
  <si>
    <t>Total sanksi/bulan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</si>
  <si>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</si>
  <si>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</si>
  <si>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</si>
  <si>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</si>
  <si>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</si>
  <si>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</si>
  <si>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</si>
  <si>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</si>
  <si>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</si>
  <si>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</si>
  <si>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</si>
  <si>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</si>
  <si>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</si>
  <si>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</si>
  <si>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</si>
  <si>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</si>
  <si>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</si>
  <si>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</si>
  <si>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</si>
  <si>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</si>
  <si>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</si>
  <si>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</si>
  <si>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</si>
  <si>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</si>
  <si>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</si>
  <si>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</si>
  <si>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</si>
  <si>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</si>
  <si>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</si>
  <si>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</si>
  <si>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</si>
  <si>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</si>
  <si>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 xml:space="preserve">
Pencapaian BSC perbulan bisa dilihat dengan mengganti bulan pada kolom pada gambar.</t>
  </si>
  <si>
    <t>MoU (Measurement of Unit)</t>
  </si>
  <si>
    <t>%</t>
  </si>
  <si>
    <t>Qty</t>
  </si>
  <si>
    <t>Keterlibatan</t>
  </si>
  <si>
    <t>Temuan</t>
  </si>
  <si>
    <t>Pelanggaran</t>
  </si>
  <si>
    <t xml:space="preserve">Temuan &amp; Ketepatan 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</si>
  <si>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</si>
  <si>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</si>
  <si>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</si>
  <si>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Develop New Application in house</t>
  </si>
  <si>
    <t>(dalam Rupiah)</t>
  </si>
  <si>
    <t>Perbaikan  Link Putus Network Industri-Tristex-Baros</t>
  </si>
  <si>
    <t>Internal Komplain per departemen/bulan</t>
  </si>
  <si>
    <t>Kejadian</t>
  </si>
  <si>
    <t>Down Time Networking, Email &amp; CCTV, Server</t>
  </si>
  <si>
    <t>Dalam Qty Kejadian</t>
  </si>
  <si>
    <t>Dalam Jam Hari Kerja</t>
  </si>
  <si>
    <t>IT</t>
  </si>
  <si>
    <t>Komplain</t>
  </si>
  <si>
    <t>% kehadiran</t>
  </si>
  <si>
    <t>I.2. Productivity</t>
  </si>
  <si>
    <t>Audit Lisensi Software &amp; Hardware</t>
  </si>
  <si>
    <t>%  Achievement MTD</t>
  </si>
  <si>
    <t>Jun &amp; Dec</t>
  </si>
  <si>
    <t>L.1. Digitalization System</t>
  </si>
  <si>
    <t>Realisasi Program Pengembangan SAP, CIS, Others</t>
  </si>
  <si>
    <t>Tidak adanya Pelanggaran GCG dan Kode Etik</t>
  </si>
  <si>
    <t>Total Pelanggaran/Bulan</t>
  </si>
  <si>
    <t>Sanksi</t>
  </si>
  <si>
    <t>Target TNA</t>
  </si>
  <si>
    <t>Target KMS</t>
  </si>
  <si>
    <t>% TNA &amp; Akses KMS</t>
  </si>
  <si>
    <t>Target ISO</t>
  </si>
  <si>
    <t>Kecelakaan</t>
  </si>
  <si>
    <t>Program Penurunan  Intensitas Energi</t>
  </si>
  <si>
    <t xml:space="preserve">Penurunan Domestic Waste </t>
  </si>
  <si>
    <t>Program/Tahun</t>
  </si>
  <si>
    <t>Temuan 5S</t>
  </si>
  <si>
    <t>Target %</t>
  </si>
  <si>
    <t>Actual %</t>
  </si>
  <si>
    <t>Key Performances Indicators</t>
  </si>
  <si>
    <t>Strategic Initiative</t>
  </si>
  <si>
    <t>Melakukan pengendalian biaya-biaya pemeliharaan dan pembelian hardware dan software
Melakukan pengendalian pemakaian dan pembelian tinta printer</t>
  </si>
  <si>
    <t>Melakukan pembuatan aplikasi atas inovasi IT dan permintaan bagian lain</t>
  </si>
  <si>
    <t>Melakukan Monitoring &amp; Review all traffic Networking</t>
  </si>
  <si>
    <t>Melakukan Monitoring &amp; Maintenance FO Networking</t>
  </si>
  <si>
    <t>Monitoring dan evaluasi komplain</t>
  </si>
  <si>
    <t>Melakukan audit lisensi software dan hardware per semester atau 2x/thn</t>
  </si>
  <si>
    <t>Melakukan persiapan implementasi SAP Holding</t>
  </si>
  <si>
    <t>Melakukan Briefing rutin dan monitor absensi bulanan</t>
  </si>
  <si>
    <t>Sosialisasi SOP terkait SMK3 di Departemen
Melakukan pengawasan dan sosialisasi pada kegiatan di Departemen yang memiliki resiko sesuai HIRADC</t>
  </si>
  <si>
    <t>Mewajibkan tiap karyawan membuat kaizen minimal 1/tahun</t>
  </si>
  <si>
    <t>Mewajibkan tiap karyawan membuat kaizen minimal 3/tahun</t>
  </si>
  <si>
    <t>Mengimplementasikan piket 5S, program pemilahan sampah, dan penghematan energi di Departemen
Melakukan perbaikan temuan 5S dan melakukan sosialisasi berkala di Departemen
Membuat / menempelkan rambu - rambu K3 yang berhubungan dengan HIRADC Departemen</t>
  </si>
  <si>
    <t>1. GAP analisis (matrix) kompetensi karyawan
2. Wajib mengikuti training sesuai TNA
3. Melakukan monitoring akses KMS</t>
  </si>
  <si>
    <t>1. Update SOP dan Bisnis Proses
2. Memastikan penyelesaian temuan audit dilakukan sesuai jadwal</t>
  </si>
  <si>
    <t>1. Update peraturan perundangan yang berlaku
2. Membuat program pengawasan pemenuhan peraturan perundangan</t>
  </si>
  <si>
    <t>Melakukan SOP sesuai GCG dan Kode Etik
Menyusun Dokumen standar sistem manajemen keamanan informasi</t>
  </si>
  <si>
    <t>Menerapkan pemilihan sampah kertas, plastik, dan basah
Menggunakan kertas untuk print 2 sisi
Develop paperless system jika dibutuhkan oleh semua bagian</t>
  </si>
  <si>
    <t>Menyalakan sebagian lampu diruangan kerja, Mematikan semua lampu sebelum pulang kerja, Mematikan lampu toilet apabila sudah tidak digunakan, Menggunakan AC maksimal 4 jam perhari, Mematikan Dispenser sebelum hari libur, Memastikan mencabut semua sumber listrik sebelum pulang kerja</t>
  </si>
  <si>
    <t>Imam Mirza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</si>
  <si>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</si>
  <si>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</si>
  <si>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</si>
  <si>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</si>
  <si>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</si>
  <si>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</si>
  <si>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</si>
  <si>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>Aktivitas</t>
  </si>
  <si>
    <t xml:space="preserve">Isi keterangan pencapaian pada kolom yang sudah disediakan
</t>
  </si>
  <si>
    <t>Note</t>
  </si>
  <si>
    <t>Pencapaian Temuan Eksternal</t>
  </si>
  <si>
    <t>% Pencapaian Tepat Waktu</t>
  </si>
  <si>
    <t>November</t>
  </si>
  <si>
    <t>Start Implementasi SAP Holding</t>
  </si>
  <si>
    <t>Target Aplikasi</t>
  </si>
  <si>
    <t>Aplikasi</t>
  </si>
  <si>
    <t>Keep on budget for expenses and maintenance cost IT</t>
  </si>
  <si>
    <t>Standar : 1 jam</t>
  </si>
  <si>
    <t>Jam Kerja</t>
  </si>
  <si>
    <t>Modul selesai :_x000D_
- Review Requirement Database_x000D_
- Collect &amp; Mapping Data KPI - PICA_x000D_
- Review Requirement Mockup Layout_x000D_
- Mapping directorate, department_x000D_
- CRUD Master Perspective &amp; Objective_x000D_
- CRUD Master KPI_x000D_
- CRUD BSC Corporate_x000D_
_x000D_
Outstanding :_x000D_
- Automatic Cascade BSC Dir to Dept_x000D_
- Manual Cascade BSC Dir and Dept_x000D_
- Update Realization KPI Monthly_x000D_
- BSC Collection &amp; Evaluation_x000D_
- Dashboard</t>
  </si>
  <si>
    <t>Modul selesai :
- Review Requirement Database
- Collect &amp; Mapping Data KPI - PICA
- Review Requirement Mockup Layout
- Mapping directorate, department
- CRUD Master Perspective &amp; Objective
- CRUD Master KPI
- CRUD BSC Corporate
- Automatic Cascade BSC Dir to Dept
- Manual Cascade BSC Dir and Dept
- Update Realization KPI Monthly
Outstanding :
- BSC Collection &amp; Evaluation (proses input oleh aisyah
- Dashboard"
- Aplikasi Sales Order (by sales Reguler &amp; subkon) proses upload bapi Good post Issue 99 % 
- modul Scan Langsir Industri ke baros 100 %</t>
  </si>
  <si>
    <t>Trial penggunaan bulan Februari
Aplikasi untuk subkon sudah selesai Dari sisi IT, tinggal implementasi dari sisi subkon dan training di user</t>
  </si>
  <si>
    <t>Tidak ada laporan pada KAD</t>
  </si>
  <si>
    <t>Piket 5S Sudah dijalankan</t>
  </si>
  <si>
    <t>1 cuti, 3 SID</t>
  </si>
  <si>
    <t>1 cuti</t>
  </si>
  <si>
    <t>tidak ada kecelakaan kerja</t>
  </si>
  <si>
    <r>
      <rPr>
        <b/>
        <sz val="11"/>
        <color rgb="FFC00000"/>
        <rFont val="Calibri"/>
        <family val="2"/>
        <scheme val="minor"/>
      </rPr>
      <t>A3 Report Pada Chitose Portal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</si>
  <si>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rgb="FFC00000"/>
        <rFont val="Calibri"/>
        <family val="2"/>
        <scheme val="minor"/>
      </rPr>
      <t>BSC Pada Chitose Portal</t>
    </r>
    <r>
      <rPr>
        <sz val="11"/>
        <color theme="1"/>
        <rFont val="Calibri"/>
        <family val="2"/>
        <scheme val="minor"/>
      </rPr>
      <t xml:space="preserve">
</t>
    </r>
  </si>
  <si>
    <t xml:space="preserve">A3 Report Pada Chitose Portal_x000D_
</t>
  </si>
  <si>
    <t>Modul selesai :_x000D_
- Review Requirement Database_x000D_
- Collect &amp; Mapping Data KPI - PICA_x000D_
- Review Requirement Mockup Layout_x000D_
- Mapping directorate, department_x000D_
- CRUD Master Perspective &amp; Objective_x000D_
- CRUD Master KPI_x000D_
- CRUD BSC Corporate_x000D_
- Automatic Cascade BSC Dir to Dept_x000D_
- Manual Cascade BSC Dir and Dept_x000D_
- Update Realization KPI Monthly_x000D_
_x000D_
Outstanding :_x000D_
- BSC Collection &amp; Evaluation (proses input oleh aisyah)_x000D_
- Dashboard</t>
  </si>
  <si>
    <t>Imam Mirza, Anysah Murtirinjani</t>
  </si>
  <si>
    <t>Karyawan Akses</t>
  </si>
  <si>
    <t>Imam, Andhika, Darmawan, Anysah</t>
  </si>
  <si>
    <t>Andhika,  Anysah</t>
  </si>
  <si>
    <t>Imam, Darmawan</t>
  </si>
  <si>
    <t>Anysah Murtirinjani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</si>
</sst>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0.0000"/>
    <numFmt numFmtId="177" formatCode="&quot;Total Perspectives Weight - &quot;0%"/>
    <numFmt numFmtId="178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87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1" fontId="14" fillId="0" borderId="19" xfId="7" applyNumberFormat="1" applyFont="1" applyBorder="1" applyAlignment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176" fontId="14" fillId="0" borderId="19" xfId="7" applyNumberFormat="1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7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178" fontId="0" fillId="0" borderId="1" xfId="1" applyNumberFormat="1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" fontId="14" fillId="0" borderId="19" xfId="2" applyNumberFormat="1" applyFont="1" applyBorder="1" applyAlignment="1">
      <alignment horizontal="center" vertical="center"/>
    </xf>
    <xf numFmtId="1" fontId="14" fillId="0" borderId="19" xfId="8" applyNumberFormat="1" applyFont="1" applyBorder="1" applyAlignment="1">
      <alignment horizontal="center" vertical="center"/>
    </xf>
    <xf numFmtId="1" fontId="0" fillId="0" borderId="1" xfId="1" applyNumberFormat="1" applyFont="1" applyBorder="1"/>
    <xf numFmtId="0" fontId="2" fillId="2" borderId="1" xfId="0" applyFont="1" applyFill="1" applyBorder="1" applyAlignment="1">
      <alignment horizontal="left" vertical="center" wrapText="1"/>
    </xf>
    <xf numFmtId="2" fontId="0" fillId="0" borderId="1" xfId="2" applyNumberFormat="1" applyFont="1" applyBorder="1"/>
    <xf numFmtId="9" fontId="15" fillId="11" borderId="11" xfId="8" applyFont="1" applyFill="1" applyBorder="1" applyAlignment="1" applyProtection="1">
      <alignment horizontal="center" vertical="center"/>
    </xf>
    <xf numFmtId="0" fontId="15" fillId="11" borderId="11" xfId="8" applyNumberFormat="1" applyFont="1" applyFill="1" applyBorder="1" applyAlignment="1" applyProtection="1">
      <alignment vertical="center"/>
    </xf>
    <xf numFmtId="9" fontId="15" fillId="10" borderId="11" xfId="8" applyFont="1" applyFill="1" applyBorder="1" applyAlignment="1" applyProtection="1">
      <alignment horizontal="center" vertical="center"/>
    </xf>
    <xf numFmtId="0" fontId="15" fillId="10" borderId="11" xfId="8" applyNumberFormat="1" applyFont="1" applyFill="1" applyBorder="1" applyAlignment="1" applyProtection="1">
      <alignment vertical="center"/>
    </xf>
    <xf numFmtId="9" fontId="15" fillId="12" borderId="11" xfId="8" applyFont="1" applyFill="1" applyBorder="1" applyAlignment="1" applyProtection="1">
      <alignment horizontal="center" vertical="center"/>
    </xf>
    <xf numFmtId="0" fontId="15" fillId="12" borderId="11" xfId="8" applyNumberFormat="1" applyFont="1" applyFill="1" applyBorder="1" applyAlignment="1" applyProtection="1">
      <alignment vertical="center"/>
    </xf>
    <xf numFmtId="9" fontId="14" fillId="0" borderId="21" xfId="2" applyFont="1" applyFill="1" applyBorder="1" applyAlignment="1">
      <alignment horizontal="center" vertical="center"/>
    </xf>
    <xf numFmtId="9" fontId="15" fillId="13" borderId="51" xfId="8" applyFont="1" applyFill="1" applyBorder="1" applyAlignment="1" applyProtection="1">
      <alignment horizontal="center" vertical="center"/>
    </xf>
    <xf numFmtId="0" fontId="15" fillId="13" borderId="51" xfId="8" applyNumberFormat="1" applyFont="1" applyFill="1" applyBorder="1" applyAlignment="1" applyProtection="1">
      <alignment vertical="center"/>
    </xf>
    <xf numFmtId="9" fontId="0" fillId="8" borderId="1" xfId="2" applyFont="1" applyFill="1" applyBorder="1"/>
    <xf numFmtId="164" fontId="0" fillId="8" borderId="1" xfId="1" applyNumberFormat="1" applyFont="1" applyFill="1" applyBorder="1"/>
    <xf numFmtId="43" fontId="0" fillId="8" borderId="1" xfId="1" applyFont="1" applyFill="1" applyBorder="1"/>
    <xf numFmtId="1" fontId="0" fillId="8" borderId="1" xfId="1" applyNumberFormat="1" applyFont="1" applyFill="1" applyBorder="1"/>
    <xf numFmtId="2" fontId="0" fillId="8" borderId="1" xfId="2" applyNumberFormat="1" applyFont="1" applyFill="1" applyBorder="1"/>
    <xf numFmtId="9" fontId="0" fillId="8" borderId="1" xfId="1" applyNumberFormat="1" applyFont="1" applyFill="1" applyBorder="1"/>
    <xf numFmtId="0" fontId="2" fillId="2" borderId="12" xfId="0" applyFont="1" applyFill="1" applyBorder="1" applyAlignment="1">
      <alignment horizontal="center" vertical="center"/>
    </xf>
    <xf numFmtId="43" fontId="0" fillId="0" borderId="1" xfId="1" applyFont="1" applyFill="1" applyBorder="1"/>
    <xf numFmtId="9" fontId="1" fillId="0" borderId="1" xfId="2" applyFont="1" applyFill="1" applyBorder="1"/>
    <xf numFmtId="2" fontId="0" fillId="16" borderId="1" xfId="2" applyNumberFormat="1" applyFont="1" applyFill="1" applyBorder="1"/>
    <xf numFmtId="9" fontId="0" fillId="16" borderId="1" xfId="2" applyFont="1" applyFill="1" applyBorder="1"/>
    <xf numFmtId="9" fontId="0" fillId="16" borderId="1" xfId="2" applyFont="1" applyFill="1" applyBorder="1" applyAlignment="1">
      <alignment horizontal="right"/>
    </xf>
    <xf numFmtId="1" fontId="14" fillId="0" borderId="21" xfId="1" applyNumberFormat="1" applyFont="1" applyFill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37" fontId="14" fillId="0" borderId="20" xfId="7" applyNumberFormat="1" applyFont="1" applyBorder="1" applyAlignment="1">
      <alignment horizontal="center" vertical="center"/>
    </xf>
    <xf numFmtId="9" fontId="29" fillId="0" borderId="1" xfId="0" applyNumberFormat="1" applyFont="1" applyBorder="1" applyAlignment="1">
      <alignment horizontal="right" vertical="center"/>
    </xf>
    <xf numFmtId="0" fontId="15" fillId="0" borderId="0" xfId="7" applyFont="1" applyAlignment="1">
      <alignment horizontal="left" vertical="center" wrapText="1"/>
    </xf>
    <xf numFmtId="0" fontId="22" fillId="0" borderId="0" xfId="7" applyFont="1" applyAlignment="1">
      <alignment horizontal="left" vertical="center" wrapText="1"/>
    </xf>
    <xf numFmtId="0" fontId="14" fillId="0" borderId="0" xfId="7" applyFont="1" applyAlignment="1">
      <alignment horizontal="left" vertical="center" wrapText="1"/>
    </xf>
    <xf numFmtId="43" fontId="14" fillId="0" borderId="0" xfId="9" applyFont="1" applyAlignment="1" applyProtection="1">
      <alignment horizontal="left" vertical="center" wrapText="1"/>
    </xf>
    <xf numFmtId="173" fontId="14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1" fontId="14" fillId="0" borderId="0" xfId="9" applyNumberFormat="1" applyFont="1" applyBorder="1" applyAlignment="1">
      <alignment horizontal="center" vertical="center"/>
    </xf>
    <xf numFmtId="176" fontId="14" fillId="0" borderId="0" xfId="7" applyNumberFormat="1" applyFont="1" applyAlignment="1">
      <alignment horizontal="center" vertical="center"/>
    </xf>
    <xf numFmtId="173" fontId="14" fillId="0" borderId="20" xfId="0" applyNumberFormat="1" applyFont="1" applyBorder="1" applyAlignment="1">
      <alignment horizontal="center" vertical="center"/>
    </xf>
    <xf numFmtId="165" fontId="14" fillId="0" borderId="20" xfId="8" applyNumberFormat="1" applyFont="1" applyBorder="1" applyAlignment="1">
      <alignment horizontal="center" vertical="center"/>
    </xf>
    <xf numFmtId="173" fontId="14" fillId="0" borderId="19" xfId="0" applyNumberFormat="1" applyFont="1" applyBorder="1" applyAlignment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 vertic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4" fillId="0" borderId="20" xfId="7" applyNumberFormat="1" applyFont="1" applyBorder="1" applyAlignment="1">
      <alignment horizontal="center" vertical="center"/>
    </xf>
    <xf numFmtId="9" fontId="17" fillId="2" borderId="36" xfId="8" applyFont="1" applyFill="1" applyBorder="1" applyAlignment="1" applyProtection="1">
      <alignment horizontal="center" vertical="center"/>
    </xf>
    <xf numFmtId="0" fontId="17" fillId="2" borderId="37" xfId="9" applyNumberFormat="1" applyFont="1" applyFill="1" applyBorder="1" applyAlignment="1" applyProtection="1">
      <alignment vertical="center"/>
    </xf>
    <xf numFmtId="0" fontId="17" fillId="2" borderId="36" xfId="9" applyNumberFormat="1" applyFont="1" applyFill="1" applyBorder="1" applyAlignment="1" applyProtection="1">
      <alignment vertical="center"/>
    </xf>
    <xf numFmtId="177" fontId="17" fillId="2" borderId="18" xfId="8" applyNumberFormat="1" applyFont="1" applyFill="1" applyBorder="1" applyAlignment="1" applyProtection="1">
      <alignment vertical="center"/>
    </xf>
    <xf numFmtId="165" fontId="15" fillId="13" borderId="51" xfId="8" applyNumberFormat="1" applyFont="1" applyFill="1" applyBorder="1" applyAlignment="1" applyProtection="1">
      <alignment horizontal="center" vertical="center"/>
    </xf>
    <xf numFmtId="169" fontId="17" fillId="0" borderId="0" xfId="7" applyNumberFormat="1" applyFont="1" applyAlignment="1">
      <alignment horizontal="center" vertical="center"/>
    </xf>
    <xf numFmtId="170" fontId="17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left"/>
    </xf>
    <xf numFmtId="172" fontId="16" fillId="0" borderId="0" xfId="7" applyNumberFormat="1" applyFont="1" applyAlignment="1">
      <alignment horizontal="center" vertical="center"/>
    </xf>
    <xf numFmtId="9" fontId="14" fillId="0" borderId="0" xfId="2" applyFont="1" applyFill="1" applyBorder="1" applyAlignment="1">
      <alignment horizontal="left" vertical="center" wrapText="1"/>
    </xf>
    <xf numFmtId="165" fontId="14" fillId="0" borderId="0" xfId="8" applyNumberFormat="1" applyFont="1" applyFill="1" applyBorder="1" applyAlignment="1" applyProtection="1">
      <alignment horizontal="center" vertical="center" wrapText="1"/>
    </xf>
    <xf numFmtId="43" fontId="14" fillId="0" borderId="0" xfId="9" applyFont="1" applyFill="1" applyAlignment="1" applyProtection="1">
      <alignment horizontal="center" vertical="center"/>
    </xf>
    <xf numFmtId="9" fontId="14" fillId="0" borderId="0" xfId="2" applyFont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1" fontId="0" fillId="8" borderId="1" xfId="2" applyNumberFormat="1" applyFont="1" applyFill="1" applyBorder="1"/>
    <xf numFmtId="178" fontId="0" fillId="0" borderId="1" xfId="1" applyNumberFormat="1" applyFont="1" applyFill="1" applyBorder="1"/>
    <xf numFmtId="9" fontId="0" fillId="0" borderId="0" xfId="2" applyFont="1"/>
    <xf numFmtId="0" fontId="2" fillId="2" borderId="1" xfId="0" applyFont="1" applyFill="1" applyBorder="1" applyAlignment="1">
      <alignment wrapText="1"/>
    </xf>
    <xf numFmtId="9" fontId="0" fillId="16" borderId="1" xfId="1" applyNumberFormat="1" applyFont="1" applyFill="1" applyBorder="1"/>
    <xf numFmtId="0" fontId="2" fillId="2" borderId="67" xfId="0" applyFont="1" applyFill="1" applyBorder="1" applyAlignment="1">
      <alignment horizontal="center" vertical="center"/>
    </xf>
    <xf numFmtId="0" fontId="0" fillId="0" borderId="67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5" xfId="7" applyNumberFormat="1" applyFont="1" applyBorder="1" applyAlignment="1">
      <alignment horizontal="center"/>
    </xf>
    <xf numFmtId="0" fontId="24" fillId="0" borderId="46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4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175" fontId="15" fillId="13" borderId="53" xfId="8" applyNumberFormat="1" applyFont="1" applyFill="1" applyBorder="1" applyAlignment="1" applyProtection="1">
      <alignment horizontal="center" vertical="center"/>
    </xf>
    <xf numFmtId="175" fontId="15" fillId="13" borderId="51" xfId="8" applyNumberFormat="1" applyFont="1" applyFill="1" applyBorder="1" applyAlignment="1" applyProtection="1">
      <alignment horizontal="center" vertical="center"/>
    </xf>
    <xf numFmtId="175" fontId="15" fillId="12" borderId="11" xfId="8" applyNumberFormat="1" applyFont="1" applyFill="1" applyBorder="1" applyAlignment="1" applyProtection="1">
      <alignment horizontal="center" vertical="center"/>
    </xf>
    <xf numFmtId="173" fontId="15" fillId="12" borderId="54" xfId="7" applyNumberFormat="1" applyFont="1" applyFill="1" applyBorder="1" applyAlignment="1">
      <alignment horizontal="center" vertical="center" wrapText="1"/>
    </xf>
    <xf numFmtId="173" fontId="15" fillId="12" borderId="49" xfId="7" applyNumberFormat="1" applyFont="1" applyFill="1" applyBorder="1" applyAlignment="1">
      <alignment horizontal="center" vertical="center" wrapText="1"/>
    </xf>
    <xf numFmtId="173" fontId="15" fillId="12" borderId="50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19" xfId="7" applyFont="1" applyBorder="1" applyAlignment="1">
      <alignment horizontal="left" vertical="center" wrapText="1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52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20" xfId="7" applyFont="1" applyBorder="1" applyAlignment="1">
      <alignment horizontal="left" vertical="center"/>
    </xf>
    <xf numFmtId="177" fontId="17" fillId="2" borderId="36" xfId="8" applyNumberFormat="1" applyFont="1" applyFill="1" applyBorder="1" applyAlignment="1" applyProtection="1">
      <alignment horizontal="center" vertical="center"/>
    </xf>
    <xf numFmtId="43" fontId="17" fillId="2" borderId="18" xfId="9" applyFont="1" applyFill="1" applyBorder="1" applyAlignment="1" applyProtection="1">
      <alignment horizontal="right" vertical="center"/>
    </xf>
    <xf numFmtId="43" fontId="17" fillId="2" borderId="36" xfId="9" applyFont="1" applyFill="1" applyBorder="1" applyAlignment="1" applyProtection="1">
      <alignment horizontal="right" vertical="center"/>
    </xf>
    <xf numFmtId="43" fontId="17" fillId="2" borderId="37" xfId="9" applyFont="1" applyFill="1" applyBorder="1" applyAlignment="1" applyProtection="1">
      <alignment horizontal="right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22" xfId="7" applyFont="1" applyFill="1" applyBorder="1" applyAlignment="1">
      <alignment horizontal="right" vertical="center"/>
    </xf>
    <xf numFmtId="175" fontId="15" fillId="10" borderId="10" xfId="8" applyNumberFormat="1" applyFont="1" applyFill="1" applyBorder="1" applyAlignment="1" applyProtection="1">
      <alignment horizontal="center" vertical="center"/>
    </xf>
    <xf numFmtId="175" fontId="15" fillId="10" borderId="11" xfId="8" applyNumberFormat="1" applyFont="1" applyFill="1" applyBorder="1" applyAlignment="1" applyProtection="1">
      <alignment horizontal="center" vertical="center"/>
    </xf>
    <xf numFmtId="173" fontId="15" fillId="11" borderId="44" xfId="7" applyNumberFormat="1" applyFont="1" applyFill="1" applyBorder="1" applyAlignment="1">
      <alignment horizontal="center" vertical="center" wrapText="1"/>
    </xf>
    <xf numFmtId="173" fontId="15" fillId="11" borderId="40" xfId="7" applyNumberFormat="1" applyFont="1" applyFill="1" applyBorder="1" applyAlignment="1">
      <alignment horizontal="center" vertical="center" wrapText="1"/>
    </xf>
    <xf numFmtId="175" fontId="15" fillId="11" borderId="10" xfId="8" applyNumberFormat="1" applyFont="1" applyFill="1" applyBorder="1" applyAlignment="1" applyProtection="1">
      <alignment horizontal="center" vertical="center"/>
    </xf>
    <xf numFmtId="175" fontId="15" fillId="11" borderId="11" xfId="8" applyNumberFormat="1" applyFont="1" applyFill="1" applyBorder="1" applyAlignment="1" applyProtection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16" fillId="10" borderId="40" xfId="7" applyFont="1" applyFill="1" applyBorder="1" applyAlignment="1">
      <alignment horizontal="center" vertical="center"/>
    </xf>
    <xf numFmtId="0" fontId="14" fillId="0" borderId="48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0" fontId="17" fillId="2" borderId="14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5" fillId="0" borderId="0" xfId="7" applyFont="1"/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3" fillId="0" borderId="0" xfId="7" applyFont="1" applyAlignment="1">
      <alignment horizontal="center"/>
    </xf>
    <xf numFmtId="15" fontId="16" fillId="0" borderId="1" xfId="0" applyNumberFormat="1" applyFont="1" applyBorder="1" applyAlignment="1">
      <alignment horizontal="left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9" fontId="14" fillId="17" borderId="63" xfId="2" applyFont="1" applyFill="1" applyBorder="1" applyAlignment="1">
      <alignment horizontal="left" vertical="center" wrapText="1"/>
    </xf>
    <xf numFmtId="9" fontId="14" fillId="17" borderId="57" xfId="2" applyFont="1" applyFill="1" applyBorder="1" applyAlignment="1">
      <alignment horizontal="left" vertical="center" wrapText="1"/>
    </xf>
    <xf numFmtId="9" fontId="14" fillId="17" borderId="64" xfId="2" applyFont="1" applyFill="1" applyBorder="1" applyAlignment="1">
      <alignment horizontal="left" vertical="center" wrapText="1"/>
    </xf>
    <xf numFmtId="9" fontId="14" fillId="17" borderId="61" xfId="2" applyFont="1" applyFill="1" applyBorder="1" applyAlignment="1">
      <alignment horizontal="left" vertical="center" wrapText="1"/>
    </xf>
    <xf numFmtId="9" fontId="14" fillId="17" borderId="56" xfId="2" applyFont="1" applyFill="1" applyBorder="1" applyAlignment="1">
      <alignment horizontal="left" vertical="center" wrapText="1"/>
    </xf>
    <xf numFmtId="9" fontId="14" fillId="17" borderId="62" xfId="2" applyFont="1" applyFill="1" applyBorder="1" applyAlignment="1">
      <alignment horizontal="left" vertical="center" wrapText="1"/>
    </xf>
    <xf numFmtId="165" fontId="14" fillId="17" borderId="58" xfId="8" applyNumberFormat="1" applyFont="1" applyFill="1" applyBorder="1" applyAlignment="1" applyProtection="1">
      <alignment horizontal="center" vertical="center" wrapText="1"/>
    </xf>
    <xf numFmtId="165" fontId="14" fillId="17" borderId="59" xfId="8" applyNumberFormat="1" applyFont="1" applyFill="1" applyBorder="1" applyAlignment="1" applyProtection="1">
      <alignment horizontal="center" vertical="center" wrapText="1"/>
    </xf>
    <xf numFmtId="165" fontId="14" fillId="17" borderId="60" xfId="8" applyNumberFormat="1" applyFont="1" applyFill="1" applyBorder="1" applyAlignment="1" applyProtection="1">
      <alignment horizontal="center" vertical="center" wrapText="1"/>
    </xf>
    <xf numFmtId="9" fontId="14" fillId="11" borderId="63" xfId="2" applyFont="1" applyFill="1" applyBorder="1" applyAlignment="1">
      <alignment horizontal="left" vertical="center" wrapText="1"/>
    </xf>
    <xf numFmtId="9" fontId="14" fillId="11" borderId="57" xfId="2" applyFont="1" applyFill="1" applyBorder="1" applyAlignment="1">
      <alignment horizontal="left" vertical="center" wrapText="1"/>
    </xf>
    <xf numFmtId="9" fontId="14" fillId="11" borderId="64" xfId="2" applyFont="1" applyFill="1" applyBorder="1" applyAlignment="1">
      <alignment horizontal="left" vertical="center" wrapText="1"/>
    </xf>
    <xf numFmtId="9" fontId="14" fillId="11" borderId="65" xfId="2" applyFont="1" applyFill="1" applyBorder="1" applyAlignment="1">
      <alignment horizontal="left" vertical="center" wrapText="1"/>
    </xf>
    <xf numFmtId="9" fontId="14" fillId="11" borderId="55" xfId="2" applyFont="1" applyFill="1" applyBorder="1" applyAlignment="1">
      <alignment horizontal="left" vertical="center" wrapText="1"/>
    </xf>
    <xf numFmtId="9" fontId="14" fillId="11" borderId="66" xfId="2" applyFont="1" applyFill="1" applyBorder="1" applyAlignment="1">
      <alignment horizontal="left" vertical="center" wrapText="1"/>
    </xf>
    <xf numFmtId="9" fontId="14" fillId="11" borderId="61" xfId="2" applyFont="1" applyFill="1" applyBorder="1" applyAlignment="1">
      <alignment horizontal="left" vertical="center" wrapText="1"/>
    </xf>
    <xf numFmtId="9" fontId="14" fillId="11" borderId="56" xfId="2" applyFont="1" applyFill="1" applyBorder="1" applyAlignment="1">
      <alignment horizontal="left" vertical="center" wrapText="1"/>
    </xf>
    <xf numFmtId="9" fontId="14" fillId="11" borderId="62" xfId="2" applyFont="1" applyFill="1" applyBorder="1" applyAlignment="1">
      <alignment horizontal="left" vertical="center" wrapText="1"/>
    </xf>
    <xf numFmtId="0" fontId="14" fillId="11" borderId="58" xfId="7" applyFont="1" applyFill="1" applyBorder="1" applyAlignment="1">
      <alignment horizontal="center" vertical="center" wrapText="1"/>
    </xf>
    <xf numFmtId="0" fontId="14" fillId="11" borderId="59" xfId="7" applyFont="1" applyFill="1" applyBorder="1" applyAlignment="1">
      <alignment horizontal="center" vertical="center" wrapText="1"/>
    </xf>
    <xf numFmtId="0" fontId="14" fillId="11" borderId="60" xfId="7" applyFont="1" applyFill="1" applyBorder="1" applyAlignment="1">
      <alignment horizontal="center" vertical="center" wrapText="1"/>
    </xf>
    <xf numFmtId="9" fontId="14" fillId="12" borderId="63" xfId="2" applyFont="1" applyFill="1" applyBorder="1" applyAlignment="1">
      <alignment horizontal="left" vertical="center" wrapText="1"/>
    </xf>
    <xf numFmtId="9" fontId="14" fillId="12" borderId="57" xfId="2" applyFont="1" applyFill="1" applyBorder="1" applyAlignment="1">
      <alignment horizontal="left" vertical="center" wrapText="1"/>
    </xf>
    <xf numFmtId="9" fontId="14" fillId="12" borderId="64" xfId="2" applyFont="1" applyFill="1" applyBorder="1" applyAlignment="1">
      <alignment horizontal="left" vertical="center" wrapText="1"/>
    </xf>
    <xf numFmtId="9" fontId="14" fillId="12" borderId="65" xfId="2" applyFont="1" applyFill="1" applyBorder="1" applyAlignment="1">
      <alignment horizontal="left" vertical="center" wrapText="1"/>
    </xf>
    <xf numFmtId="9" fontId="14" fillId="12" borderId="55" xfId="2" applyFont="1" applyFill="1" applyBorder="1" applyAlignment="1">
      <alignment horizontal="left" vertical="center" wrapText="1"/>
    </xf>
    <xf numFmtId="9" fontId="14" fillId="12" borderId="66" xfId="2" applyFont="1" applyFill="1" applyBorder="1" applyAlignment="1">
      <alignment horizontal="left" vertical="center" wrapText="1"/>
    </xf>
    <xf numFmtId="9" fontId="14" fillId="12" borderId="61" xfId="2" applyFont="1" applyFill="1" applyBorder="1" applyAlignment="1">
      <alignment horizontal="left" vertical="center" wrapText="1"/>
    </xf>
    <xf numFmtId="9" fontId="14" fillId="12" borderId="56" xfId="2" applyFont="1" applyFill="1" applyBorder="1" applyAlignment="1">
      <alignment horizontal="left" vertical="center" wrapText="1"/>
    </xf>
    <xf numFmtId="9" fontId="14" fillId="12" borderId="62" xfId="2" applyFont="1" applyFill="1" applyBorder="1" applyAlignment="1">
      <alignment horizontal="left" vertical="center" wrapText="1"/>
    </xf>
    <xf numFmtId="9" fontId="14" fillId="12" borderId="58" xfId="2" applyFont="1" applyFill="1" applyBorder="1" applyAlignment="1">
      <alignment horizontal="left" vertical="center" wrapText="1"/>
    </xf>
    <xf numFmtId="9" fontId="14" fillId="12" borderId="59" xfId="2" applyFont="1" applyFill="1" applyBorder="1" applyAlignment="1">
      <alignment horizontal="left" vertical="center" wrapText="1"/>
    </xf>
    <xf numFmtId="9" fontId="14" fillId="12" borderId="60" xfId="2" applyFont="1" applyFill="1" applyBorder="1" applyAlignment="1">
      <alignment horizontal="left" vertical="center" wrapText="1"/>
    </xf>
    <xf numFmtId="9" fontId="14" fillId="18" borderId="65" xfId="2" applyFont="1" applyFill="1" applyBorder="1" applyAlignment="1">
      <alignment horizontal="left" vertical="center" wrapText="1"/>
    </xf>
    <xf numFmtId="9" fontId="14" fillId="18" borderId="55" xfId="2" applyFont="1" applyFill="1" applyBorder="1" applyAlignment="1">
      <alignment horizontal="left" vertical="center" wrapText="1"/>
    </xf>
    <xf numFmtId="9" fontId="14" fillId="18" borderId="66" xfId="2" applyFont="1" applyFill="1" applyBorder="1" applyAlignment="1">
      <alignment horizontal="left" vertical="center" wrapText="1"/>
    </xf>
    <xf numFmtId="9" fontId="14" fillId="18" borderId="61" xfId="2" applyFont="1" applyFill="1" applyBorder="1" applyAlignment="1">
      <alignment horizontal="left" vertical="center" wrapText="1"/>
    </xf>
    <xf numFmtId="9" fontId="14" fillId="18" borderId="56" xfId="2" applyFont="1" applyFill="1" applyBorder="1" applyAlignment="1">
      <alignment horizontal="left" vertical="center" wrapText="1"/>
    </xf>
    <xf numFmtId="9" fontId="14" fillId="18" borderId="62" xfId="2" applyFont="1" applyFill="1" applyBorder="1" applyAlignment="1">
      <alignment horizontal="left" vertical="center" wrapText="1"/>
    </xf>
    <xf numFmtId="0" fontId="14" fillId="18" borderId="58" xfId="7" applyFont="1" applyFill="1" applyBorder="1" applyAlignment="1">
      <alignment horizontal="center" vertical="center" wrapText="1"/>
    </xf>
    <xf numFmtId="0" fontId="14" fillId="18" borderId="59" xfId="7" applyFont="1" applyFill="1" applyBorder="1" applyAlignment="1">
      <alignment horizontal="center" vertical="center" wrapText="1"/>
    </xf>
    <xf numFmtId="0" fontId="14" fillId="18" borderId="60" xfId="7" applyFont="1" applyFill="1" applyBorder="1" applyAlignment="1">
      <alignment horizontal="center" vertical="center" wrapText="1"/>
    </xf>
    <xf numFmtId="9" fontId="14" fillId="18" borderId="63" xfId="2" applyFont="1" applyFill="1" applyBorder="1" applyAlignment="1">
      <alignment horizontal="left" vertical="center" wrapText="1"/>
    </xf>
    <xf numFmtId="9" fontId="14" fillId="18" borderId="57" xfId="2" applyFont="1" applyFill="1" applyBorder="1" applyAlignment="1">
      <alignment horizontal="left" vertical="center" wrapText="1"/>
    </xf>
    <xf numFmtId="9" fontId="14" fillId="18" borderId="64" xfId="2" applyFont="1" applyFill="1" applyBorder="1" applyAlignment="1">
      <alignment horizontal="left" vertical="center" wrapText="1"/>
    </xf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top" wrapText="1"/>
    </xf>
    <xf numFmtId="0" fontId="0" fillId="0" borderId="68" xfId="0" applyBorder="1" applyAlignment="1">
      <alignment horizontal="center" vertical="top" wrapText="1"/>
    </xf>
    <xf numFmtId="0" fontId="0" fillId="0" borderId="69" xfId="0" applyBorder="1" applyAlignment="1">
      <alignment horizontal="center" vertical="top" wrapText="1"/>
    </xf>
    <xf numFmtId="0" fontId="0" fillId="0" borderId="67" xfId="0" quotePrefix="1" applyBorder="1" applyAlignment="1">
      <alignment horizontal="left" vertical="top" wrapText="1"/>
    </xf>
    <xf numFmtId="0" fontId="0" fillId="0" borderId="68" xfId="0" quotePrefix="1" applyBorder="1" applyAlignment="1">
      <alignment horizontal="left" vertical="top" wrapText="1"/>
    </xf>
    <xf numFmtId="0" fontId="0" fillId="0" borderId="69" xfId="0" quotePrefix="1" applyBorder="1" applyAlignment="1">
      <alignment horizontal="left" vertical="top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6A7313-2383-4D60-87CC-92605917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92A407-6FFB-4F9E-BE25-E679DA82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1066799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054216-4FAC-4E73-A6CB-3A8F108C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86001"/>
          <a:ext cx="4162425" cy="771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917B8-BC1C-4F09-A99D-FA6371C79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327026"/>
          <a:ext cx="2051718" cy="725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4.4" x14ac:dyDescent="0.3"/>
  <cols>
    <col min="1" max="1" width="6.5546875" style="233" customWidth="1"/>
    <col min="2" max="2" width="125" customWidth="1"/>
  </cols>
  <sheetData>
    <row r="1" spans="1:2" s="233" customFormat="1" x14ac:dyDescent="0.3">
      <c r="A1" s="235" t="s">
        <v>212</v>
      </c>
      <c r="B1" s="235" t="s">
        <v>286</v>
      </c>
    </row>
    <row r="2" spans="1:2" s="233" customFormat="1" x14ac:dyDescent="0.3">
      <c r="A2" s="233">
        <v>1</v>
      </c>
      <c r="B2" s="244" t="s">
        <v>225</v>
      </c>
    </row>
    <row r="3" spans="1:2" x14ac:dyDescent="0.3">
      <c r="A3" s="233">
        <v>2</v>
      </c>
      <c r="B3" s="245" t="s">
        <v>224</v>
      </c>
    </row>
    <row r="4" spans="1:2" x14ac:dyDescent="0.3">
      <c r="A4" s="233">
        <v>3</v>
      </c>
      <c r="B4" s="246" t="s">
        <v>279</v>
      </c>
    </row>
    <row r="5" spans="1:2" x14ac:dyDescent="0.3">
      <c r="A5" s="233">
        <v>4</v>
      </c>
      <c r="B5" s="245" t="s">
        <v>213</v>
      </c>
    </row>
    <row r="6" spans="1:2" ht="51.75" customHeight="1" x14ac:dyDescent="0.3">
      <c r="A6" s="233">
        <v>5</v>
      </c>
      <c r="B6" s="246" t="s">
        <v>216</v>
      </c>
    </row>
    <row r="7" spans="1:2" ht="28.8" x14ac:dyDescent="0.3">
      <c r="A7" s="233">
        <v>6</v>
      </c>
      <c r="B7" s="246" t="s">
        <v>226</v>
      </c>
    </row>
    <row r="8" spans="1:2" ht="86.4" x14ac:dyDescent="0.3">
      <c r="A8" s="233">
        <v>7</v>
      </c>
      <c r="B8" s="311" t="s">
        <v>287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X73"/>
  <sheetViews>
    <sheetView showGridLines="0" tabSelected="1" topLeftCell="A12" zoomScale="70" zoomScaleNormal="70" zoomScaleSheetLayoutView="85" workbookViewId="0">
      <selection activeCell="B12" sqref="B12"/>
    </sheetView>
  </sheetViews>
  <sheetFormatPr defaultColWidth="7.88671875" defaultRowHeight="15.6" x14ac:dyDescent="0.3"/>
  <cols>
    <col min="1" max="1" width="1.6640625" style="94" customWidth="1"/>
    <col min="2" max="2" width="32.109375" style="98" customWidth="1"/>
    <col min="3" max="3" width="30" style="94" customWidth="1"/>
    <col min="4" max="4" width="42.44140625" style="94" customWidth="1"/>
    <col min="5" max="5" width="19.109375" style="94" bestFit="1" customWidth="1"/>
    <col min="6" max="6" width="18.6640625" style="110" bestFit="1" customWidth="1"/>
    <col min="7" max="7" width="9.109375" style="110" customWidth="1"/>
    <col min="8" max="8" width="12.6640625" style="94" customWidth="1"/>
    <col min="9" max="9" width="16" style="94" customWidth="1"/>
    <col min="10" max="10" width="18.44140625" style="94" customWidth="1"/>
    <col min="11" max="12" width="16.109375" style="94" customWidth="1"/>
    <col min="13" max="14" width="15.44140625" style="94" customWidth="1"/>
    <col min="15" max="15" width="26.88671875" style="282" customWidth="1"/>
    <col min="16" max="16" width="14.33203125" style="94" bestFit="1" customWidth="1"/>
    <col min="17" max="17" width="17.44140625" style="94" customWidth="1"/>
    <col min="18" max="19" width="16.44140625" style="95" customWidth="1"/>
    <col min="20" max="20" width="18.109375" style="96" hidden="1" customWidth="1"/>
    <col min="21" max="21" width="18.33203125" style="95" hidden="1" customWidth="1"/>
    <col min="22" max="22" width="7.88671875" style="94" hidden="1" customWidth="1"/>
    <col min="23" max="16384" width="7.88671875" style="94"/>
  </cols>
  <sheetData>
    <row r="1" spans="1:24" x14ac:dyDescent="0.3">
      <c r="O1" s="94"/>
      <c r="P1" s="236" t="s">
        <v>209</v>
      </c>
      <c r="Q1" s="386" t="s">
        <v>210</v>
      </c>
      <c r="R1" s="386"/>
      <c r="S1" s="302"/>
      <c r="T1" s="95"/>
      <c r="U1" s="96"/>
      <c r="V1" s="95"/>
    </row>
    <row r="2" spans="1:24" x14ac:dyDescent="0.3">
      <c r="O2" s="94"/>
      <c r="P2" s="236" t="s">
        <v>211</v>
      </c>
      <c r="Q2" s="386">
        <v>0</v>
      </c>
      <c r="R2" s="386"/>
      <c r="S2" s="302"/>
      <c r="T2" s="95"/>
      <c r="U2" s="96"/>
      <c r="V2" s="95"/>
    </row>
    <row r="3" spans="1:24" ht="28.8" x14ac:dyDescent="0.55000000000000004">
      <c r="A3" s="396" t="s">
        <v>206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94"/>
      <c r="T3" s="95"/>
      <c r="U3" s="96"/>
      <c r="V3" s="95"/>
    </row>
    <row r="4" spans="1:24" ht="28.8" x14ac:dyDescent="0.55000000000000004">
      <c r="A4" s="396" t="s">
        <v>207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94"/>
      <c r="T4" s="95"/>
      <c r="U4" s="96"/>
      <c r="V4" s="95"/>
    </row>
    <row r="5" spans="1:24" x14ac:dyDescent="0.3">
      <c r="B5" s="97"/>
      <c r="C5" s="97"/>
      <c r="D5" s="97"/>
      <c r="E5" s="97"/>
      <c r="F5" s="97"/>
      <c r="G5" s="97"/>
      <c r="H5" s="97"/>
      <c r="I5" s="97"/>
      <c r="J5" s="97"/>
      <c r="O5" s="387" t="s">
        <v>107</v>
      </c>
      <c r="P5" s="387"/>
      <c r="Q5" s="387"/>
      <c r="R5" s="387"/>
      <c r="S5" s="98"/>
      <c r="T5" s="98"/>
      <c r="U5" s="96"/>
      <c r="V5" s="95"/>
    </row>
    <row r="6" spans="1:24" ht="33.6" customHeight="1" x14ac:dyDescent="0.3">
      <c r="B6" s="234" t="s">
        <v>108</v>
      </c>
      <c r="C6" s="388" t="s">
        <v>109</v>
      </c>
      <c r="D6" s="388"/>
      <c r="E6" s="389" t="s">
        <v>110</v>
      </c>
      <c r="F6" s="389"/>
      <c r="G6" s="389"/>
      <c r="H6" s="389" t="s">
        <v>111</v>
      </c>
      <c r="I6" s="389"/>
      <c r="J6" s="389"/>
      <c r="K6" s="389"/>
      <c r="L6" s="390" t="s">
        <v>112</v>
      </c>
      <c r="M6" s="390"/>
      <c r="N6" s="390"/>
      <c r="O6" s="391" t="s">
        <v>174</v>
      </c>
      <c r="P6" s="391"/>
      <c r="Q6" s="99">
        <v>1.25</v>
      </c>
      <c r="R6" s="100">
        <v>1.5</v>
      </c>
      <c r="S6" s="300"/>
      <c r="T6" s="300"/>
      <c r="U6" s="199" t="s">
        <v>111</v>
      </c>
      <c r="V6" s="199"/>
      <c r="W6" s="199"/>
      <c r="X6" s="199"/>
    </row>
    <row r="7" spans="1:24" ht="33.6" customHeight="1" x14ac:dyDescent="0.3">
      <c r="B7" s="234" t="s">
        <v>113</v>
      </c>
      <c r="C7" s="392" t="s">
        <v>114</v>
      </c>
      <c r="D7" s="393"/>
      <c r="E7" s="389"/>
      <c r="F7" s="389"/>
      <c r="G7" s="389"/>
      <c r="H7" s="389"/>
      <c r="I7" s="389"/>
      <c r="J7" s="389"/>
      <c r="K7" s="389"/>
      <c r="L7" s="390"/>
      <c r="M7" s="390"/>
      <c r="N7" s="390"/>
      <c r="O7" s="394" t="s">
        <v>175</v>
      </c>
      <c r="P7" s="395"/>
      <c r="Q7" s="101">
        <v>1.05</v>
      </c>
      <c r="R7" s="102">
        <v>1.25</v>
      </c>
      <c r="S7" s="301"/>
      <c r="T7" s="301"/>
      <c r="U7" s="199" t="s">
        <v>172</v>
      </c>
      <c r="V7" s="199"/>
      <c r="W7" s="199"/>
      <c r="X7" s="199"/>
    </row>
    <row r="8" spans="1:24" ht="33.6" customHeight="1" x14ac:dyDescent="0.3">
      <c r="B8" s="223" t="s">
        <v>198</v>
      </c>
      <c r="C8" s="397" t="s">
        <v>278</v>
      </c>
      <c r="D8" s="397"/>
      <c r="E8" s="389" t="s">
        <v>115</v>
      </c>
      <c r="F8" s="389"/>
      <c r="G8" s="389"/>
      <c r="H8" s="398">
        <f>N39</f>
        <v>0.98073724489795933</v>
      </c>
      <c r="I8" s="398"/>
      <c r="J8" s="398"/>
      <c r="K8" s="398"/>
      <c r="L8" s="399">
        <f>COUNTA(F16:F35)</f>
        <v>17</v>
      </c>
      <c r="M8" s="399"/>
      <c r="N8" s="399"/>
      <c r="O8" s="400" t="s">
        <v>176</v>
      </c>
      <c r="P8" s="401"/>
      <c r="Q8" s="104">
        <v>0.95</v>
      </c>
      <c r="R8" s="105">
        <v>1.05</v>
      </c>
      <c r="S8" s="301"/>
      <c r="T8" s="202" t="s">
        <v>28</v>
      </c>
      <c r="U8" s="94"/>
      <c r="V8" s="95"/>
    </row>
    <row r="9" spans="1:24" ht="33.6" customHeight="1" x14ac:dyDescent="0.3">
      <c r="B9" s="223" t="s">
        <v>88</v>
      </c>
      <c r="C9" s="388" t="s">
        <v>97</v>
      </c>
      <c r="D9" s="388"/>
      <c r="E9" s="389"/>
      <c r="F9" s="389"/>
      <c r="G9" s="389"/>
      <c r="H9" s="398"/>
      <c r="I9" s="398"/>
      <c r="J9" s="398"/>
      <c r="K9" s="398"/>
      <c r="L9" s="399"/>
      <c r="M9" s="399"/>
      <c r="N9" s="399"/>
      <c r="O9" s="402" t="s">
        <v>177</v>
      </c>
      <c r="P9" s="403"/>
      <c r="Q9" s="106">
        <v>0.8</v>
      </c>
      <c r="R9" s="107">
        <v>0.95</v>
      </c>
      <c r="S9" s="303"/>
      <c r="T9" s="96" t="s">
        <v>29</v>
      </c>
      <c r="U9" s="94"/>
      <c r="V9" s="95"/>
    </row>
    <row r="10" spans="1:24" ht="33.6" customHeight="1" x14ac:dyDescent="0.3">
      <c r="B10" s="223" t="s">
        <v>86</v>
      </c>
      <c r="C10" s="388" t="s">
        <v>116</v>
      </c>
      <c r="D10" s="388"/>
      <c r="E10" s="389" t="s">
        <v>117</v>
      </c>
      <c r="F10" s="389"/>
      <c r="G10" s="389"/>
      <c r="H10" s="404" t="str">
        <f>N40</f>
        <v>T</v>
      </c>
      <c r="I10" s="405"/>
      <c r="J10" s="405"/>
      <c r="K10" s="406"/>
      <c r="L10" s="399"/>
      <c r="M10" s="399"/>
      <c r="N10" s="399"/>
      <c r="O10" s="407" t="s">
        <v>178</v>
      </c>
      <c r="P10" s="408"/>
      <c r="Q10" s="108">
        <v>0</v>
      </c>
      <c r="R10" s="109">
        <v>0.8</v>
      </c>
      <c r="S10" s="207"/>
      <c r="T10" s="96" t="s">
        <v>30</v>
      </c>
      <c r="U10" s="95" t="s">
        <v>134</v>
      </c>
      <c r="V10" s="94" t="s">
        <v>135</v>
      </c>
    </row>
    <row r="11" spans="1:24" ht="33" customHeight="1" x14ac:dyDescent="0.3">
      <c r="B11" s="199"/>
      <c r="C11" s="199"/>
      <c r="D11" s="200"/>
      <c r="E11" s="201"/>
      <c r="F11" s="201"/>
      <c r="G11" s="201"/>
      <c r="H11" s="201"/>
      <c r="I11" s="203"/>
      <c r="J11" s="203"/>
      <c r="K11" s="204"/>
      <c r="L11" s="205"/>
      <c r="M11" s="206"/>
      <c r="N11" s="207"/>
      <c r="T11" s="96" t="s">
        <v>31</v>
      </c>
      <c r="U11" s="95" t="s">
        <v>138</v>
      </c>
      <c r="V11" s="94" t="s">
        <v>181</v>
      </c>
    </row>
    <row r="12" spans="1:24" ht="21.75" customHeight="1" x14ac:dyDescent="0.3">
      <c r="B12" s="209" t="s">
        <v>32</v>
      </c>
      <c r="C12" s="199" t="s">
        <v>173</v>
      </c>
      <c r="D12" s="200"/>
      <c r="E12" s="201"/>
      <c r="F12" s="201"/>
      <c r="G12" s="201"/>
      <c r="H12" s="201"/>
      <c r="I12" s="203"/>
      <c r="J12" s="203"/>
      <c r="K12" s="204"/>
      <c r="L12" s="205"/>
      <c r="M12" s="206"/>
      <c r="N12" s="207"/>
      <c r="T12" s="96" t="s">
        <v>32</v>
      </c>
      <c r="U12" s="95" t="s">
        <v>141</v>
      </c>
    </row>
    <row r="13" spans="1:24" ht="24.75" customHeight="1" thickBot="1" x14ac:dyDescent="0.35">
      <c r="B13" s="210"/>
      <c r="C13" s="199"/>
      <c r="D13" s="200"/>
      <c r="E13" s="201"/>
      <c r="F13" s="201"/>
      <c r="G13" s="201"/>
      <c r="H13" s="201"/>
      <c r="I13" s="203"/>
      <c r="J13" s="203"/>
      <c r="K13" s="204"/>
      <c r="L13" s="205"/>
      <c r="M13" s="206"/>
      <c r="N13" s="207"/>
      <c r="T13" s="96" t="s">
        <v>33</v>
      </c>
      <c r="U13" s="95" t="s">
        <v>179</v>
      </c>
    </row>
    <row r="14" spans="1:24" ht="21" customHeight="1" x14ac:dyDescent="0.3">
      <c r="B14" s="331" t="s">
        <v>118</v>
      </c>
      <c r="C14" s="378" t="s">
        <v>119</v>
      </c>
      <c r="D14" s="378" t="s">
        <v>258</v>
      </c>
      <c r="E14" s="378" t="s">
        <v>121</v>
      </c>
      <c r="F14" s="378" t="s">
        <v>122</v>
      </c>
      <c r="G14" s="378" t="s">
        <v>123</v>
      </c>
      <c r="H14" s="112" t="s">
        <v>124</v>
      </c>
      <c r="I14" s="347" t="s">
        <v>217</v>
      </c>
      <c r="J14" s="111" t="s">
        <v>40</v>
      </c>
      <c r="K14" s="112" t="s">
        <v>41</v>
      </c>
      <c r="L14" s="112" t="s">
        <v>125</v>
      </c>
      <c r="M14" s="112" t="s">
        <v>126</v>
      </c>
      <c r="N14" s="111" t="s">
        <v>127</v>
      </c>
      <c r="O14" s="384" t="s">
        <v>259</v>
      </c>
      <c r="P14" s="333"/>
      <c r="Q14" s="333"/>
      <c r="R14" s="334"/>
      <c r="S14" s="210"/>
      <c r="T14" s="96" t="s">
        <v>34</v>
      </c>
      <c r="U14" s="95" t="s">
        <v>180</v>
      </c>
    </row>
    <row r="15" spans="1:24" ht="21" customHeight="1" thickBot="1" x14ac:dyDescent="0.35">
      <c r="B15" s="377"/>
      <c r="C15" s="379"/>
      <c r="D15" s="379"/>
      <c r="E15" s="379"/>
      <c r="F15" s="379"/>
      <c r="G15" s="379"/>
      <c r="H15" s="113" t="s">
        <v>128</v>
      </c>
      <c r="I15" s="348"/>
      <c r="J15" s="114" t="s">
        <v>129</v>
      </c>
      <c r="K15" s="113" t="s">
        <v>130</v>
      </c>
      <c r="L15" s="113" t="s">
        <v>131</v>
      </c>
      <c r="M15" s="113" t="s">
        <v>132</v>
      </c>
      <c r="N15" s="114" t="s">
        <v>133</v>
      </c>
      <c r="O15" s="385"/>
      <c r="P15" s="335"/>
      <c r="Q15" s="335"/>
      <c r="R15" s="336"/>
      <c r="S15" s="210"/>
      <c r="T15" s="116" t="s">
        <v>35</v>
      </c>
    </row>
    <row r="16" spans="1:24" s="95" customFormat="1" ht="56.25" customHeight="1" x14ac:dyDescent="0.3">
      <c r="B16" s="380" t="s">
        <v>214</v>
      </c>
      <c r="C16" s="382" t="s">
        <v>137</v>
      </c>
      <c r="D16" s="224" t="s">
        <v>227</v>
      </c>
      <c r="E16" s="225" t="s">
        <v>235</v>
      </c>
      <c r="F16" s="120" t="s">
        <v>134</v>
      </c>
      <c r="G16" s="226" t="s">
        <v>135</v>
      </c>
      <c r="H16" s="127">
        <v>0.15</v>
      </c>
      <c r="I16" s="128" t="s">
        <v>294</v>
      </c>
      <c r="J16" s="213">
        <v>12</v>
      </c>
      <c r="K16" s="213">
        <f>HLOOKUP(B12,'Update KPI'!B2:N4,3,0)</f>
        <v>12.01</v>
      </c>
      <c r="L16" s="213">
        <f>IF(F16="Maximize",K16-J16,IF(F16="Minimize",J16-K16,K16-J16))</f>
        <v>9.9999999999997868E-3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1.0008333333333332</v>
      </c>
      <c r="N16" s="213">
        <f>M16*H16</f>
        <v>0.15012499999999998</v>
      </c>
      <c r="O16" s="409" t="s">
        <v>260</v>
      </c>
      <c r="P16" s="410"/>
      <c r="Q16" s="410"/>
      <c r="R16" s="411"/>
      <c r="S16" s="304"/>
      <c r="T16" s="124" t="s">
        <v>36</v>
      </c>
      <c r="U16" s="124"/>
    </row>
    <row r="17" spans="1:21" s="95" customFormat="1" ht="50.25" customHeight="1" x14ac:dyDescent="0.3">
      <c r="B17" s="380"/>
      <c r="C17" s="383"/>
      <c r="D17" s="130" t="s">
        <v>295</v>
      </c>
      <c r="E17" s="285" t="s">
        <v>136</v>
      </c>
      <c r="F17" s="284" t="s">
        <v>138</v>
      </c>
      <c r="G17" s="288" t="s">
        <v>135</v>
      </c>
      <c r="H17" s="131">
        <v>0.05</v>
      </c>
      <c r="I17" s="214" t="s">
        <v>218</v>
      </c>
      <c r="J17" s="214">
        <f>HLOOKUP(B12,'Update KPI'!B9:N10,2,0)</f>
        <v>0.95</v>
      </c>
      <c r="K17" s="214">
        <f>HLOOKUP(B12,'Update KPI'!B9:N11,3,0)</f>
        <v>0.14000000000000001</v>
      </c>
      <c r="L17" s="289">
        <f>IF(F17="Maximize",K17-J17,IF(F17="Minimize",J17-K17,K17-J17))</f>
        <v>0.80999999999999994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1.5</v>
      </c>
      <c r="N17" s="214">
        <f>M17*H17</f>
        <v>7.5000000000000011E-2</v>
      </c>
      <c r="O17" s="412" t="s">
        <v>261</v>
      </c>
      <c r="P17" s="413"/>
      <c r="Q17" s="413"/>
      <c r="R17" s="414"/>
      <c r="S17" s="304"/>
      <c r="T17" s="124" t="s">
        <v>37</v>
      </c>
      <c r="U17" s="124"/>
    </row>
    <row r="18" spans="1:21" s="227" customFormat="1" x14ac:dyDescent="0.3">
      <c r="B18" s="381"/>
      <c r="C18" s="371" t="s">
        <v>139</v>
      </c>
      <c r="D18" s="372"/>
      <c r="E18" s="372"/>
      <c r="F18" s="372"/>
      <c r="G18" s="372"/>
      <c r="H18" s="257">
        <f>SUM(H16:H17)</f>
        <v>0.2</v>
      </c>
      <c r="I18" s="258"/>
      <c r="J18" s="258"/>
      <c r="K18" s="258"/>
      <c r="L18" s="258"/>
      <c r="M18" s="258"/>
      <c r="N18" s="291">
        <f>SUM(N16:N17)</f>
        <v>0.22512499999999999</v>
      </c>
      <c r="O18" s="415"/>
      <c r="P18" s="416"/>
      <c r="Q18" s="416"/>
      <c r="R18" s="417"/>
      <c r="S18" s="305"/>
      <c r="T18" s="124" t="s">
        <v>38</v>
      </c>
      <c r="U18" s="95"/>
    </row>
    <row r="19" spans="1:21" ht="35.25" customHeight="1" x14ac:dyDescent="0.3">
      <c r="B19" s="373" t="s">
        <v>192</v>
      </c>
      <c r="C19" s="359" t="s">
        <v>140</v>
      </c>
      <c r="D19" s="118" t="s">
        <v>232</v>
      </c>
      <c r="E19" s="119" t="s">
        <v>235</v>
      </c>
      <c r="F19" s="120" t="s">
        <v>141</v>
      </c>
      <c r="G19" s="290" t="s">
        <v>135</v>
      </c>
      <c r="H19" s="121">
        <v>0.1</v>
      </c>
      <c r="I19" s="208" t="s">
        <v>231</v>
      </c>
      <c r="J19" s="250">
        <f>HLOOKUP(B12,'Update KPI'!B17:N18,2,0)</f>
        <v>0</v>
      </c>
      <c r="K19" s="250">
        <f>HLOOKUP(B12,'Update KPI'!B17:N19,3,0)</f>
        <v>0</v>
      </c>
      <c r="L19" s="251">
        <f>IF(F19="Maximize",K19-J19,IF(F19="Minimize",J19-K19,K19-J19))</f>
        <v>0</v>
      </c>
      <c r="M19" s="122">
        <f t="shared" ref="M19:M37" si="0"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1</v>
      </c>
      <c r="N19" s="208">
        <f>M19*H19</f>
        <v>0.1</v>
      </c>
      <c r="O19" s="418" t="s">
        <v>262</v>
      </c>
      <c r="P19" s="419"/>
      <c r="Q19" s="419"/>
      <c r="R19" s="420"/>
      <c r="S19" s="304"/>
      <c r="T19" s="124" t="s">
        <v>39</v>
      </c>
    </row>
    <row r="20" spans="1:21" ht="39" customHeight="1" x14ac:dyDescent="0.3">
      <c r="B20" s="373"/>
      <c r="C20" s="359"/>
      <c r="D20" s="126" t="s">
        <v>229</v>
      </c>
      <c r="E20" s="119" t="s">
        <v>235</v>
      </c>
      <c r="F20" s="120" t="s">
        <v>138</v>
      </c>
      <c r="G20" s="226" t="s">
        <v>135</v>
      </c>
      <c r="H20" s="127">
        <v>0.1</v>
      </c>
      <c r="I20" s="133" t="s">
        <v>297</v>
      </c>
      <c r="J20" s="133">
        <f>HLOOKUP(B12,'Update KPI'!B26:N27,2,0)</f>
        <v>8</v>
      </c>
      <c r="K20" s="134">
        <f>HLOOKUP(B12,'Update KPI'!B26:N28,3,0)</f>
        <v>0</v>
      </c>
      <c r="L20" s="135">
        <f>IF(F20="Maximize",K20-J20,IF(F20="Minimize",J20-K20,K20-J20))</f>
        <v>8</v>
      </c>
      <c r="M20" s="122">
        <f t="shared" si="0"/>
        <v>1.5</v>
      </c>
      <c r="N20" s="213">
        <f>M20*H20</f>
        <v>0.15000000000000002</v>
      </c>
      <c r="O20" s="421" t="s">
        <v>263</v>
      </c>
      <c r="P20" s="422"/>
      <c r="Q20" s="422"/>
      <c r="R20" s="423"/>
      <c r="S20" s="304"/>
      <c r="T20" s="96" t="s">
        <v>82</v>
      </c>
    </row>
    <row r="21" spans="1:21" ht="34.5" customHeight="1" x14ac:dyDescent="0.3">
      <c r="B21" s="373"/>
      <c r="C21" s="359"/>
      <c r="D21" s="130" t="s">
        <v>230</v>
      </c>
      <c r="E21" s="285" t="s">
        <v>235</v>
      </c>
      <c r="F21" s="284" t="s">
        <v>141</v>
      </c>
      <c r="G21" s="288" t="s">
        <v>135</v>
      </c>
      <c r="H21" s="131">
        <v>0.03</v>
      </c>
      <c r="I21" s="286" t="s">
        <v>236</v>
      </c>
      <c r="J21" s="286">
        <f>HLOOKUP(B12,'Update KPI'!B34:N35,2,0)</f>
        <v>0</v>
      </c>
      <c r="K21" s="141">
        <f>HLOOKUP(B12,'Update KPI'!B34:N36,3,0)</f>
        <v>0</v>
      </c>
      <c r="L21" s="237">
        <f>IF(F21="Maximize",K21-J21,IF(F21="Minimize",J21-K21,K21-J21))</f>
        <v>0</v>
      </c>
      <c r="M21" s="122">
        <f t="shared" si="0"/>
        <v>1</v>
      </c>
      <c r="N21" s="214">
        <f>M21*H21</f>
        <v>0.03</v>
      </c>
      <c r="O21" s="424" t="s">
        <v>264</v>
      </c>
      <c r="P21" s="425"/>
      <c r="Q21" s="425"/>
      <c r="R21" s="426"/>
      <c r="S21" s="304"/>
    </row>
    <row r="22" spans="1:21" s="123" customFormat="1" x14ac:dyDescent="0.3">
      <c r="B22" s="374"/>
      <c r="C22" s="375" t="s">
        <v>191</v>
      </c>
      <c r="D22" s="376"/>
      <c r="E22" s="376"/>
      <c r="F22" s="376"/>
      <c r="G22" s="376"/>
      <c r="H22" s="255">
        <f>SUM(H19:H21)</f>
        <v>0.23</v>
      </c>
      <c r="I22" s="256"/>
      <c r="J22" s="256"/>
      <c r="K22" s="256"/>
      <c r="L22" s="256"/>
      <c r="M22" s="256"/>
      <c r="N22" s="292">
        <f>SUM(N19:N21)</f>
        <v>0.28000000000000003</v>
      </c>
      <c r="O22" s="427"/>
      <c r="P22" s="428"/>
      <c r="Q22" s="428"/>
      <c r="R22" s="429"/>
      <c r="S22" s="285"/>
      <c r="T22" s="96"/>
      <c r="U22" s="95"/>
    </row>
    <row r="23" spans="1:21" ht="37.5" customHeight="1" x14ac:dyDescent="0.3">
      <c r="B23" s="352" t="s">
        <v>215</v>
      </c>
      <c r="C23" s="355" t="s">
        <v>238</v>
      </c>
      <c r="D23" s="118" t="s">
        <v>239</v>
      </c>
      <c r="E23" s="119" t="s">
        <v>235</v>
      </c>
      <c r="F23" s="120" t="s">
        <v>134</v>
      </c>
      <c r="G23" s="120" t="s">
        <v>135</v>
      </c>
      <c r="H23" s="121">
        <v>0.03</v>
      </c>
      <c r="I23" s="136" t="s">
        <v>241</v>
      </c>
      <c r="J23" s="132">
        <f>HLOOKUP(B12,'Update KPI'!B42:N43,2,0)</f>
        <v>0</v>
      </c>
      <c r="K23" s="132">
        <f>HLOOKUP(B12,'Update KPI'!B42:N44,3,0)</f>
        <v>0</v>
      </c>
      <c r="L23" s="277">
        <f t="shared" ref="L23:L29" si="1">IF(F23="Maximize",K23-J23,IF(F23="Minimize",J23-K23,K23-J23))</f>
        <v>0</v>
      </c>
      <c r="M23" s="122">
        <f t="shared" si="0"/>
        <v>0</v>
      </c>
      <c r="N23" s="208">
        <f t="shared" ref="N23:N29" si="2">M23*H23</f>
        <v>0</v>
      </c>
      <c r="O23" s="430" t="s">
        <v>265</v>
      </c>
      <c r="P23" s="431"/>
      <c r="Q23" s="431"/>
      <c r="R23" s="432"/>
      <c r="S23" s="304"/>
    </row>
    <row r="24" spans="1:21" ht="37.5" customHeight="1" x14ac:dyDescent="0.3">
      <c r="B24" s="353"/>
      <c r="C24" s="356"/>
      <c r="D24" s="126" t="s">
        <v>292</v>
      </c>
      <c r="E24" s="119" t="s">
        <v>235</v>
      </c>
      <c r="F24" s="120" t="s">
        <v>134</v>
      </c>
      <c r="G24" s="120" t="s">
        <v>135</v>
      </c>
      <c r="H24" s="127">
        <v>7.0000000000000007E-2</v>
      </c>
      <c r="I24" s="136" t="s">
        <v>291</v>
      </c>
      <c r="J24" s="208">
        <f>HLOOKUP(B12,'Update KPI'!B139:N140,2,0)</f>
        <v>0</v>
      </c>
      <c r="K24" s="213">
        <f>HLOOKUP(B12,'Update KPI'!B139:N141,3,0)</f>
        <v>0</v>
      </c>
      <c r="L24" s="261">
        <f t="shared" si="1"/>
        <v>0</v>
      </c>
      <c r="M24" s="122">
        <f t="shared" si="0"/>
        <v>0</v>
      </c>
      <c r="N24" s="213">
        <f t="shared" si="2"/>
        <v>0</v>
      </c>
      <c r="O24" s="433" t="s">
        <v>266</v>
      </c>
      <c r="P24" s="434"/>
      <c r="Q24" s="434"/>
      <c r="R24" s="435"/>
      <c r="S24" s="304"/>
    </row>
    <row r="25" spans="1:21" ht="89.25" customHeight="1" x14ac:dyDescent="0.3">
      <c r="B25" s="353"/>
      <c r="C25" s="355" t="s">
        <v>195</v>
      </c>
      <c r="D25" s="126" t="s">
        <v>252</v>
      </c>
      <c r="E25" s="119" t="s">
        <v>136</v>
      </c>
      <c r="F25" s="120" t="s">
        <v>134</v>
      </c>
      <c r="G25" s="120" t="s">
        <v>135</v>
      </c>
      <c r="H25" s="127">
        <v>0.02</v>
      </c>
      <c r="I25" s="136" t="s">
        <v>254</v>
      </c>
      <c r="J25" s="132">
        <v>1</v>
      </c>
      <c r="K25" s="134">
        <v>1</v>
      </c>
      <c r="L25" s="276">
        <f t="shared" si="1"/>
        <v>0</v>
      </c>
      <c r="M25" s="122">
        <f t="shared" si="0"/>
        <v>1</v>
      </c>
      <c r="N25" s="213">
        <f t="shared" si="2"/>
        <v>0.02</v>
      </c>
      <c r="O25" s="433" t="s">
        <v>277</v>
      </c>
      <c r="P25" s="434"/>
      <c r="Q25" s="434"/>
      <c r="R25" s="435"/>
      <c r="S25" s="304"/>
    </row>
    <row r="26" spans="1:21" ht="62.25" customHeight="1" x14ac:dyDescent="0.3">
      <c r="B26" s="353"/>
      <c r="C26" s="355"/>
      <c r="D26" s="130" t="s">
        <v>253</v>
      </c>
      <c r="E26" s="119" t="s">
        <v>136</v>
      </c>
      <c r="F26" s="120" t="s">
        <v>141</v>
      </c>
      <c r="G26" s="120" t="s">
        <v>135</v>
      </c>
      <c r="H26" s="131">
        <v>0.02</v>
      </c>
      <c r="I26" s="136" t="s">
        <v>255</v>
      </c>
      <c r="J26" s="132">
        <f>HLOOKUP(B12,'Update KPI'!B50:N51,2,0)</f>
        <v>0</v>
      </c>
      <c r="K26" s="141">
        <f>HLOOKUP(B12,'Update KPI'!B50:N52,3,0)</f>
        <v>0</v>
      </c>
      <c r="L26" s="141">
        <f t="shared" si="1"/>
        <v>0</v>
      </c>
      <c r="M26" s="122">
        <f t="shared" si="0"/>
        <v>1</v>
      </c>
      <c r="N26" s="213">
        <f t="shared" si="2"/>
        <v>0.02</v>
      </c>
      <c r="O26" s="433" t="s">
        <v>276</v>
      </c>
      <c r="P26" s="434"/>
      <c r="Q26" s="434"/>
      <c r="R26" s="435"/>
      <c r="S26" s="304"/>
    </row>
    <row r="27" spans="1:21" ht="27" customHeight="1" x14ac:dyDescent="0.3">
      <c r="B27" s="353"/>
      <c r="C27" s="355"/>
      <c r="D27" s="130" t="s">
        <v>184</v>
      </c>
      <c r="E27" s="119" t="s">
        <v>136</v>
      </c>
      <c r="F27" s="120" t="s">
        <v>134</v>
      </c>
      <c r="G27" s="120" t="s">
        <v>135</v>
      </c>
      <c r="H27" s="131">
        <v>0.03</v>
      </c>
      <c r="I27" s="136" t="s">
        <v>237</v>
      </c>
      <c r="J27" s="208">
        <f>HLOOKUP(B12,'Update KPI'!B57:N58,2,0)</f>
        <v>0.98</v>
      </c>
      <c r="K27" s="214">
        <f>HLOOKUP(B12,'Update KPI'!B57:N59,3,0)</f>
        <v>1</v>
      </c>
      <c r="L27" s="214">
        <f t="shared" si="1"/>
        <v>2.0000000000000018E-2</v>
      </c>
      <c r="M27" s="122">
        <f t="shared" si="0"/>
        <v>1.0204081632653061</v>
      </c>
      <c r="N27" s="213">
        <f t="shared" si="2"/>
        <v>3.0612244897959183E-2</v>
      </c>
      <c r="O27" s="433" t="s">
        <v>267</v>
      </c>
      <c r="P27" s="434"/>
      <c r="Q27" s="434"/>
      <c r="R27" s="435"/>
      <c r="S27" s="304"/>
    </row>
    <row r="28" spans="1:21" ht="57" customHeight="1" x14ac:dyDescent="0.3">
      <c r="A28" s="94" t="s">
        <v>143</v>
      </c>
      <c r="B28" s="353"/>
      <c r="C28" s="355"/>
      <c r="D28" s="130" t="s">
        <v>185</v>
      </c>
      <c r="E28" s="119" t="s">
        <v>136</v>
      </c>
      <c r="F28" s="120" t="s">
        <v>141</v>
      </c>
      <c r="G28" s="120" t="s">
        <v>135</v>
      </c>
      <c r="H28" s="131">
        <v>0.02</v>
      </c>
      <c r="I28" s="136" t="s">
        <v>251</v>
      </c>
      <c r="J28" s="132">
        <f>HLOOKUP(B12,'Update KPI'!B64:N65,2,0)</f>
        <v>0</v>
      </c>
      <c r="K28" s="278">
        <f>HLOOKUP(B12,'Update KPI'!B64:N66,3,0)</f>
        <v>0</v>
      </c>
      <c r="L28" s="278">
        <f t="shared" si="1"/>
        <v>0</v>
      </c>
      <c r="M28" s="122">
        <f t="shared" si="0"/>
        <v>1</v>
      </c>
      <c r="N28" s="213">
        <f t="shared" si="2"/>
        <v>0.02</v>
      </c>
      <c r="O28" s="433" t="s">
        <v>268</v>
      </c>
      <c r="P28" s="434"/>
      <c r="Q28" s="434"/>
      <c r="R28" s="435"/>
      <c r="S28" s="304"/>
    </row>
    <row r="29" spans="1:21" ht="39.75" customHeight="1" x14ac:dyDescent="0.3">
      <c r="A29" s="94" t="s">
        <v>143</v>
      </c>
      <c r="B29" s="353"/>
      <c r="C29" s="130" t="s">
        <v>242</v>
      </c>
      <c r="D29" s="130" t="s">
        <v>243</v>
      </c>
      <c r="E29" s="285" t="s">
        <v>235</v>
      </c>
      <c r="F29" s="284" t="s">
        <v>134</v>
      </c>
      <c r="G29" s="284" t="s">
        <v>135</v>
      </c>
      <c r="H29" s="131">
        <v>0.15</v>
      </c>
      <c r="I29" s="287" t="s">
        <v>219</v>
      </c>
      <c r="J29" s="307">
        <f>HLOOKUP(B12,'Update KPI'!B71:N72,2,0)</f>
        <v>1</v>
      </c>
      <c r="K29" s="214">
        <f>HLOOKUP(B12,'Update KPI'!B71:N75,5,0)</f>
        <v>4.07</v>
      </c>
      <c r="L29" s="214">
        <f t="shared" si="1"/>
        <v>3.0700000000000003</v>
      </c>
      <c r="M29" s="122">
        <f t="shared" si="0"/>
        <v>1.5</v>
      </c>
      <c r="N29" s="214">
        <f t="shared" si="2"/>
        <v>0.22499999999999998</v>
      </c>
      <c r="O29" s="436"/>
      <c r="P29" s="437"/>
      <c r="Q29" s="437"/>
      <c r="R29" s="438"/>
      <c r="S29" s="304"/>
    </row>
    <row r="30" spans="1:21" s="123" customFormat="1" x14ac:dyDescent="0.3">
      <c r="A30" s="123" t="s">
        <v>143</v>
      </c>
      <c r="B30" s="354"/>
      <c r="C30" s="351" t="s">
        <v>142</v>
      </c>
      <c r="D30" s="351"/>
      <c r="E30" s="351"/>
      <c r="F30" s="351"/>
      <c r="G30" s="351"/>
      <c r="H30" s="259">
        <f>SUM(H23:H29)</f>
        <v>0.33999999999999997</v>
      </c>
      <c r="I30" s="260"/>
      <c r="J30" s="260"/>
      <c r="K30" s="260"/>
      <c r="L30" s="260"/>
      <c r="M30" s="260"/>
      <c r="N30" s="293">
        <f>SUM(N25:N29)</f>
        <v>0.31561224489795914</v>
      </c>
      <c r="O30" s="439"/>
      <c r="P30" s="440"/>
      <c r="Q30" s="440"/>
      <c r="R30" s="441"/>
      <c r="S30" s="304"/>
      <c r="T30" s="96"/>
      <c r="U30" s="95"/>
    </row>
    <row r="31" spans="1:21" ht="22.5" customHeight="1" x14ac:dyDescent="0.3">
      <c r="A31" s="94" t="s">
        <v>143</v>
      </c>
      <c r="B31" s="357" t="s">
        <v>144</v>
      </c>
      <c r="C31" s="359" t="s">
        <v>145</v>
      </c>
      <c r="D31" s="117" t="s">
        <v>20</v>
      </c>
      <c r="E31" s="137" t="s">
        <v>136</v>
      </c>
      <c r="F31" s="120" t="s">
        <v>134</v>
      </c>
      <c r="G31" s="120" t="s">
        <v>135</v>
      </c>
      <c r="H31" s="121">
        <v>0.03</v>
      </c>
      <c r="I31" s="132" t="s">
        <v>219</v>
      </c>
      <c r="J31" s="132">
        <v>1</v>
      </c>
      <c r="K31" s="132"/>
      <c r="L31" s="132">
        <f t="shared" ref="L31:L37" si="3">IF(F31="Maximize",K31-J31,IF(F31="Minimize",J31-K31,K31-J31))</f>
        <v>-1</v>
      </c>
      <c r="M31" s="122">
        <f t="shared" si="0"/>
        <v>0</v>
      </c>
      <c r="N31" s="208">
        <f t="shared" ref="N31:N37" si="4">M31*H31</f>
        <v>0</v>
      </c>
      <c r="O31" s="451" t="s">
        <v>269</v>
      </c>
      <c r="P31" s="452"/>
      <c r="Q31" s="452"/>
      <c r="R31" s="453"/>
      <c r="S31" s="304"/>
    </row>
    <row r="32" spans="1:21" ht="27" customHeight="1" x14ac:dyDescent="0.3">
      <c r="B32" s="357"/>
      <c r="C32" s="359"/>
      <c r="D32" s="125" t="s">
        <v>21</v>
      </c>
      <c r="E32" s="137" t="s">
        <v>136</v>
      </c>
      <c r="F32" s="120" t="s">
        <v>134</v>
      </c>
      <c r="G32" s="120" t="s">
        <v>135</v>
      </c>
      <c r="H32" s="131">
        <v>0.03</v>
      </c>
      <c r="I32" s="237" t="s">
        <v>220</v>
      </c>
      <c r="J32" s="135">
        <f>HLOOKUP(B12,'Update KPI'!B80:N81,2,0)</f>
        <v>0.75</v>
      </c>
      <c r="K32" s="138">
        <f>HLOOKUP(B12,'Update KPI'!B80:N82,3,0)</f>
        <v>0.5</v>
      </c>
      <c r="L32" s="139">
        <f t="shared" si="3"/>
        <v>-0.25</v>
      </c>
      <c r="M32" s="122">
        <f t="shared" si="0"/>
        <v>0.66666666666666674</v>
      </c>
      <c r="N32" s="213">
        <f t="shared" si="4"/>
        <v>0.02</v>
      </c>
      <c r="O32" s="442" t="s">
        <v>270</v>
      </c>
      <c r="P32" s="443"/>
      <c r="Q32" s="443"/>
      <c r="R32" s="444"/>
      <c r="S32" s="304"/>
    </row>
    <row r="33" spans="2:22" s="123" customFormat="1" ht="101.25" customHeight="1" x14ac:dyDescent="0.3">
      <c r="B33" s="357"/>
      <c r="C33" s="359"/>
      <c r="D33" s="125" t="s">
        <v>186</v>
      </c>
      <c r="E33" s="137" t="s">
        <v>136</v>
      </c>
      <c r="F33" s="120" t="s">
        <v>141</v>
      </c>
      <c r="G33" s="120" t="s">
        <v>135</v>
      </c>
      <c r="H33" s="131">
        <v>0.03</v>
      </c>
      <c r="I33" s="215" t="s">
        <v>221</v>
      </c>
      <c r="J33" s="140">
        <f>HLOOKUP(B12,'Update KPI'!B88:N89,2,0)</f>
        <v>0</v>
      </c>
      <c r="K33" s="141">
        <f>HLOOKUP(B12,'Update KPI'!B88:N90,3,0)</f>
        <v>0</v>
      </c>
      <c r="L33" s="139">
        <f t="shared" si="3"/>
        <v>0</v>
      </c>
      <c r="M33" s="122">
        <f t="shared" si="0"/>
        <v>1</v>
      </c>
      <c r="N33" s="213">
        <f t="shared" si="4"/>
        <v>0.03</v>
      </c>
      <c r="O33" s="442" t="s">
        <v>271</v>
      </c>
      <c r="P33" s="443"/>
      <c r="Q33" s="443"/>
      <c r="R33" s="444"/>
      <c r="S33" s="304"/>
      <c r="T33" s="96"/>
      <c r="U33" s="95"/>
    </row>
    <row r="34" spans="2:22" s="123" customFormat="1" ht="55.5" customHeight="1" x14ac:dyDescent="0.3">
      <c r="B34" s="357"/>
      <c r="C34" s="359"/>
      <c r="D34" s="125" t="s">
        <v>187</v>
      </c>
      <c r="E34" s="137" t="s">
        <v>136</v>
      </c>
      <c r="F34" s="120" t="s">
        <v>134</v>
      </c>
      <c r="G34" s="120" t="s">
        <v>135</v>
      </c>
      <c r="H34" s="131">
        <v>0.03</v>
      </c>
      <c r="I34" s="243" t="s">
        <v>249</v>
      </c>
      <c r="J34" s="135">
        <v>1</v>
      </c>
      <c r="K34" s="214">
        <f>HLOOKUP(B12,'Update KPI'!B96:N103,8,0)</f>
        <v>0</v>
      </c>
      <c r="L34" s="139">
        <f t="shared" si="3"/>
        <v>-1</v>
      </c>
      <c r="M34" s="122">
        <f t="shared" si="0"/>
        <v>0</v>
      </c>
      <c r="N34" s="213">
        <f t="shared" si="4"/>
        <v>0</v>
      </c>
      <c r="O34" s="442" t="s">
        <v>272</v>
      </c>
      <c r="P34" s="443"/>
      <c r="Q34" s="443"/>
      <c r="R34" s="444"/>
      <c r="S34" s="304"/>
      <c r="T34" s="96"/>
      <c r="U34" s="95"/>
    </row>
    <row r="35" spans="2:22" s="123" customFormat="1" ht="53.25" customHeight="1" x14ac:dyDescent="0.3">
      <c r="B35" s="357"/>
      <c r="C35" s="359"/>
      <c r="D35" s="125" t="s">
        <v>244</v>
      </c>
      <c r="E35" s="137" t="s">
        <v>136</v>
      </c>
      <c r="F35" s="120" t="s">
        <v>141</v>
      </c>
      <c r="G35" s="120" t="s">
        <v>135</v>
      </c>
      <c r="H35" s="131">
        <v>0.05</v>
      </c>
      <c r="I35" s="238" t="s">
        <v>222</v>
      </c>
      <c r="J35" s="129">
        <f>HLOOKUP(B12,'Update KPI'!B108:N109,2,0)</f>
        <v>0</v>
      </c>
      <c r="K35" s="215">
        <f>HLOOKUP(B12,'Update KPI'!B108:N110,2,0)</f>
        <v>0</v>
      </c>
      <c r="L35" s="140">
        <f t="shared" si="3"/>
        <v>0</v>
      </c>
      <c r="M35" s="122">
        <f t="shared" si="0"/>
        <v>1</v>
      </c>
      <c r="N35" s="213">
        <f t="shared" si="4"/>
        <v>0.05</v>
      </c>
      <c r="O35" s="442" t="s">
        <v>275</v>
      </c>
      <c r="P35" s="443"/>
      <c r="Q35" s="443"/>
      <c r="R35" s="444"/>
      <c r="S35" s="304"/>
      <c r="T35" s="96"/>
      <c r="U35" s="95"/>
    </row>
    <row r="36" spans="2:22" s="123" customFormat="1" ht="38.25" customHeight="1" x14ac:dyDescent="0.3">
      <c r="B36" s="357"/>
      <c r="C36" s="360" t="s">
        <v>146</v>
      </c>
      <c r="D36" s="125" t="s">
        <v>189</v>
      </c>
      <c r="E36" s="119" t="s">
        <v>136</v>
      </c>
      <c r="F36" s="120" t="s">
        <v>134</v>
      </c>
      <c r="G36" s="120" t="s">
        <v>135</v>
      </c>
      <c r="H36" s="131">
        <v>0.03</v>
      </c>
      <c r="I36" s="243" t="s">
        <v>223</v>
      </c>
      <c r="J36" s="135">
        <f>HLOOKUP(B12,'Update KPI'!B116:N126,2,0)</f>
        <v>1</v>
      </c>
      <c r="K36" s="138">
        <f>HLOOKUP(B12,'Update KPI'!B116:N126,11,0)</f>
        <v>1</v>
      </c>
      <c r="L36" s="139">
        <f t="shared" si="3"/>
        <v>0</v>
      </c>
      <c r="M36" s="122">
        <f t="shared" si="0"/>
        <v>1</v>
      </c>
      <c r="N36" s="213">
        <f t="shared" si="4"/>
        <v>0.03</v>
      </c>
      <c r="O36" s="442" t="s">
        <v>273</v>
      </c>
      <c r="P36" s="443"/>
      <c r="Q36" s="443"/>
      <c r="R36" s="444"/>
      <c r="S36" s="304"/>
      <c r="T36" s="96"/>
      <c r="U36" s="95"/>
    </row>
    <row r="37" spans="2:22" s="123" customFormat="1" ht="53.25" customHeight="1" x14ac:dyDescent="0.3">
      <c r="B37" s="357"/>
      <c r="C37" s="359"/>
      <c r="D37" s="130" t="s">
        <v>182</v>
      </c>
      <c r="E37" s="285" t="s">
        <v>136</v>
      </c>
      <c r="F37" s="284" t="s">
        <v>141</v>
      </c>
      <c r="G37" s="284" t="s">
        <v>135</v>
      </c>
      <c r="H37" s="131">
        <v>0.03</v>
      </c>
      <c r="I37" s="238" t="s">
        <v>246</v>
      </c>
      <c r="J37" s="238">
        <f>HLOOKUP(B12,'Update KPI'!B131:N132,2,0)</f>
        <v>0</v>
      </c>
      <c r="K37" s="215">
        <f>HLOOKUP(B12,'Update KPI'!B131:N133,3,0)</f>
        <v>0</v>
      </c>
      <c r="L37" s="294">
        <f t="shared" si="3"/>
        <v>0</v>
      </c>
      <c r="M37" s="122">
        <f t="shared" si="0"/>
        <v>1</v>
      </c>
      <c r="N37" s="214">
        <f t="shared" si="4"/>
        <v>0.03</v>
      </c>
      <c r="O37" s="445" t="s">
        <v>274</v>
      </c>
      <c r="P37" s="446"/>
      <c r="Q37" s="446"/>
      <c r="R37" s="447"/>
      <c r="S37" s="304"/>
      <c r="T37" s="96"/>
      <c r="U37" s="95"/>
    </row>
    <row r="38" spans="2:22" s="123" customFormat="1" ht="16.2" thickBot="1" x14ac:dyDescent="0.35">
      <c r="B38" s="358"/>
      <c r="C38" s="349" t="s">
        <v>147</v>
      </c>
      <c r="D38" s="350"/>
      <c r="E38" s="350"/>
      <c r="F38" s="350"/>
      <c r="G38" s="350"/>
      <c r="H38" s="262">
        <f>SUM(H31:H37)</f>
        <v>0.22999999999999998</v>
      </c>
      <c r="I38" s="263"/>
      <c r="J38" s="263"/>
      <c r="K38" s="263"/>
      <c r="L38" s="263"/>
      <c r="M38" s="263"/>
      <c r="N38" s="299">
        <f>SUM(N31:N37)</f>
        <v>0.16</v>
      </c>
      <c r="O38" s="448"/>
      <c r="P38" s="449"/>
      <c r="Q38" s="449"/>
      <c r="R38" s="450"/>
      <c r="S38" s="285"/>
      <c r="T38" s="96"/>
      <c r="U38" s="95"/>
    </row>
    <row r="39" spans="2:22" s="123" customFormat="1" ht="28.5" customHeight="1" thickBot="1" x14ac:dyDescent="0.35">
      <c r="B39" s="298"/>
      <c r="C39" s="361" t="s">
        <v>148</v>
      </c>
      <c r="D39" s="361"/>
      <c r="E39" s="361"/>
      <c r="F39" s="361"/>
      <c r="G39" s="361"/>
      <c r="H39" s="295">
        <f>SUM(H38,H30,H18,H22)</f>
        <v>1</v>
      </c>
      <c r="I39" s="296"/>
      <c r="J39" s="297"/>
      <c r="K39" s="362" t="s">
        <v>149</v>
      </c>
      <c r="L39" s="363"/>
      <c r="M39" s="364"/>
      <c r="N39" s="143">
        <f>SUM(N16:N17,N23:N29,N31:N37,N19:N21)</f>
        <v>0.98073724489795933</v>
      </c>
      <c r="O39" s="282"/>
      <c r="R39" s="95"/>
      <c r="S39" s="95"/>
      <c r="T39" s="96"/>
      <c r="U39" s="144"/>
    </row>
    <row r="40" spans="2:22" ht="21" customHeight="1" thickBot="1" x14ac:dyDescent="0.35">
      <c r="B40" s="240"/>
      <c r="C40" s="240"/>
      <c r="D40" s="240"/>
      <c r="E40" s="240"/>
      <c r="F40" s="241"/>
      <c r="G40" s="241"/>
      <c r="H40" s="242"/>
      <c r="I40" s="239"/>
      <c r="J40" s="239"/>
      <c r="K40" s="365" t="s">
        <v>150</v>
      </c>
      <c r="L40" s="366"/>
      <c r="M40" s="366"/>
      <c r="N40" s="146" t="str">
        <f>IF(AND(H39&gt;100%,H39,100%),"Error",IF(N39&gt;=$R$6,"HP",IF(AND(N39&lt;$R$7,N39&gt;=$Q$7),"P",IF(AND(N39&lt;$R$8,N39&gt;=$Q$8),"T",IF(AND(N39&lt;$R$9,N39&gt;=$Q$9),"C",IF(N39&lt;$R$10,"U"))))))</f>
        <v>T</v>
      </c>
      <c r="U40" s="144"/>
    </row>
    <row r="41" spans="2:22" s="142" customFormat="1" x14ac:dyDescent="0.3">
      <c r="B41" s="98"/>
      <c r="C41" s="94"/>
      <c r="D41" s="94"/>
      <c r="E41" s="94"/>
      <c r="F41" s="110"/>
      <c r="G41" s="110"/>
      <c r="H41" s="94"/>
      <c r="I41" s="94"/>
      <c r="J41" s="94"/>
      <c r="K41" s="94"/>
      <c r="L41" s="94"/>
      <c r="M41" s="94"/>
      <c r="N41" s="94"/>
      <c r="O41" s="283"/>
      <c r="R41" s="144"/>
      <c r="S41" s="306"/>
      <c r="T41" s="96"/>
      <c r="U41" s="95"/>
    </row>
    <row r="42" spans="2:22" s="145" customFormat="1" ht="16.2" thickBot="1" x14ac:dyDescent="0.35">
      <c r="B42" s="98"/>
      <c r="C42" s="94"/>
      <c r="D42" s="94"/>
      <c r="E42" s="94"/>
      <c r="F42" s="110"/>
      <c r="G42" s="110"/>
      <c r="H42" s="94"/>
      <c r="I42" s="94"/>
      <c r="J42" s="94"/>
      <c r="K42" s="94"/>
      <c r="L42" s="94"/>
      <c r="M42" s="94"/>
      <c r="N42" s="94"/>
      <c r="O42" s="283"/>
      <c r="R42" s="144"/>
      <c r="S42" s="306"/>
      <c r="T42" s="96"/>
      <c r="U42" s="95"/>
    </row>
    <row r="43" spans="2:22" ht="31.8" thickBot="1" x14ac:dyDescent="0.35">
      <c r="B43" s="147" t="s">
        <v>118</v>
      </c>
      <c r="C43" s="148" t="s">
        <v>119</v>
      </c>
      <c r="D43" s="148" t="s">
        <v>120</v>
      </c>
      <c r="E43" s="149"/>
      <c r="F43" s="149" t="s">
        <v>122</v>
      </c>
      <c r="G43" s="149" t="s">
        <v>123</v>
      </c>
      <c r="H43" s="150" t="s">
        <v>151</v>
      </c>
      <c r="I43" s="151"/>
      <c r="J43" s="151" t="s">
        <v>152</v>
      </c>
      <c r="K43" s="150" t="s">
        <v>153</v>
      </c>
      <c r="L43" s="150" t="s">
        <v>125</v>
      </c>
      <c r="M43" s="150" t="s">
        <v>154</v>
      </c>
      <c r="N43" s="150" t="s">
        <v>155</v>
      </c>
    </row>
    <row r="44" spans="2:22" ht="16.2" thickBot="1" x14ac:dyDescent="0.35">
      <c r="B44" s="367" t="s">
        <v>156</v>
      </c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9"/>
    </row>
    <row r="45" spans="2:22" x14ac:dyDescent="0.3">
      <c r="B45" s="152"/>
      <c r="C45" s="153"/>
      <c r="D45" s="154"/>
      <c r="E45" s="154"/>
      <c r="F45" s="120" t="s">
        <v>134</v>
      </c>
      <c r="G45" s="120" t="s">
        <v>135</v>
      </c>
      <c r="H45" s="154"/>
      <c r="I45" s="155"/>
      <c r="J45" s="155"/>
      <c r="K45" s="156"/>
      <c r="L45" s="156"/>
      <c r="M45" s="157">
        <f>IFERROR(IF(AND(F45="Maximize",G45="Unlock"),IF(((K45-J45)/ABS(J45))+1&lt;0,0,((K45-J45)/ABS(J45))+1),IF(AND(F45="Maximize",G45="Lock"),IF(((K45-J45)/ABS(J45))+1&lt;0,0,IF(((K45-J45)/ABS(J45))+1&gt;$N$6,$N$6,((K45-J45)/ABS(J45))+1)),IF(AND(F45="Minimize",G45="Unlock"),IF(((J45-K45)/ABS(J45))+1&lt;0,0,((J45-K45)/ABS(J45))+1),IF(AND(F45="Minimize",G45="Lock"),IF(((J45-K45)/ABS(J45))+1&lt;0,0,IF(((J45-K45)/ABS(J45))+1&gt;$N$6,$N$6,((J45-K45)/ABS(J45))+1)),IF(F45="Min To Zero",IF(K45&gt;J45,0,IF(K45&lt;J45,0,100%))))))),0)</f>
        <v>0</v>
      </c>
      <c r="N45" s="158">
        <f>M45*H45</f>
        <v>0</v>
      </c>
      <c r="R45" s="94"/>
      <c r="S45" s="94"/>
      <c r="V45" s="95"/>
    </row>
    <row r="46" spans="2:22" x14ac:dyDescent="0.3">
      <c r="B46" s="159"/>
      <c r="C46" s="160"/>
      <c r="D46" s="161"/>
      <c r="E46" s="161"/>
      <c r="F46" s="120" t="s">
        <v>134</v>
      </c>
      <c r="G46" s="120" t="s">
        <v>135</v>
      </c>
      <c r="H46" s="161"/>
      <c r="I46" s="162"/>
      <c r="J46" s="162"/>
      <c r="K46" s="163"/>
      <c r="L46" s="163"/>
      <c r="M46" s="164">
        <f>IFERROR(IF(AND(F46="Maximize",G46="Unlock"),IF(((K46-J46)/ABS(J46))+1&lt;0,0,((K46-J46)/ABS(J46))+1),IF(AND(F46="Maximize",G46="Lock"),IF(((K46-J46)/ABS(J46))+1&lt;0,0,IF(((K46-J46)/ABS(J46))+1&gt;$N$6,$N$6,((K46-J46)/ABS(J46))+1)),IF(AND(F46="Minimize",G46="Unlock"),IF(((J46-K46)/ABS(J46))+1&lt;0,0,((J46-K46)/ABS(J46))+1),IF(AND(F46="Minimize",G46="Lock"),IF(((J46-K46)/ABS(J46))+1&lt;0,0,IF(((J46-K46)/ABS(J46))+1&gt;$N$6,$N$6,((J46-K46)/ABS(J46))+1)),IF(F46="Min To Zero",IF(K46&gt;J46,0,IF(K46&lt;J46,0,100%))))))),0)</f>
        <v>0</v>
      </c>
      <c r="N46" s="165">
        <f>M46*H46</f>
        <v>0</v>
      </c>
      <c r="R46" s="94"/>
      <c r="S46" s="94"/>
      <c r="V46" s="95"/>
    </row>
    <row r="47" spans="2:22" ht="16.2" thickBot="1" x14ac:dyDescent="0.35">
      <c r="B47" s="166"/>
      <c r="C47" s="167"/>
      <c r="D47" s="168"/>
      <c r="E47" s="168"/>
      <c r="F47" s="120" t="s">
        <v>134</v>
      </c>
      <c r="G47" s="120" t="s">
        <v>135</v>
      </c>
      <c r="H47" s="168"/>
      <c r="I47" s="169"/>
      <c r="J47" s="169"/>
      <c r="K47" s="170"/>
      <c r="L47" s="170"/>
      <c r="M47" s="171">
        <f>IFERROR(IF(AND(F47="Maximize",G47="Unlock"),IF(((K47-J47)/ABS(J47))+1&lt;0,0,((K47-J47)/ABS(J47))+1),IF(AND(F47="Maximize",G47="Lock"),IF(((K47-J47)/ABS(J47))+1&lt;0,0,IF(((K47-J47)/ABS(J47))+1&gt;$N$6,$N$6,((K47-J47)/ABS(J47))+1)),IF(AND(F47="Minimize",G47="Unlock"),IF(((J47-K47)/ABS(J47))+1&lt;0,0,((J47-K47)/ABS(J47))+1),IF(AND(F47="Minimize",G47="Lock"),IF(((J47-K47)/ABS(J47))+1&lt;0,0,IF(((J47-K47)/ABS(J47))+1&gt;$N$6,$N$6,((J47-K47)/ABS(J47))+1)),IF(F47="Min To Zero",IF(K47&gt;J47,0,IF(K47&lt;J47,0,100%))))))),0)</f>
        <v>0</v>
      </c>
      <c r="N47" s="172">
        <f>M47*H47</f>
        <v>0</v>
      </c>
      <c r="R47" s="94"/>
      <c r="S47" s="94"/>
      <c r="V47" s="95"/>
    </row>
    <row r="48" spans="2:22" ht="16.2" thickBot="1" x14ac:dyDescent="0.35">
      <c r="B48" s="327" t="s">
        <v>157</v>
      </c>
      <c r="C48" s="328"/>
      <c r="D48" s="173"/>
      <c r="E48" s="174"/>
      <c r="F48" s="174"/>
      <c r="G48" s="174"/>
      <c r="H48" s="174"/>
      <c r="I48" s="174"/>
      <c r="J48" s="175"/>
      <c r="K48" s="327" t="s">
        <v>126</v>
      </c>
      <c r="L48" s="370"/>
      <c r="M48" s="328"/>
      <c r="N48" s="146">
        <f>SUM(N45:N47)+N39</f>
        <v>0.98073724489795933</v>
      </c>
      <c r="R48" s="94"/>
      <c r="S48" s="94"/>
      <c r="V48" s="95"/>
    </row>
    <row r="49" spans="2:22" ht="16.2" thickBot="1" x14ac:dyDescent="0.35">
      <c r="B49" s="327" t="s">
        <v>158</v>
      </c>
      <c r="C49" s="328"/>
      <c r="D49" s="176"/>
      <c r="E49" s="177"/>
      <c r="F49" s="177"/>
      <c r="G49" s="177"/>
      <c r="H49" s="177"/>
      <c r="I49" s="177"/>
      <c r="J49" s="178"/>
      <c r="K49" s="327" t="s">
        <v>150</v>
      </c>
      <c r="L49" s="329"/>
      <c r="M49" s="330"/>
      <c r="N49" s="146" t="str">
        <f>IF(AND(H48&gt;100%,H48,100%),"Error",IF(N48&gt;=$R$6,"HP",IF(AND(N48&lt;$R$7,N48&gt;=$Q$7),"P",IF(AND(N48&lt;$R$8,N48&gt;=$Q$8),"T",IF(AND(N48&lt;$R$9,N48&gt;=$Q$9),"C",IF(N48&lt;$R$10,"U"))))))</f>
        <v>T</v>
      </c>
      <c r="R49" s="94"/>
      <c r="S49" s="94"/>
      <c r="V49" s="95"/>
    </row>
    <row r="50" spans="2:22" x14ac:dyDescent="0.3">
      <c r="R50" s="94"/>
      <c r="S50" s="94"/>
      <c r="V50" s="95"/>
    </row>
    <row r="51" spans="2:22" ht="16.2" thickBot="1" x14ac:dyDescent="0.35">
      <c r="B51" s="179" t="s">
        <v>159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80"/>
      <c r="M51" s="180"/>
      <c r="N51" s="180"/>
      <c r="R51" s="94"/>
      <c r="S51" s="94"/>
      <c r="T51" s="181"/>
      <c r="V51" s="95"/>
    </row>
    <row r="52" spans="2:22" x14ac:dyDescent="0.3">
      <c r="B52" s="331" t="s">
        <v>160</v>
      </c>
      <c r="C52" s="333" t="str">
        <f>B51</f>
        <v>KEY BEHAVIOR INDICATOR (BASED CHITOSE CORE VALUE)</v>
      </c>
      <c r="D52" s="333"/>
      <c r="E52" s="333"/>
      <c r="F52" s="333"/>
      <c r="G52" s="333"/>
      <c r="H52" s="333"/>
      <c r="I52" s="333"/>
      <c r="J52" s="333"/>
      <c r="K52" s="333"/>
      <c r="L52" s="333"/>
      <c r="M52" s="334"/>
      <c r="N52" s="347" t="s">
        <v>161</v>
      </c>
      <c r="T52" s="182"/>
      <c r="U52" s="94"/>
    </row>
    <row r="53" spans="2:22" ht="16.2" hidden="1" thickBot="1" x14ac:dyDescent="0.35">
      <c r="B53" s="332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6"/>
      <c r="N53" s="348"/>
      <c r="O53" s="281"/>
      <c r="P53" s="180"/>
      <c r="Q53" s="180"/>
      <c r="R53" s="180"/>
      <c r="S53" s="180"/>
      <c r="T53" s="182"/>
      <c r="U53" s="94"/>
    </row>
    <row r="54" spans="2:22" hidden="1" x14ac:dyDescent="0.3">
      <c r="B54" s="183">
        <v>1</v>
      </c>
      <c r="C54" s="337" t="s">
        <v>162</v>
      </c>
      <c r="D54" s="337"/>
      <c r="E54" s="337"/>
      <c r="F54" s="337"/>
      <c r="G54" s="337"/>
      <c r="H54" s="337"/>
      <c r="I54" s="337"/>
      <c r="J54" s="337"/>
      <c r="K54" s="337"/>
      <c r="L54" s="337"/>
      <c r="M54" s="338"/>
      <c r="N54" s="184">
        <v>0</v>
      </c>
      <c r="R54" s="94"/>
      <c r="S54" s="94"/>
      <c r="T54" s="182"/>
      <c r="U54" s="94"/>
    </row>
    <row r="55" spans="2:22" hidden="1" x14ac:dyDescent="0.3">
      <c r="B55" s="185">
        <v>2</v>
      </c>
      <c r="C55" s="339" t="s">
        <v>163</v>
      </c>
      <c r="D55" s="340"/>
      <c r="E55" s="340"/>
      <c r="F55" s="340"/>
      <c r="G55" s="340"/>
      <c r="H55" s="340"/>
      <c r="I55" s="340"/>
      <c r="J55" s="340"/>
      <c r="K55" s="340"/>
      <c r="L55" s="340"/>
      <c r="M55" s="341"/>
      <c r="N55" s="184">
        <v>0</v>
      </c>
      <c r="R55" s="94"/>
      <c r="S55" s="94"/>
      <c r="T55" s="182"/>
      <c r="U55" s="94"/>
    </row>
    <row r="56" spans="2:22" hidden="1" x14ac:dyDescent="0.3">
      <c r="B56" s="183">
        <v>3</v>
      </c>
      <c r="C56" s="337" t="s">
        <v>164</v>
      </c>
      <c r="D56" s="337"/>
      <c r="E56" s="337"/>
      <c r="F56" s="337"/>
      <c r="G56" s="337"/>
      <c r="H56" s="337"/>
      <c r="I56" s="337"/>
      <c r="J56" s="337"/>
      <c r="K56" s="337"/>
      <c r="L56" s="337"/>
      <c r="M56" s="338"/>
      <c r="N56" s="184">
        <v>0</v>
      </c>
      <c r="R56" s="94"/>
      <c r="S56" s="94"/>
      <c r="T56" s="182"/>
      <c r="U56" s="94"/>
    </row>
    <row r="57" spans="2:22" hidden="1" x14ac:dyDescent="0.3">
      <c r="B57" s="185">
        <v>4</v>
      </c>
      <c r="C57" s="339" t="s">
        <v>165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1"/>
      <c r="N57" s="184">
        <v>0</v>
      </c>
      <c r="R57" s="94"/>
      <c r="S57" s="94"/>
      <c r="T57" s="182"/>
      <c r="U57" s="94"/>
    </row>
    <row r="58" spans="2:22" hidden="1" x14ac:dyDescent="0.3">
      <c r="B58" s="183">
        <v>5</v>
      </c>
      <c r="C58" s="339" t="s">
        <v>166</v>
      </c>
      <c r="D58" s="340"/>
      <c r="E58" s="340"/>
      <c r="F58" s="340"/>
      <c r="G58" s="340"/>
      <c r="H58" s="340"/>
      <c r="I58" s="340"/>
      <c r="J58" s="340"/>
      <c r="K58" s="340"/>
      <c r="L58" s="340"/>
      <c r="M58" s="341"/>
      <c r="N58" s="184">
        <v>0</v>
      </c>
      <c r="R58" s="94"/>
      <c r="S58" s="94"/>
      <c r="T58" s="182"/>
      <c r="U58" s="94"/>
    </row>
    <row r="59" spans="2:22" ht="16.2" hidden="1" thickBot="1" x14ac:dyDescent="0.35">
      <c r="B59" s="342" t="s">
        <v>167</v>
      </c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4"/>
      <c r="N59" s="186"/>
      <c r="R59" s="94"/>
      <c r="S59" s="94"/>
      <c r="T59" s="182"/>
      <c r="U59" s="94"/>
    </row>
    <row r="60" spans="2:22" ht="16.2" hidden="1" thickBot="1" x14ac:dyDescent="0.35">
      <c r="B60" s="187"/>
      <c r="C60" s="188"/>
      <c r="D60" s="189"/>
      <c r="E60" s="189"/>
      <c r="F60" s="190"/>
      <c r="G60" s="190"/>
      <c r="H60" s="190"/>
      <c r="I60" s="190"/>
      <c r="J60" s="190"/>
      <c r="K60" s="190"/>
      <c r="L60" s="190"/>
      <c r="M60" s="190" t="s">
        <v>168</v>
      </c>
      <c r="N60" s="191">
        <f>AVERAGE(N54:N59)</f>
        <v>0</v>
      </c>
      <c r="R60" s="94"/>
      <c r="S60" s="94"/>
      <c r="T60" s="182"/>
      <c r="U60" s="94"/>
    </row>
    <row r="61" spans="2:22" hidden="1" x14ac:dyDescent="0.3">
      <c r="B61" s="103"/>
      <c r="C61" s="103"/>
      <c r="D61" s="192"/>
      <c r="E61" s="192"/>
      <c r="F61" s="193"/>
      <c r="G61" s="193"/>
      <c r="H61" s="193"/>
      <c r="I61" s="193"/>
      <c r="J61" s="193"/>
      <c r="K61" s="193"/>
      <c r="L61" s="193"/>
      <c r="M61" s="193"/>
      <c r="N61" s="193"/>
      <c r="P61" s="95"/>
      <c r="R61" s="94"/>
      <c r="S61" s="94"/>
      <c r="T61" s="195"/>
    </row>
    <row r="62" spans="2:22" hidden="1" x14ac:dyDescent="0.3">
      <c r="B62" s="193"/>
      <c r="C62" s="115"/>
      <c r="D62" s="115"/>
      <c r="E62" s="115"/>
      <c r="F62" s="193"/>
      <c r="G62" s="193"/>
      <c r="H62" s="193"/>
      <c r="I62" s="193"/>
      <c r="J62" s="193"/>
      <c r="K62" s="193"/>
      <c r="L62" s="193"/>
      <c r="M62" s="193"/>
      <c r="N62" s="97"/>
      <c r="P62" s="95"/>
      <c r="R62" s="94"/>
      <c r="S62" s="94"/>
      <c r="T62" s="182"/>
      <c r="U62" s="94"/>
    </row>
    <row r="63" spans="2:22" x14ac:dyDescent="0.3">
      <c r="B63" s="115"/>
      <c r="C63" s="115"/>
      <c r="D63" s="193"/>
      <c r="E63" s="193"/>
      <c r="F63" s="180"/>
      <c r="G63" s="180"/>
      <c r="H63" s="180"/>
      <c r="I63" s="180"/>
      <c r="J63" s="180"/>
      <c r="K63" s="180"/>
      <c r="L63" s="180"/>
      <c r="M63" s="180"/>
      <c r="N63" s="180"/>
      <c r="O63" s="280"/>
      <c r="P63" s="193"/>
      <c r="Q63" s="194"/>
      <c r="R63" s="194"/>
      <c r="S63" s="194"/>
      <c r="T63" s="182"/>
      <c r="U63" s="94"/>
    </row>
    <row r="64" spans="2:22" ht="16.2" thickBot="1" x14ac:dyDescent="0.35">
      <c r="B64" s="192"/>
      <c r="C64" s="192"/>
      <c r="D64" s="196"/>
      <c r="E64" s="196"/>
      <c r="F64" s="192"/>
      <c r="G64" s="192"/>
      <c r="H64" s="192"/>
      <c r="I64" s="192"/>
      <c r="J64" s="192"/>
      <c r="K64" s="192"/>
      <c r="L64" s="192"/>
      <c r="M64" s="192"/>
      <c r="N64" s="192"/>
      <c r="O64" s="280"/>
      <c r="P64" s="95"/>
      <c r="R64" s="94"/>
      <c r="S64" s="94"/>
      <c r="T64" s="197"/>
    </row>
    <row r="65" spans="2:21" x14ac:dyDescent="0.3">
      <c r="B65" s="345" t="s">
        <v>169</v>
      </c>
      <c r="C65" s="346"/>
      <c r="D65" s="95"/>
      <c r="F65" s="94"/>
      <c r="G65" s="94"/>
      <c r="H65" s="182"/>
      <c r="O65" s="281"/>
      <c r="P65" s="95"/>
      <c r="R65" s="94"/>
      <c r="S65" s="94"/>
      <c r="T65" s="182"/>
      <c r="U65" s="94"/>
    </row>
    <row r="66" spans="2:21" x14ac:dyDescent="0.3">
      <c r="B66" s="230" t="str">
        <f>B8</f>
        <v>Manager</v>
      </c>
      <c r="C66" s="232" t="s">
        <v>170</v>
      </c>
      <c r="D66" s="95"/>
      <c r="F66" s="94"/>
      <c r="G66" s="94"/>
      <c r="H66" s="182"/>
      <c r="O66" s="281"/>
      <c r="P66" s="196"/>
      <c r="Q66" s="192"/>
      <c r="R66" s="192"/>
      <c r="S66" s="192"/>
      <c r="T66" s="182"/>
      <c r="U66" s="94"/>
    </row>
    <row r="67" spans="2:21" x14ac:dyDescent="0.3">
      <c r="B67" s="321" t="str">
        <f>C8</f>
        <v>Imam Mirza</v>
      </c>
      <c r="C67" s="324" t="str">
        <f>C7</f>
        <v>R. Nurwulan Kusumawati</v>
      </c>
      <c r="D67" s="95"/>
      <c r="F67" s="94"/>
      <c r="G67" s="94"/>
      <c r="H67" s="182"/>
      <c r="R67" s="94"/>
      <c r="S67" s="94"/>
      <c r="T67" s="94"/>
      <c r="U67" s="94"/>
    </row>
    <row r="68" spans="2:21" x14ac:dyDescent="0.3">
      <c r="B68" s="322"/>
      <c r="C68" s="325"/>
      <c r="D68" s="95"/>
      <c r="F68" s="94"/>
      <c r="G68" s="94"/>
      <c r="H68" s="182"/>
      <c r="R68" s="94"/>
      <c r="S68" s="94"/>
      <c r="T68" s="94"/>
      <c r="U68" s="94"/>
    </row>
    <row r="69" spans="2:21" x14ac:dyDescent="0.3">
      <c r="B69" s="322"/>
      <c r="C69" s="325"/>
      <c r="D69" s="95"/>
      <c r="F69" s="94"/>
      <c r="G69" s="94"/>
      <c r="H69" s="182"/>
      <c r="R69" s="94"/>
      <c r="S69" s="94"/>
      <c r="T69" s="94"/>
      <c r="U69" s="94"/>
    </row>
    <row r="70" spans="2:21" ht="16.2" thickBot="1" x14ac:dyDescent="0.35">
      <c r="B70" s="323"/>
      <c r="C70" s="326"/>
      <c r="D70" s="95"/>
      <c r="F70" s="94"/>
      <c r="G70" s="94"/>
      <c r="H70" s="96"/>
      <c r="R70" s="94"/>
      <c r="S70" s="94"/>
      <c r="T70" s="94"/>
      <c r="U70" s="94"/>
    </row>
    <row r="71" spans="2:21" ht="16.2" thickBot="1" x14ac:dyDescent="0.35">
      <c r="B71" s="198" t="s">
        <v>171</v>
      </c>
      <c r="C71" s="231" t="s">
        <v>171</v>
      </c>
      <c r="D71" s="95"/>
      <c r="F71" s="94"/>
      <c r="G71" s="94"/>
      <c r="H71" s="96"/>
      <c r="R71" s="94"/>
      <c r="S71" s="94"/>
      <c r="T71" s="94"/>
      <c r="U71" s="94"/>
    </row>
    <row r="72" spans="2:21" x14ac:dyDescent="0.3">
      <c r="R72" s="94"/>
      <c r="S72" s="94"/>
      <c r="T72" s="94"/>
    </row>
    <row r="73" spans="2:21" x14ac:dyDescent="0.3">
      <c r="R73" s="94"/>
      <c r="S73" s="94"/>
      <c r="T73" s="94"/>
    </row>
  </sheetData>
  <sheetProtection formatCells="0" formatColumns="0" insertRows="0" deleteRows="0"/>
  <mergeCells count="88">
    <mergeCell ref="O36:R36"/>
    <mergeCell ref="O37:R37"/>
    <mergeCell ref="O38:R38"/>
    <mergeCell ref="O31:R31"/>
    <mergeCell ref="O32:R32"/>
    <mergeCell ref="O33:R33"/>
    <mergeCell ref="O34:R34"/>
    <mergeCell ref="O35:R35"/>
    <mergeCell ref="O26:R26"/>
    <mergeCell ref="O27:R27"/>
    <mergeCell ref="O28:R28"/>
    <mergeCell ref="O29:R29"/>
    <mergeCell ref="O30:R30"/>
    <mergeCell ref="O21:R21"/>
    <mergeCell ref="O22:R22"/>
    <mergeCell ref="O23:R23"/>
    <mergeCell ref="O24:R24"/>
    <mergeCell ref="O25:R25"/>
    <mergeCell ref="O16:R16"/>
    <mergeCell ref="O17:R17"/>
    <mergeCell ref="O18:R18"/>
    <mergeCell ref="O19:R19"/>
    <mergeCell ref="O20:R20"/>
    <mergeCell ref="C8:D8"/>
    <mergeCell ref="E8:G9"/>
    <mergeCell ref="H8:K9"/>
    <mergeCell ref="L8:N10"/>
    <mergeCell ref="O8:P8"/>
    <mergeCell ref="C9:D9"/>
    <mergeCell ref="O9:P9"/>
    <mergeCell ref="C10:D10"/>
    <mergeCell ref="E10:G10"/>
    <mergeCell ref="H10:K10"/>
    <mergeCell ref="O10:P10"/>
    <mergeCell ref="Q1:R1"/>
    <mergeCell ref="Q2:R2"/>
    <mergeCell ref="O5:R5"/>
    <mergeCell ref="C6:D6"/>
    <mergeCell ref="E6:G7"/>
    <mergeCell ref="H6:K7"/>
    <mergeCell ref="L6:N7"/>
    <mergeCell ref="O6:P6"/>
    <mergeCell ref="C7:D7"/>
    <mergeCell ref="O7:P7"/>
    <mergeCell ref="A3:N3"/>
    <mergeCell ref="A4:N4"/>
    <mergeCell ref="O14:R15"/>
    <mergeCell ref="D14:D15"/>
    <mergeCell ref="E14:E15"/>
    <mergeCell ref="F14:F15"/>
    <mergeCell ref="G14:G15"/>
    <mergeCell ref="C18:G18"/>
    <mergeCell ref="B19:B22"/>
    <mergeCell ref="C19:C21"/>
    <mergeCell ref="C22:G22"/>
    <mergeCell ref="I14:I15"/>
    <mergeCell ref="B14:B15"/>
    <mergeCell ref="C14:C15"/>
    <mergeCell ref="B16:B18"/>
    <mergeCell ref="C16:C17"/>
    <mergeCell ref="N52:N53"/>
    <mergeCell ref="C38:G38"/>
    <mergeCell ref="C30:G30"/>
    <mergeCell ref="B23:B30"/>
    <mergeCell ref="C23:C24"/>
    <mergeCell ref="C25:C28"/>
    <mergeCell ref="B31:B38"/>
    <mergeCell ref="C31:C35"/>
    <mergeCell ref="C36:C37"/>
    <mergeCell ref="C39:G39"/>
    <mergeCell ref="K39:M39"/>
    <mergeCell ref="K40:M40"/>
    <mergeCell ref="B44:N44"/>
    <mergeCell ref="B48:C48"/>
    <mergeCell ref="K48:M48"/>
    <mergeCell ref="B67:B70"/>
    <mergeCell ref="C67:C70"/>
    <mergeCell ref="B49:C49"/>
    <mergeCell ref="K49:M49"/>
    <mergeCell ref="B52:B53"/>
    <mergeCell ref="C52:M53"/>
    <mergeCell ref="C54:M54"/>
    <mergeCell ref="C55:M55"/>
    <mergeCell ref="C56:M56"/>
    <mergeCell ref="C57:M57"/>
    <mergeCell ref="C58:M58"/>
    <mergeCell ref="B59:M59"/>
    <mergeCell ref="B65:C65"/>
  </mergeCells>
  <phoneticPr fontId="3" type="noConversion"/>
  <conditionalFormatting sqref="E11:E13">
    <cfRule type="containsText" dxfId="71" priority="105" operator="containsText" text="HP">
      <formula>NOT(ISERROR(SEARCH("HP",E11)))</formula>
    </cfRule>
    <cfRule type="containsText" dxfId="70" priority="101" operator="containsText" text="U">
      <formula>NOT(ISERROR(SEARCH("U",E11)))</formula>
    </cfRule>
    <cfRule type="containsText" dxfId="69" priority="102" operator="containsText" text="C">
      <formula>NOT(ISERROR(SEARCH("C",E11)))</formula>
    </cfRule>
    <cfRule type="containsText" dxfId="68" priority="103" operator="containsText" text="T">
      <formula>NOT(ISERROR(SEARCH("T",E11)))</formula>
    </cfRule>
    <cfRule type="containsText" dxfId="67" priority="104" operator="containsText" text="P">
      <formula>NOT(ISERROR(SEARCH("P",E11)))</formula>
    </cfRule>
  </conditionalFormatting>
  <conditionalFormatting sqref="H8">
    <cfRule type="cellIs" dxfId="66" priority="71" operator="greaterThan">
      <formula>1.05</formula>
    </cfRule>
    <cfRule type="cellIs" dxfId="65" priority="69" operator="greaterThan">
      <formula>1.25</formula>
    </cfRule>
    <cfRule type="cellIs" dxfId="64" priority="77" operator="lessThan">
      <formula>0.8</formula>
    </cfRule>
    <cfRule type="cellIs" dxfId="63" priority="76" operator="equal">
      <formula>0.8</formula>
    </cfRule>
    <cfRule type="cellIs" dxfId="62" priority="75" operator="greaterThan">
      <formula>0.8</formula>
    </cfRule>
    <cfRule type="cellIs" dxfId="61" priority="73" operator="greaterThan">
      <formula>0.95</formula>
    </cfRule>
    <cfRule type="cellIs" dxfId="60" priority="70" operator="equal">
      <formula>1.25</formula>
    </cfRule>
    <cfRule type="cellIs" dxfId="59" priority="72" operator="equal">
      <formula>1.05</formula>
    </cfRule>
    <cfRule type="cellIs" dxfId="58" priority="74" operator="equal">
      <formula>0.95</formula>
    </cfRule>
  </conditionalFormatting>
  <conditionalFormatting sqref="H10">
    <cfRule type="containsText" dxfId="57" priority="31" operator="containsText" text="P">
      <formula>NOT(ISERROR(SEARCH("P",H10)))</formula>
    </cfRule>
    <cfRule type="containsText" dxfId="56" priority="28" operator="containsText" text="U">
      <formula>NOT(ISERROR(SEARCH("U",H10)))</formula>
    </cfRule>
    <cfRule type="containsText" dxfId="55" priority="29" operator="containsText" text="C">
      <formula>NOT(ISERROR(SEARCH("C",H10)))</formula>
    </cfRule>
    <cfRule type="containsText" dxfId="54" priority="30" operator="containsText" text="T">
      <formula>NOT(ISERROR(SEARCH("T",H10)))</formula>
    </cfRule>
    <cfRule type="containsText" dxfId="53" priority="32" operator="containsText" text="HP">
      <formula>NOT(ISERROR(SEARCH("HP",H10)))</formula>
    </cfRule>
  </conditionalFormatting>
  <conditionalFormatting sqref="M16:M17">
    <cfRule type="cellIs" dxfId="52" priority="86" operator="equal">
      <formula>1.05</formula>
    </cfRule>
    <cfRule type="cellIs" dxfId="51" priority="84" operator="equal">
      <formula>1.25</formula>
    </cfRule>
    <cfRule type="cellIs" dxfId="50" priority="85" operator="greaterThan">
      <formula>1.05</formula>
    </cfRule>
    <cfRule type="cellIs" dxfId="49" priority="83" operator="greaterThan">
      <formula>1.25</formula>
    </cfRule>
    <cfRule type="cellIs" dxfId="48" priority="87" operator="greaterThan">
      <formula>0.95</formula>
    </cfRule>
    <cfRule type="cellIs" dxfId="47" priority="88" operator="equal">
      <formula>0.95</formula>
    </cfRule>
    <cfRule type="cellIs" dxfId="46" priority="89" operator="greaterThan">
      <formula>0.8</formula>
    </cfRule>
    <cfRule type="cellIs" dxfId="45" priority="90" operator="equal">
      <formula>0.8</formula>
    </cfRule>
    <cfRule type="cellIs" dxfId="44" priority="91" operator="lessThan">
      <formula>0.8</formula>
    </cfRule>
  </conditionalFormatting>
  <conditionalFormatting sqref="M19:M21">
    <cfRule type="cellIs" dxfId="43" priority="20" operator="equal">
      <formula>1.25</formula>
    </cfRule>
    <cfRule type="cellIs" dxfId="42" priority="21" operator="greaterThan">
      <formula>1.05</formula>
    </cfRule>
    <cfRule type="cellIs" dxfId="41" priority="22" operator="equal">
      <formula>1.05</formula>
    </cfRule>
    <cfRule type="cellIs" dxfId="40" priority="23" operator="greaterThan">
      <formula>0.95</formula>
    </cfRule>
    <cfRule type="cellIs" dxfId="39" priority="19" operator="greaterThan">
      <formula>1.25</formula>
    </cfRule>
    <cfRule type="cellIs" dxfId="38" priority="25" operator="greaterThan">
      <formula>0.8</formula>
    </cfRule>
    <cfRule type="cellIs" dxfId="37" priority="26" operator="equal">
      <formula>0.8</formula>
    </cfRule>
    <cfRule type="cellIs" dxfId="36" priority="24" operator="equal">
      <formula>0.95</formula>
    </cfRule>
    <cfRule type="cellIs" dxfId="35" priority="27" operator="lessThan">
      <formula>0.8</formula>
    </cfRule>
  </conditionalFormatting>
  <conditionalFormatting sqref="M23:M29">
    <cfRule type="cellIs" dxfId="34" priority="15" operator="equal">
      <formula>0.95</formula>
    </cfRule>
    <cfRule type="cellIs" dxfId="33" priority="14" operator="greaterThan">
      <formula>0.95</formula>
    </cfRule>
    <cfRule type="cellIs" dxfId="32" priority="13" operator="equal">
      <formula>1.05</formula>
    </cfRule>
    <cfRule type="cellIs" dxfId="31" priority="17" operator="equal">
      <formula>0.8</formula>
    </cfRule>
    <cfRule type="cellIs" dxfId="30" priority="12" operator="greaterThan">
      <formula>1.05</formula>
    </cfRule>
    <cfRule type="cellIs" dxfId="29" priority="16" operator="greaterThan">
      <formula>0.8</formula>
    </cfRule>
    <cfRule type="cellIs" dxfId="28" priority="11" operator="equal">
      <formula>1.25</formula>
    </cfRule>
    <cfRule type="cellIs" dxfId="27" priority="10" operator="greaterThan">
      <formula>1.25</formula>
    </cfRule>
    <cfRule type="cellIs" dxfId="26" priority="18" operator="lessThan">
      <formula>0.8</formula>
    </cfRule>
  </conditionalFormatting>
  <conditionalFormatting sqref="M31:M37">
    <cfRule type="cellIs" dxfId="25" priority="4" operator="equal">
      <formula>1.05</formula>
    </cfRule>
    <cfRule type="cellIs" dxfId="24" priority="5" operator="greaterThan">
      <formula>0.95</formula>
    </cfRule>
    <cfRule type="cellIs" dxfId="23" priority="6" operator="equal">
      <formula>0.95</formula>
    </cfRule>
    <cfRule type="cellIs" dxfId="22" priority="7" operator="greaterThan">
      <formula>0.8</formula>
    </cfRule>
    <cfRule type="cellIs" dxfId="21" priority="8" operator="equal">
      <formula>0.8</formula>
    </cfRule>
    <cfRule type="cellIs" dxfId="20" priority="9" operator="lessThan">
      <formula>0.8</formula>
    </cfRule>
    <cfRule type="cellIs" dxfId="19" priority="1" operator="greaterThan">
      <formula>1.25</formula>
    </cfRule>
    <cfRule type="cellIs" dxfId="18" priority="2" operator="equal">
      <formula>1.25</formula>
    </cfRule>
    <cfRule type="cellIs" dxfId="17" priority="3" operator="greaterThan">
      <formula>1.05</formula>
    </cfRule>
  </conditionalFormatting>
  <conditionalFormatting sqref="M45:M47">
    <cfRule type="cellIs" dxfId="16" priority="138" operator="greaterThan">
      <formula>1.25</formula>
    </cfRule>
    <cfRule type="cellIs" dxfId="15" priority="139" operator="equal">
      <formula>1.25</formula>
    </cfRule>
    <cfRule type="cellIs" dxfId="14" priority="140" operator="greaterThan">
      <formula>1.05</formula>
    </cfRule>
    <cfRule type="cellIs" dxfId="13" priority="141" operator="equal">
      <formula>1.05</formula>
    </cfRule>
    <cfRule type="cellIs" dxfId="12" priority="142" operator="greaterThan">
      <formula>0.95</formula>
    </cfRule>
    <cfRule type="cellIs" dxfId="11" priority="143" operator="equal">
      <formula>0.95</formula>
    </cfRule>
    <cfRule type="cellIs" dxfId="10" priority="144" operator="greaterThan">
      <formula>0.8</formula>
    </cfRule>
    <cfRule type="cellIs" dxfId="9" priority="145" operator="equal">
      <formula>0.8</formula>
    </cfRule>
    <cfRule type="cellIs" dxfId="8" priority="146" operator="lessThan">
      <formula>0.8</formula>
    </cfRule>
  </conditionalFormatting>
  <conditionalFormatting sqref="N43 N45:N47">
    <cfRule type="cellIs" dxfId="7" priority="161" stopIfTrue="1" operator="equal">
      <formula>"U"</formula>
    </cfRule>
    <cfRule type="cellIs" dxfId="6" priority="162" stopIfTrue="1" operator="equal">
      <formula>"HP"</formula>
    </cfRule>
    <cfRule type="cellIs" dxfId="5" priority="163" stopIfTrue="1" operator="equal">
      <formula>"P"</formula>
    </cfRule>
    <cfRule type="cellIs" dxfId="4" priority="164" stopIfTrue="1" operator="equal">
      <formula>"T"</formula>
    </cfRule>
    <cfRule type="cellIs" dxfId="3" priority="165" stopIfTrue="1" operator="equal">
      <formula>"C"</formula>
    </cfRule>
  </conditionalFormatting>
  <dataValidations count="5">
    <dataValidation type="list" allowBlank="1" showInputMessage="1" showErrorMessage="1" sqref="H6" xr:uid="{E6067BAE-FFD6-4540-BB52-82667ED97C4B}">
      <formula1>$U$6:$U$7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1BF2D84B-A4B9-4962-AC13-3CC3652EAF25}">
      <formula1>$T$8:$T$20</formula1>
    </dataValidation>
    <dataValidation type="list" allowBlank="1" showInputMessage="1" showErrorMessage="1" sqref="G16:G17 G45:G47 G19:G21 G23:G29 G31:G37" xr:uid="{D5764FFC-12A5-40C9-8E8E-B23AE8C4DF21}">
      <formula1>$V$10:$V$11</formula1>
    </dataValidation>
    <dataValidation type="list" allowBlank="1" showInputMessage="1" showErrorMessage="1" sqref="F45:F47 F16:F17 F19:F21 F23:F29 F31:F37" xr:uid="{6680DA66-C6C2-4DA8-A487-F296A427149A}">
      <formula1>$U$10:$U$14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1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42"/>
  <sheetViews>
    <sheetView zoomScale="80" zoomScaleNormal="80" workbookViewId="0">
      <selection activeCell="F142" sqref="F142"/>
    </sheetView>
  </sheetViews>
  <sheetFormatPr defaultRowHeight="14.4" x14ac:dyDescent="0.3"/>
  <cols>
    <col min="1" max="1" width="35.109375" bestFit="1" customWidth="1"/>
    <col min="2" max="2" width="12.88671875" customWidth="1"/>
    <col min="3" max="13" width="12.44140625" customWidth="1"/>
    <col min="14" max="14" width="16.6640625" bestFit="1" customWidth="1"/>
    <col min="16" max="28" width="27.109375" style="233" customWidth="1"/>
  </cols>
  <sheetData>
    <row r="1" spans="1:28" x14ac:dyDescent="0.3">
      <c r="A1" s="4" t="s">
        <v>228</v>
      </c>
      <c r="B1" s="314">
        <v>12</v>
      </c>
    </row>
    <row r="2" spans="1:28" x14ac:dyDescent="0.3">
      <c r="A2" s="3" t="s">
        <v>227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212" t="s">
        <v>28</v>
      </c>
      <c r="Q2" s="317" t="s">
        <v>29</v>
      </c>
      <c r="R2" s="212" t="s">
        <v>30</v>
      </c>
      <c r="S2" s="212" t="s">
        <v>31</v>
      </c>
      <c r="T2" s="212" t="s">
        <v>32</v>
      </c>
      <c r="U2" s="212" t="s">
        <v>33</v>
      </c>
      <c r="V2" s="212" t="s">
        <v>34</v>
      </c>
      <c r="W2" s="212" t="s">
        <v>35</v>
      </c>
      <c r="X2" s="212" t="s">
        <v>36</v>
      </c>
      <c r="Y2" s="212" t="s">
        <v>37</v>
      </c>
      <c r="Z2" s="212" t="s">
        <v>38</v>
      </c>
      <c r="AA2" s="212" t="s">
        <v>39</v>
      </c>
      <c r="AB2" s="212" t="s">
        <v>82</v>
      </c>
    </row>
    <row r="3" spans="1:28" ht="15.6" customHeight="1" x14ac:dyDescent="0.3">
      <c r="A3" s="3" t="s">
        <v>41</v>
      </c>
      <c r="B3" s="264">
        <v>2</v>
      </c>
      <c r="C3" s="264">
        <v>0.6</v>
      </c>
      <c r="D3" s="264">
        <v>3.59</v>
      </c>
      <c r="E3" s="264">
        <v>1.75</v>
      </c>
      <c r="F3" s="264">
        <v>4.07</v>
      </c>
      <c r="G3" s="264"/>
      <c r="H3" s="264"/>
      <c r="I3" s="264"/>
      <c r="J3" s="264"/>
      <c r="K3" s="264"/>
      <c r="L3" s="264"/>
      <c r="M3" s="264"/>
      <c r="N3" s="264">
        <f>SUM(B3:M3)</f>
        <v>12.01</v>
      </c>
      <c r="P3" s="466" t="s">
        <v>300</v>
      </c>
      <c r="Q3" s="467" t="s">
        <v>298</v>
      </c>
      <c r="R3" s="468" t="s">
        <v>299</v>
      </c>
      <c r="S3" s="465"/>
      <c r="T3" s="465"/>
      <c r="U3" s="465"/>
      <c r="V3" s="465"/>
      <c r="W3" s="465"/>
      <c r="X3" s="465"/>
      <c r="Y3" s="465"/>
      <c r="Z3" s="465"/>
      <c r="AA3" s="465"/>
      <c r="AB3" s="465"/>
    </row>
    <row r="4" spans="1:28" x14ac:dyDescent="0.3">
      <c r="A4" s="3" t="s">
        <v>83</v>
      </c>
      <c r="B4" s="2">
        <f>B3</f>
        <v>2</v>
      </c>
      <c r="C4" s="2">
        <f>SUM($B$3:C$3)</f>
        <v>2.6</v>
      </c>
      <c r="D4" s="2">
        <f>SUM($B$3:D$3)</f>
        <v>6.1899999999999995</v>
      </c>
      <c r="E4" s="2">
        <f>SUM($B$3:E$3)</f>
        <v>7.9399999999999995</v>
      </c>
      <c r="F4" s="2">
        <f>SUM($B$3:F$3)</f>
        <v>12.01</v>
      </c>
      <c r="G4" s="2">
        <f>SUM($B$3:G$3)</f>
        <v>12.01</v>
      </c>
      <c r="H4" s="2">
        <f>SUM($B$3:H$3)</f>
        <v>12.01</v>
      </c>
      <c r="I4" s="2">
        <f>SUM($B$3:I$3)</f>
        <v>12.01</v>
      </c>
      <c r="J4" s="2">
        <f>SUM($B$3:J$3)</f>
        <v>12.01</v>
      </c>
      <c r="K4" s="2">
        <f>SUM($B$3:K$3)</f>
        <v>12.01</v>
      </c>
      <c r="L4" s="2">
        <f>SUM($B$3:L$3)</f>
        <v>12.01</v>
      </c>
      <c r="M4" s="2">
        <f>SUM($B$3:M$3)</f>
        <v>12.01</v>
      </c>
      <c r="N4" s="2"/>
      <c r="P4" s="466"/>
      <c r="Q4" s="467"/>
      <c r="R4" s="469"/>
      <c r="S4" s="465"/>
      <c r="T4" s="465"/>
      <c r="U4" s="465"/>
      <c r="V4" s="465"/>
      <c r="W4" s="465"/>
      <c r="X4" s="465"/>
      <c r="Y4" s="465"/>
      <c r="Z4" s="465"/>
      <c r="AA4" s="465"/>
      <c r="AB4" s="465"/>
    </row>
    <row r="5" spans="1:28" x14ac:dyDescent="0.3">
      <c r="A5" s="3" t="s">
        <v>200</v>
      </c>
      <c r="B5" s="2">
        <f>B4/$B$1</f>
        <v>0.16666666666666666</v>
      </c>
      <c r="C5" s="2">
        <f t="shared" ref="C5:M5" si="0">C4/$B$1</f>
        <v>0.21666666666666667</v>
      </c>
      <c r="D5" s="2">
        <f t="shared" si="0"/>
        <v>0.51583333333333325</v>
      </c>
      <c r="E5" s="2">
        <f t="shared" si="0"/>
        <v>0.66166666666666663</v>
      </c>
      <c r="F5" s="2">
        <f t="shared" si="0"/>
        <v>1.0008333333333332</v>
      </c>
      <c r="G5" s="2">
        <f t="shared" si="0"/>
        <v>1.0008333333333332</v>
      </c>
      <c r="H5" s="2">
        <f t="shared" si="0"/>
        <v>1.0008333333333332</v>
      </c>
      <c r="I5" s="2">
        <f t="shared" si="0"/>
        <v>1.0008333333333332</v>
      </c>
      <c r="J5" s="2">
        <f t="shared" si="0"/>
        <v>1.0008333333333332</v>
      </c>
      <c r="K5" s="2">
        <f t="shared" si="0"/>
        <v>1.0008333333333332</v>
      </c>
      <c r="L5" s="2">
        <f t="shared" si="0"/>
        <v>1.0008333333333332</v>
      </c>
      <c r="M5" s="2">
        <f t="shared" si="0"/>
        <v>1.0008333333333332</v>
      </c>
      <c r="N5" s="2">
        <f>M5</f>
        <v>1.0008333333333332</v>
      </c>
      <c r="P5" s="466"/>
      <c r="Q5" s="467"/>
      <c r="R5" s="469"/>
      <c r="S5" s="465"/>
      <c r="T5" s="465"/>
      <c r="U5" s="465"/>
      <c r="V5" s="465"/>
      <c r="W5" s="465"/>
      <c r="X5" s="465"/>
      <c r="Y5" s="465"/>
      <c r="Z5" s="465"/>
      <c r="AA5" s="465"/>
      <c r="AB5" s="465"/>
    </row>
    <row r="8" spans="1:28" x14ac:dyDescent="0.3">
      <c r="A8" s="4" t="s">
        <v>228</v>
      </c>
    </row>
    <row r="9" spans="1:28" ht="28.8" x14ac:dyDescent="0.3">
      <c r="A9" s="315" t="s">
        <v>295</v>
      </c>
      <c r="B9" s="3" t="s">
        <v>28</v>
      </c>
      <c r="C9" s="3" t="s">
        <v>29</v>
      </c>
      <c r="D9" s="3" t="s">
        <v>30</v>
      </c>
      <c r="E9" s="3" t="s">
        <v>31</v>
      </c>
      <c r="F9" s="3" t="s">
        <v>32</v>
      </c>
      <c r="G9" s="3" t="s">
        <v>33</v>
      </c>
      <c r="H9" s="3" t="s">
        <v>34</v>
      </c>
      <c r="I9" s="3" t="s">
        <v>35</v>
      </c>
      <c r="J9" s="3" t="s">
        <v>36</v>
      </c>
      <c r="K9" s="3" t="s">
        <v>37</v>
      </c>
      <c r="L9" s="3" t="s">
        <v>38</v>
      </c>
      <c r="M9" s="3" t="s">
        <v>39</v>
      </c>
      <c r="N9" s="3" t="s">
        <v>82</v>
      </c>
      <c r="P9" s="212" t="s">
        <v>28</v>
      </c>
      <c r="Q9" s="212" t="s">
        <v>29</v>
      </c>
      <c r="R9" s="212" t="s">
        <v>30</v>
      </c>
      <c r="S9" s="212" t="s">
        <v>31</v>
      </c>
      <c r="T9" s="212" t="s">
        <v>32</v>
      </c>
      <c r="U9" s="212" t="s">
        <v>33</v>
      </c>
      <c r="V9" s="212" t="s">
        <v>34</v>
      </c>
      <c r="W9" s="212" t="s">
        <v>35</v>
      </c>
      <c r="X9" s="212" t="s">
        <v>36</v>
      </c>
      <c r="Y9" s="212" t="s">
        <v>37</v>
      </c>
      <c r="Z9" s="212" t="s">
        <v>38</v>
      </c>
      <c r="AA9" s="212" t="s">
        <v>39</v>
      </c>
      <c r="AB9" s="212" t="s">
        <v>82</v>
      </c>
    </row>
    <row r="10" spans="1:28" x14ac:dyDescent="0.3">
      <c r="A10" s="3" t="s">
        <v>40</v>
      </c>
      <c r="B10" s="2">
        <v>0.95</v>
      </c>
      <c r="C10" s="2">
        <v>0.95</v>
      </c>
      <c r="D10" s="2">
        <v>0.95</v>
      </c>
      <c r="E10" s="2">
        <v>0.95</v>
      </c>
      <c r="F10" s="2">
        <v>0.95</v>
      </c>
      <c r="G10" s="2">
        <v>0.95</v>
      </c>
      <c r="H10" s="2">
        <v>0.95</v>
      </c>
      <c r="I10" s="2">
        <v>0.95</v>
      </c>
      <c r="J10" s="2">
        <v>0.95</v>
      </c>
      <c r="K10" s="2">
        <v>0.95</v>
      </c>
      <c r="L10" s="2">
        <v>0.95</v>
      </c>
      <c r="M10" s="2">
        <v>0.95</v>
      </c>
      <c r="N10" s="2">
        <f>AVERAGE(B10:M10)</f>
        <v>0.94999999999999984</v>
      </c>
      <c r="P10" s="465"/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5"/>
      <c r="AB10" s="465"/>
    </row>
    <row r="11" spans="1:28" x14ac:dyDescent="0.3">
      <c r="A11" s="3" t="s">
        <v>41</v>
      </c>
      <c r="B11" s="264">
        <v>0.48</v>
      </c>
      <c r="C11" s="264">
        <v>0.17</v>
      </c>
      <c r="D11" s="264">
        <v>0.76</v>
      </c>
      <c r="E11" s="264">
        <v>0.28999999999999998</v>
      </c>
      <c r="F11" s="264">
        <v>0.14000000000000001</v>
      </c>
      <c r="G11" s="264"/>
      <c r="H11" s="264"/>
      <c r="I11" s="264"/>
      <c r="J11" s="264"/>
      <c r="K11" s="264"/>
      <c r="L11" s="264"/>
      <c r="M11" s="264"/>
      <c r="N11" s="264">
        <f>AVERAGE(B11:M11)</f>
        <v>0.36800000000000005</v>
      </c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</row>
    <row r="12" spans="1:28" x14ac:dyDescent="0.3">
      <c r="A12" s="3" t="s">
        <v>199</v>
      </c>
      <c r="B12" s="2">
        <f>IFERROR(B10/B11,0)</f>
        <v>1.9791666666666667</v>
      </c>
      <c r="C12" s="2">
        <f t="shared" ref="C12:N12" si="1">IFERROR(C10/C11,0)</f>
        <v>5.5882352941176467</v>
      </c>
      <c r="D12" s="2">
        <f t="shared" si="1"/>
        <v>1.25</v>
      </c>
      <c r="E12" s="2">
        <f t="shared" si="1"/>
        <v>3.2758620689655173</v>
      </c>
      <c r="F12" s="2">
        <f t="shared" si="1"/>
        <v>6.7857142857142847</v>
      </c>
      <c r="G12" s="2">
        <f t="shared" si="1"/>
        <v>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2.5815217391304341</v>
      </c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5"/>
    </row>
    <row r="13" spans="1:28" x14ac:dyDescent="0.3">
      <c r="A13" s="3" t="s">
        <v>200</v>
      </c>
      <c r="B13" s="2">
        <f>B11</f>
        <v>0.48</v>
      </c>
      <c r="C13" s="2">
        <f>AVERAGE($B$11:C$11)</f>
        <v>0.32500000000000001</v>
      </c>
      <c r="D13" s="2">
        <f>AVERAGE($B$11:D$11)</f>
        <v>0.47000000000000003</v>
      </c>
      <c r="E13" s="2">
        <f>AVERAGE($B$11:E$11)</f>
        <v>0.42500000000000004</v>
      </c>
      <c r="F13" s="2">
        <f>AVERAGE($B$11:F$11)</f>
        <v>0.36800000000000005</v>
      </c>
      <c r="G13" s="2">
        <f>AVERAGE($B$11:G$11)</f>
        <v>0.36800000000000005</v>
      </c>
      <c r="H13" s="2">
        <f>AVERAGE($B$11:H$11)</f>
        <v>0.36800000000000005</v>
      </c>
      <c r="I13" s="2">
        <f>AVERAGE($B$11:I$11)</f>
        <v>0.36800000000000005</v>
      </c>
      <c r="J13" s="2">
        <f>AVERAGE($B$11:J$11)</f>
        <v>0.36800000000000005</v>
      </c>
      <c r="K13" s="2">
        <f>AVERAGE($B$11:K$11)</f>
        <v>0.36800000000000005</v>
      </c>
      <c r="L13" s="2">
        <f>AVERAGE($B$11:L$11)</f>
        <v>0.36800000000000005</v>
      </c>
      <c r="M13" s="2">
        <f>AVERAGE($B$11:M$11)</f>
        <v>0.36800000000000005</v>
      </c>
      <c r="N13" s="2"/>
      <c r="P13" s="465"/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  <c r="AB13" s="465"/>
    </row>
    <row r="16" spans="1:28" x14ac:dyDescent="0.3">
      <c r="A16" s="4" t="s">
        <v>233</v>
      </c>
      <c r="B16" t="s">
        <v>296</v>
      </c>
    </row>
    <row r="17" spans="1:28" s="221" customFormat="1" ht="28.8" x14ac:dyDescent="0.3">
      <c r="A17" s="248" t="s">
        <v>232</v>
      </c>
      <c r="B17" s="249" t="s">
        <v>28</v>
      </c>
      <c r="C17" s="249" t="s">
        <v>29</v>
      </c>
      <c r="D17" s="249" t="s">
        <v>30</v>
      </c>
      <c r="E17" s="249" t="s">
        <v>31</v>
      </c>
      <c r="F17" s="249" t="s">
        <v>32</v>
      </c>
      <c r="G17" s="249" t="s">
        <v>33</v>
      </c>
      <c r="H17" s="249" t="s">
        <v>34</v>
      </c>
      <c r="I17" s="249" t="s">
        <v>35</v>
      </c>
      <c r="J17" s="249" t="s">
        <v>36</v>
      </c>
      <c r="K17" s="249" t="s">
        <v>37</v>
      </c>
      <c r="L17" s="249" t="s">
        <v>38</v>
      </c>
      <c r="M17" s="249" t="s">
        <v>39</v>
      </c>
      <c r="N17" s="249" t="s">
        <v>82</v>
      </c>
      <c r="P17" s="212" t="s">
        <v>28</v>
      </c>
      <c r="Q17" s="212" t="s">
        <v>29</v>
      </c>
      <c r="R17" s="212" t="s">
        <v>30</v>
      </c>
      <c r="S17" s="212" t="s">
        <v>31</v>
      </c>
      <c r="T17" s="212" t="s">
        <v>32</v>
      </c>
      <c r="U17" s="212" t="s">
        <v>33</v>
      </c>
      <c r="V17" s="212" t="s">
        <v>34</v>
      </c>
      <c r="W17" s="212" t="s">
        <v>35</v>
      </c>
      <c r="X17" s="212" t="s">
        <v>36</v>
      </c>
      <c r="Y17" s="212" t="s">
        <v>37</v>
      </c>
      <c r="Z17" s="212" t="s">
        <v>38</v>
      </c>
      <c r="AA17" s="212" t="s">
        <v>39</v>
      </c>
      <c r="AB17" s="212" t="s">
        <v>82</v>
      </c>
    </row>
    <row r="18" spans="1:28" x14ac:dyDescent="0.3">
      <c r="A18" s="3" t="s">
        <v>40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216">
        <v>0</v>
      </c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</row>
    <row r="19" spans="1:28" x14ac:dyDescent="0.3">
      <c r="A19" s="3" t="s">
        <v>41</v>
      </c>
      <c r="B19" s="265">
        <v>0</v>
      </c>
      <c r="C19" s="265">
        <v>0</v>
      </c>
      <c r="D19" s="265">
        <v>0</v>
      </c>
      <c r="E19" s="265">
        <v>0</v>
      </c>
      <c r="F19" s="265">
        <v>0</v>
      </c>
      <c r="G19" s="265"/>
      <c r="H19" s="265"/>
      <c r="I19" s="265"/>
      <c r="J19" s="265"/>
      <c r="K19" s="265"/>
      <c r="L19" s="265"/>
      <c r="M19" s="265"/>
      <c r="N19" s="266">
        <f>SUM(B19:M19)</f>
        <v>0</v>
      </c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</row>
    <row r="20" spans="1:28" s="221" customFormat="1" x14ac:dyDescent="0.3">
      <c r="A20" s="3" t="s">
        <v>83</v>
      </c>
      <c r="B20" s="1">
        <f>B19</f>
        <v>0</v>
      </c>
      <c r="C20" s="1">
        <f>SUM($B$19:C$19)</f>
        <v>0</v>
      </c>
      <c r="D20" s="1">
        <f>SUM($B$19:D$19)</f>
        <v>0</v>
      </c>
      <c r="E20" s="1">
        <f>SUM($B$19:E$19)</f>
        <v>0</v>
      </c>
      <c r="F20" s="1">
        <f>SUM($B$19:F$19)</f>
        <v>0</v>
      </c>
      <c r="G20" s="1">
        <f>SUM($B$19:G$19)</f>
        <v>0</v>
      </c>
      <c r="H20" s="1">
        <f>SUM($B$19:H$19)</f>
        <v>0</v>
      </c>
      <c r="I20" s="1">
        <f>SUM($B$19:I$19)</f>
        <v>0</v>
      </c>
      <c r="J20" s="1">
        <f>SUM($B$19:J$19)</f>
        <v>0</v>
      </c>
      <c r="K20" s="1">
        <f>SUM($B$19:K$19)</f>
        <v>0</v>
      </c>
      <c r="L20" s="1">
        <f>SUM($B$19:L$19)</f>
        <v>0</v>
      </c>
      <c r="M20" s="1">
        <f>SUM($B$19:M$19)</f>
        <v>0</v>
      </c>
      <c r="N20" s="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5"/>
    </row>
    <row r="21" spans="1:28" x14ac:dyDescent="0.3">
      <c r="A21" s="3" t="s">
        <v>199</v>
      </c>
      <c r="B21" s="2">
        <f>IF(B19=0,1,B18/B19)</f>
        <v>1</v>
      </c>
      <c r="C21" s="2">
        <f t="shared" ref="C21:M21" si="2">IF(C19=0,1,C18/C19)</f>
        <v>1</v>
      </c>
      <c r="D21" s="2">
        <f t="shared" si="2"/>
        <v>1</v>
      </c>
      <c r="E21" s="2">
        <f t="shared" si="2"/>
        <v>1</v>
      </c>
      <c r="F21" s="2">
        <f t="shared" si="2"/>
        <v>1</v>
      </c>
      <c r="G21" s="2">
        <f t="shared" si="2"/>
        <v>1</v>
      </c>
      <c r="H21" s="2">
        <f t="shared" si="2"/>
        <v>1</v>
      </c>
      <c r="I21" s="2">
        <f t="shared" si="2"/>
        <v>1</v>
      </c>
      <c r="J21" s="2">
        <f t="shared" si="2"/>
        <v>1</v>
      </c>
      <c r="K21" s="2">
        <f t="shared" si="2"/>
        <v>1</v>
      </c>
      <c r="L21" s="2">
        <f t="shared" si="2"/>
        <v>1</v>
      </c>
      <c r="M21" s="2">
        <f t="shared" si="2"/>
        <v>1</v>
      </c>
      <c r="N21" s="2" t="str">
        <f t="shared" ref="N21" si="3">IF(N19=0,"100%",N19/N18)</f>
        <v>100%</v>
      </c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</row>
    <row r="22" spans="1:28" x14ac:dyDescent="0.3">
      <c r="A22" s="3" t="s">
        <v>201</v>
      </c>
      <c r="B22" s="2">
        <f>B21</f>
        <v>1</v>
      </c>
      <c r="C22" s="2">
        <f>SUM($B$21:C$21)/COUNT($B$21:C$21)</f>
        <v>1</v>
      </c>
      <c r="D22" s="2">
        <f>SUM($B$21:D$21)/COUNT($B$21:D$21)</f>
        <v>1</v>
      </c>
      <c r="E22" s="2">
        <f>SUM($B$21:E$21)/COUNT($B$21:E$21)</f>
        <v>1</v>
      </c>
      <c r="F22" s="2">
        <f>SUM($B$21:F$21)/COUNT($B$21:F$21)</f>
        <v>1</v>
      </c>
      <c r="G22" s="2">
        <f>SUM($B$21:G$21)/COUNT($B$21:G$21)</f>
        <v>1</v>
      </c>
      <c r="H22" s="2">
        <f>SUM($B$21:H$21)/COUNT($B$21:H$21)</f>
        <v>1</v>
      </c>
      <c r="I22" s="2">
        <f>SUM($B$21:I$21)/COUNT($B$21:I$21)</f>
        <v>1</v>
      </c>
      <c r="J22" s="2">
        <f>SUM($B$21:J$21)/COUNT($B$21:J$21)</f>
        <v>1</v>
      </c>
      <c r="K22" s="2">
        <f>SUM($B$21:K$21)/COUNT($B$21:K$21)</f>
        <v>1</v>
      </c>
      <c r="L22" s="2">
        <f>SUM($B$21:L$21)/COUNT($B$21:L$21)</f>
        <v>1</v>
      </c>
      <c r="M22" s="2">
        <f>SUM($B$21:M$21)/COUNT($B$21:M$21)</f>
        <v>1</v>
      </c>
      <c r="N22" s="2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65"/>
      <c r="AA22" s="465"/>
      <c r="AB22" s="465"/>
    </row>
    <row r="25" spans="1:28" x14ac:dyDescent="0.3">
      <c r="A25" s="3" t="s">
        <v>234</v>
      </c>
    </row>
    <row r="26" spans="1:28" ht="28.8" x14ac:dyDescent="0.3">
      <c r="A26" s="211" t="s">
        <v>229</v>
      </c>
      <c r="B26" s="212" t="s">
        <v>28</v>
      </c>
      <c r="C26" s="212" t="s">
        <v>29</v>
      </c>
      <c r="D26" s="212" t="s">
        <v>30</v>
      </c>
      <c r="E26" s="212" t="s">
        <v>31</v>
      </c>
      <c r="F26" s="212" t="s">
        <v>32</v>
      </c>
      <c r="G26" s="212" t="s">
        <v>33</v>
      </c>
      <c r="H26" s="212" t="s">
        <v>34</v>
      </c>
      <c r="I26" s="212" t="s">
        <v>35</v>
      </c>
      <c r="J26" s="212" t="s">
        <v>36</v>
      </c>
      <c r="K26" s="212" t="s">
        <v>37</v>
      </c>
      <c r="L26" s="212" t="s">
        <v>38</v>
      </c>
      <c r="M26" s="212" t="s">
        <v>39</v>
      </c>
      <c r="N26" s="212" t="s">
        <v>82</v>
      </c>
      <c r="P26" s="212" t="s">
        <v>28</v>
      </c>
      <c r="Q26" s="212" t="s">
        <v>29</v>
      </c>
      <c r="R26" s="212" t="s">
        <v>30</v>
      </c>
      <c r="S26" s="212" t="s">
        <v>31</v>
      </c>
      <c r="T26" s="212" t="s">
        <v>32</v>
      </c>
      <c r="U26" s="212" t="s">
        <v>33</v>
      </c>
      <c r="V26" s="212" t="s">
        <v>34</v>
      </c>
      <c r="W26" s="212" t="s">
        <v>35</v>
      </c>
      <c r="X26" s="212" t="s">
        <v>36</v>
      </c>
      <c r="Y26" s="212" t="s">
        <v>37</v>
      </c>
      <c r="Z26" s="212" t="s">
        <v>38</v>
      </c>
      <c r="AA26" s="212" t="s">
        <v>39</v>
      </c>
      <c r="AB26" s="212" t="s">
        <v>82</v>
      </c>
    </row>
    <row r="27" spans="1:28" x14ac:dyDescent="0.3">
      <c r="A27" s="3" t="s">
        <v>40</v>
      </c>
      <c r="B27" s="252">
        <v>8</v>
      </c>
      <c r="C27" s="252">
        <v>8</v>
      </c>
      <c r="D27" s="252">
        <v>8</v>
      </c>
      <c r="E27" s="252">
        <v>8</v>
      </c>
      <c r="F27" s="252">
        <v>8</v>
      </c>
      <c r="G27" s="252">
        <v>8</v>
      </c>
      <c r="H27" s="252">
        <v>8</v>
      </c>
      <c r="I27" s="252">
        <v>8</v>
      </c>
      <c r="J27" s="252">
        <v>8</v>
      </c>
      <c r="K27" s="252">
        <v>8</v>
      </c>
      <c r="L27" s="252">
        <v>8</v>
      </c>
      <c r="M27" s="252">
        <v>8</v>
      </c>
      <c r="N27" s="252">
        <f>AVERAGE(B27:M27)</f>
        <v>8</v>
      </c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465"/>
      <c r="AB27" s="465"/>
    </row>
    <row r="28" spans="1:28" x14ac:dyDescent="0.3">
      <c r="A28" s="3" t="s">
        <v>41</v>
      </c>
      <c r="B28" s="267">
        <v>0</v>
      </c>
      <c r="C28" s="267">
        <v>0</v>
      </c>
      <c r="D28" s="267">
        <v>0</v>
      </c>
      <c r="E28" s="267">
        <v>0</v>
      </c>
      <c r="F28" s="267">
        <v>0</v>
      </c>
      <c r="G28" s="267"/>
      <c r="H28" s="267"/>
      <c r="I28" s="267"/>
      <c r="J28" s="267"/>
      <c r="K28" s="267"/>
      <c r="L28" s="267"/>
      <c r="M28" s="267"/>
      <c r="N28" s="267">
        <f>AVERAGE(B28:M28)</f>
        <v>0</v>
      </c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465"/>
      <c r="AB28" s="465"/>
    </row>
    <row r="29" spans="1:28" x14ac:dyDescent="0.3">
      <c r="A29" s="3" t="s">
        <v>199</v>
      </c>
      <c r="B29" s="2">
        <f>IF(B28=0,1,B27/B28)</f>
        <v>1</v>
      </c>
      <c r="C29" s="2">
        <f t="shared" ref="C29:M29" si="4">IF(C28=0,1,C27/C28)</f>
        <v>1</v>
      </c>
      <c r="D29" s="2">
        <f t="shared" si="4"/>
        <v>1</v>
      </c>
      <c r="E29" s="2">
        <f t="shared" si="4"/>
        <v>1</v>
      </c>
      <c r="F29" s="2">
        <f t="shared" si="4"/>
        <v>1</v>
      </c>
      <c r="G29" s="2">
        <f t="shared" si="4"/>
        <v>1</v>
      </c>
      <c r="H29" s="2">
        <f t="shared" si="4"/>
        <v>1</v>
      </c>
      <c r="I29" s="2">
        <f t="shared" si="4"/>
        <v>1</v>
      </c>
      <c r="J29" s="2">
        <f t="shared" si="4"/>
        <v>1</v>
      </c>
      <c r="K29" s="2">
        <f t="shared" si="4"/>
        <v>1</v>
      </c>
      <c r="L29" s="2">
        <f t="shared" si="4"/>
        <v>1</v>
      </c>
      <c r="M29" s="2">
        <f t="shared" si="4"/>
        <v>1</v>
      </c>
      <c r="N29" s="2">
        <f t="shared" ref="N29" si="5">IF(N28=0,100%,N27/N28)</f>
        <v>1</v>
      </c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</row>
    <row r="30" spans="1:28" x14ac:dyDescent="0.3">
      <c r="A30" s="3" t="s">
        <v>201</v>
      </c>
      <c r="B30" s="2">
        <f>B29</f>
        <v>1</v>
      </c>
      <c r="C30" s="2">
        <f>IFERROR(SUM($B$29:C$29)/COUNT($B$29:C$29),0)</f>
        <v>1</v>
      </c>
      <c r="D30" s="2">
        <f>IFERROR(SUM($B$29:D$29)/COUNT($B$29:D$29),0)</f>
        <v>1</v>
      </c>
      <c r="E30" s="2">
        <f>IFERROR(SUM($B$29:E$29)/COUNT($B$29:E$29),0)</f>
        <v>1</v>
      </c>
      <c r="F30" s="2">
        <f>IFERROR(SUM($B$29:F$29)/COUNT($B$29:F$29),0)</f>
        <v>1</v>
      </c>
      <c r="G30" s="2">
        <f>IFERROR(SUM($B$29:G$29)/COUNT($B$29:G$29),0)</f>
        <v>1</v>
      </c>
      <c r="H30" s="2">
        <f>IFERROR(SUM($B$29:H$29)/COUNT($B$29:H$29),0)</f>
        <v>1</v>
      </c>
      <c r="I30" s="2">
        <f>IFERROR(SUM($B$29:I$29)/COUNT($B$29:I$29),0)</f>
        <v>1</v>
      </c>
      <c r="J30" s="2">
        <f>IFERROR(SUM($B$29:J$29)/COUNT($B$29:J$29),0)</f>
        <v>1</v>
      </c>
      <c r="K30" s="2">
        <f>IFERROR(SUM($B$29:K$29)/COUNT($B$29:K$29),0)</f>
        <v>1</v>
      </c>
      <c r="L30" s="2">
        <f>IFERROR(SUM($B$29:L$29)/COUNT($B$29:L$29),0)</f>
        <v>1</v>
      </c>
      <c r="M30" s="2">
        <f>IFERROR(SUM($B$29:M$29)/COUNT($B$29:M$29),0)</f>
        <v>1</v>
      </c>
      <c r="N30" s="2"/>
      <c r="P30" s="465"/>
      <c r="Q30" s="465"/>
      <c r="R30" s="465"/>
      <c r="S30" s="465"/>
      <c r="T30" s="465"/>
      <c r="U30" s="465"/>
      <c r="V30" s="465"/>
      <c r="W30" s="465"/>
      <c r="X30" s="465"/>
      <c r="Y30" s="465"/>
      <c r="Z30" s="465"/>
      <c r="AA30" s="465"/>
      <c r="AB30" s="465"/>
    </row>
    <row r="33" spans="1:28" x14ac:dyDescent="0.3">
      <c r="A33" s="4" t="s">
        <v>43</v>
      </c>
    </row>
    <row r="34" spans="1:28" x14ac:dyDescent="0.3">
      <c r="A34" s="3" t="s">
        <v>205</v>
      </c>
      <c r="B34" s="3" t="s">
        <v>28</v>
      </c>
      <c r="C34" s="3" t="s">
        <v>29</v>
      </c>
      <c r="D34" s="3" t="s">
        <v>30</v>
      </c>
      <c r="E34" s="3" t="s">
        <v>31</v>
      </c>
      <c r="F34" s="3" t="s">
        <v>32</v>
      </c>
      <c r="G34" s="3" t="s">
        <v>33</v>
      </c>
      <c r="H34" s="3" t="s">
        <v>34</v>
      </c>
      <c r="I34" s="3" t="s">
        <v>35</v>
      </c>
      <c r="J34" s="3" t="s">
        <v>36</v>
      </c>
      <c r="K34" s="3" t="s">
        <v>37</v>
      </c>
      <c r="L34" s="3" t="s">
        <v>38</v>
      </c>
      <c r="M34" s="3" t="s">
        <v>39</v>
      </c>
      <c r="N34" s="3" t="s">
        <v>82</v>
      </c>
      <c r="P34" s="212" t="s">
        <v>28</v>
      </c>
      <c r="Q34" s="212" t="s">
        <v>29</v>
      </c>
      <c r="R34" s="212" t="s">
        <v>30</v>
      </c>
      <c r="S34" s="212" t="s">
        <v>31</v>
      </c>
      <c r="T34" s="212" t="s">
        <v>32</v>
      </c>
      <c r="U34" s="212" t="s">
        <v>33</v>
      </c>
      <c r="V34" s="212" t="s">
        <v>34</v>
      </c>
      <c r="W34" s="212" t="s">
        <v>35</v>
      </c>
      <c r="X34" s="212" t="s">
        <v>36</v>
      </c>
      <c r="Y34" s="212" t="s">
        <v>37</v>
      </c>
      <c r="Z34" s="212" t="s">
        <v>38</v>
      </c>
      <c r="AA34" s="212" t="s">
        <v>39</v>
      </c>
      <c r="AB34" s="212" t="s">
        <v>82</v>
      </c>
    </row>
    <row r="35" spans="1:28" x14ac:dyDescent="0.3">
      <c r="A35" s="3" t="s">
        <v>40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216">
        <f>SUM(B35:M35)</f>
        <v>0</v>
      </c>
      <c r="P35" s="465" t="s">
        <v>301</v>
      </c>
      <c r="Q35" s="465" t="s">
        <v>301</v>
      </c>
      <c r="R35" s="465" t="s">
        <v>301</v>
      </c>
      <c r="S35" s="465"/>
      <c r="T35" s="465"/>
      <c r="U35" s="465"/>
      <c r="V35" s="465"/>
      <c r="W35" s="465"/>
      <c r="X35" s="465"/>
      <c r="Y35" s="465"/>
      <c r="Z35" s="465"/>
      <c r="AA35" s="465"/>
      <c r="AB35" s="465"/>
    </row>
    <row r="36" spans="1:28" x14ac:dyDescent="0.3">
      <c r="A36" s="3" t="s">
        <v>41</v>
      </c>
      <c r="B36" s="265">
        <v>0</v>
      </c>
      <c r="C36" s="265">
        <v>0</v>
      </c>
      <c r="D36" s="265">
        <v>0</v>
      </c>
      <c r="E36" s="265">
        <v>0</v>
      </c>
      <c r="F36" s="265">
        <v>0</v>
      </c>
      <c r="G36" s="265"/>
      <c r="H36" s="265"/>
      <c r="I36" s="265"/>
      <c r="J36" s="265"/>
      <c r="K36" s="265"/>
      <c r="L36" s="265"/>
      <c r="M36" s="265"/>
      <c r="N36" s="266">
        <f>SUM(B36:M36)</f>
        <v>0</v>
      </c>
      <c r="P36" s="465"/>
      <c r="Q36" s="465"/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B36" s="465"/>
    </row>
    <row r="37" spans="1:28" s="221" customFormat="1" x14ac:dyDescent="0.3">
      <c r="A37" s="3" t="s">
        <v>83</v>
      </c>
      <c r="B37" s="1">
        <f>B36</f>
        <v>0</v>
      </c>
      <c r="C37" s="1">
        <f>SUM($B$36:C$36)</f>
        <v>0</v>
      </c>
      <c r="D37" s="1">
        <f>SUM($B$36:D$36)</f>
        <v>0</v>
      </c>
      <c r="E37" s="1">
        <f>SUM($B$36:E$36)</f>
        <v>0</v>
      </c>
      <c r="F37" s="1">
        <f>SUM($B$36:F$36)</f>
        <v>0</v>
      </c>
      <c r="G37" s="1">
        <f>SUM($B$36:G$36)</f>
        <v>0</v>
      </c>
      <c r="H37" s="1">
        <f>SUM($B$36:H$36)</f>
        <v>0</v>
      </c>
      <c r="I37" s="1">
        <f>SUM($B$36:I$36)</f>
        <v>0</v>
      </c>
      <c r="J37" s="1">
        <f>SUM($B$36:J$36)</f>
        <v>0</v>
      </c>
      <c r="K37" s="1">
        <f>SUM($B$36:K$36)</f>
        <v>0</v>
      </c>
      <c r="L37" s="1">
        <f>SUM($B$36:L$36)</f>
        <v>0</v>
      </c>
      <c r="M37" s="1">
        <f>SUM($B$36:M$36)</f>
        <v>0</v>
      </c>
      <c r="N37" s="5"/>
      <c r="P37" s="465"/>
      <c r="Q37" s="465"/>
      <c r="R37" s="465"/>
      <c r="S37" s="465"/>
      <c r="T37" s="465"/>
      <c r="U37" s="465"/>
      <c r="V37" s="465"/>
      <c r="W37" s="465"/>
      <c r="X37" s="465"/>
      <c r="Y37" s="465"/>
      <c r="Z37" s="465"/>
      <c r="AA37" s="465"/>
      <c r="AB37" s="465"/>
    </row>
    <row r="38" spans="1:28" x14ac:dyDescent="0.3">
      <c r="A38" s="3" t="s">
        <v>199</v>
      </c>
      <c r="B38" s="2">
        <f>IF(B36=0,1,B35/B36)</f>
        <v>1</v>
      </c>
      <c r="C38" s="2">
        <f t="shared" ref="C38:M38" si="6">IF(C36=0,1,C35/C36)</f>
        <v>1</v>
      </c>
      <c r="D38" s="2">
        <f t="shared" si="6"/>
        <v>1</v>
      </c>
      <c r="E38" s="2">
        <f t="shared" si="6"/>
        <v>1</v>
      </c>
      <c r="F38" s="2">
        <f t="shared" si="6"/>
        <v>1</v>
      </c>
      <c r="G38" s="2">
        <f t="shared" si="6"/>
        <v>1</v>
      </c>
      <c r="H38" s="2">
        <f t="shared" si="6"/>
        <v>1</v>
      </c>
      <c r="I38" s="2">
        <f t="shared" si="6"/>
        <v>1</v>
      </c>
      <c r="J38" s="2">
        <f t="shared" si="6"/>
        <v>1</v>
      </c>
      <c r="K38" s="2">
        <f t="shared" si="6"/>
        <v>1</v>
      </c>
      <c r="L38" s="2">
        <f t="shared" si="6"/>
        <v>1</v>
      </c>
      <c r="M38" s="2">
        <f t="shared" si="6"/>
        <v>1</v>
      </c>
      <c r="N38" s="2" t="str">
        <f t="shared" ref="N38" si="7">IF(N36=0,"100%",N36/N35)</f>
        <v>100%</v>
      </c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65"/>
      <c r="AA38" s="465"/>
      <c r="AB38" s="465"/>
    </row>
    <row r="39" spans="1:28" x14ac:dyDescent="0.3">
      <c r="A39" s="3" t="s">
        <v>201</v>
      </c>
      <c r="B39" s="2">
        <f>B38</f>
        <v>1</v>
      </c>
      <c r="C39" s="2">
        <f>SUM($B$38:C$38)/COUNT($B$38:C$38)</f>
        <v>1</v>
      </c>
      <c r="D39" s="2">
        <f>SUM($B$38:D$38)/COUNT($B$38:D$38)</f>
        <v>1</v>
      </c>
      <c r="E39" s="2">
        <f>SUM($B$38:E$38)/COUNT($B$38:E$38)</f>
        <v>1</v>
      </c>
      <c r="F39" s="2">
        <f>SUM($B$38:F$38)/COUNT($B$38:F$38)</f>
        <v>1</v>
      </c>
      <c r="G39" s="2">
        <f>SUM($B$38:G$38)/COUNT($B$38:G$38)</f>
        <v>1</v>
      </c>
      <c r="H39" s="2">
        <f>SUM($B$38:H$38)/COUNT($B$38:H$38)</f>
        <v>1</v>
      </c>
      <c r="I39" s="2">
        <f>SUM($B$38:I$38)/COUNT($B$38:I$38)</f>
        <v>1</v>
      </c>
      <c r="J39" s="2">
        <f>SUM($B$38:J$38)/COUNT($B$38:J$38)</f>
        <v>1</v>
      </c>
      <c r="K39" s="2">
        <f>SUM($B$38:K$38)/COUNT($B$38:K$38)</f>
        <v>1</v>
      </c>
      <c r="L39" s="2">
        <f>SUM($B$38:L$38)/COUNT($B$38:L$38)</f>
        <v>1</v>
      </c>
      <c r="M39" s="2">
        <f>SUM($B$38:M$38)/COUNT($B$38:M$38)</f>
        <v>1</v>
      </c>
      <c r="N39" s="2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  <c r="AB39" s="465"/>
    </row>
    <row r="40" spans="1:28" x14ac:dyDescent="0.3">
      <c r="A40" s="218"/>
      <c r="B40" s="219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</row>
    <row r="41" spans="1:28" x14ac:dyDescent="0.3">
      <c r="A41" s="218"/>
      <c r="B41" s="219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</row>
    <row r="42" spans="1:28" s="233" customFormat="1" ht="33.75" customHeight="1" x14ac:dyDescent="0.3">
      <c r="A42" s="253" t="s">
        <v>239</v>
      </c>
      <c r="B42" s="212" t="s">
        <v>28</v>
      </c>
      <c r="C42" s="212" t="s">
        <v>29</v>
      </c>
      <c r="D42" s="212" t="s">
        <v>30</v>
      </c>
      <c r="E42" s="212" t="s">
        <v>31</v>
      </c>
      <c r="F42" s="212" t="s">
        <v>32</v>
      </c>
      <c r="G42" s="212" t="s">
        <v>33</v>
      </c>
      <c r="H42" s="212" t="s">
        <v>34</v>
      </c>
      <c r="I42" s="212" t="s">
        <v>35</v>
      </c>
      <c r="J42" s="212" t="s">
        <v>36</v>
      </c>
      <c r="K42" s="212" t="s">
        <v>37</v>
      </c>
      <c r="L42" s="212" t="s">
        <v>38</v>
      </c>
      <c r="M42" s="212" t="s">
        <v>39</v>
      </c>
      <c r="N42" s="212" t="s">
        <v>82</v>
      </c>
      <c r="P42" s="212" t="s">
        <v>28</v>
      </c>
      <c r="Q42" s="212" t="s">
        <v>29</v>
      </c>
      <c r="R42" s="212" t="s">
        <v>30</v>
      </c>
      <c r="S42" s="212" t="s">
        <v>31</v>
      </c>
      <c r="T42" s="212" t="s">
        <v>32</v>
      </c>
      <c r="U42" s="212" t="s">
        <v>33</v>
      </c>
      <c r="V42" s="212" t="s">
        <v>34</v>
      </c>
      <c r="W42" s="212" t="s">
        <v>35</v>
      </c>
      <c r="X42" s="212" t="s">
        <v>36</v>
      </c>
      <c r="Y42" s="212" t="s">
        <v>37</v>
      </c>
      <c r="Z42" s="212" t="s">
        <v>38</v>
      </c>
      <c r="AA42" s="212" t="s">
        <v>39</v>
      </c>
      <c r="AB42" s="212" t="s">
        <v>82</v>
      </c>
    </row>
    <row r="43" spans="1:28" x14ac:dyDescent="0.3">
      <c r="A43" s="3" t="s">
        <v>40</v>
      </c>
      <c r="B43" s="273"/>
      <c r="C43" s="273"/>
      <c r="D43" s="273"/>
      <c r="E43" s="273"/>
      <c r="F43" s="273"/>
      <c r="G43" s="254">
        <v>1</v>
      </c>
      <c r="H43" s="273"/>
      <c r="I43" s="273"/>
      <c r="J43" s="273"/>
      <c r="K43" s="273"/>
      <c r="L43" s="273"/>
      <c r="M43" s="254">
        <v>1</v>
      </c>
      <c r="N43" s="254">
        <f>SUM(B43:M43)</f>
        <v>2</v>
      </c>
      <c r="P43" s="465"/>
      <c r="Q43" s="465"/>
      <c r="R43" s="465"/>
      <c r="S43" s="465"/>
      <c r="T43" s="465"/>
      <c r="U43" s="465"/>
      <c r="V43" s="465"/>
      <c r="W43" s="465"/>
      <c r="X43" s="465"/>
      <c r="Y43" s="465"/>
      <c r="Z43" s="465"/>
      <c r="AA43" s="465"/>
      <c r="AB43" s="465"/>
    </row>
    <row r="44" spans="1:28" x14ac:dyDescent="0.3">
      <c r="A44" s="3" t="s">
        <v>41</v>
      </c>
      <c r="B44" s="273"/>
      <c r="C44" s="273"/>
      <c r="D44" s="273"/>
      <c r="E44" s="273"/>
      <c r="F44" s="273"/>
      <c r="G44" s="268"/>
      <c r="H44" s="273"/>
      <c r="I44" s="273"/>
      <c r="J44" s="273"/>
      <c r="K44" s="273"/>
      <c r="L44" s="273"/>
      <c r="M44" s="268"/>
      <c r="N44" s="268">
        <f>SUM(B44:M44)</f>
        <v>0</v>
      </c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5"/>
      <c r="AB44" s="465"/>
    </row>
    <row r="45" spans="1:28" x14ac:dyDescent="0.3">
      <c r="A45" s="3" t="s">
        <v>240</v>
      </c>
      <c r="B45" s="274"/>
      <c r="C45" s="274"/>
      <c r="D45" s="274"/>
      <c r="E45" s="274"/>
      <c r="F45" s="274"/>
      <c r="G45" s="2">
        <f>G44/G43</f>
        <v>0</v>
      </c>
      <c r="H45" s="274"/>
      <c r="I45" s="274"/>
      <c r="J45" s="274"/>
      <c r="K45" s="274"/>
      <c r="L45" s="274"/>
      <c r="M45" s="2">
        <f>M44/M43</f>
        <v>0</v>
      </c>
      <c r="N45" s="2">
        <f>AVERAGE(B45:M45)</f>
        <v>0</v>
      </c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465"/>
      <c r="AA45" s="465"/>
      <c r="AB45" s="465"/>
    </row>
    <row r="46" spans="1:28" x14ac:dyDescent="0.3">
      <c r="A46" s="3" t="s">
        <v>201</v>
      </c>
      <c r="B46" s="275"/>
      <c r="C46" s="275"/>
      <c r="D46" s="275"/>
      <c r="E46" s="275"/>
      <c r="F46" s="275"/>
      <c r="G46" s="6">
        <f>SUM($B$44:G$44)/$N$43</f>
        <v>0</v>
      </c>
      <c r="H46" s="275"/>
      <c r="I46" s="275"/>
      <c r="J46" s="275"/>
      <c r="K46" s="275"/>
      <c r="L46" s="275"/>
      <c r="M46" s="6">
        <f>SUM($B$44:M$44)/$N$43</f>
        <v>0</v>
      </c>
      <c r="N46" s="6"/>
      <c r="P46" s="465"/>
      <c r="Q46" s="465"/>
      <c r="R46" s="465"/>
      <c r="S46" s="465"/>
      <c r="T46" s="465"/>
      <c r="U46" s="465"/>
      <c r="V46" s="465"/>
      <c r="W46" s="465"/>
      <c r="X46" s="465"/>
      <c r="Y46" s="465"/>
      <c r="Z46" s="465"/>
      <c r="AA46" s="465"/>
      <c r="AB46" s="465"/>
    </row>
    <row r="47" spans="1:28" x14ac:dyDescent="0.3">
      <c r="A47" s="218"/>
      <c r="B47" s="219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</row>
    <row r="48" spans="1:28" x14ac:dyDescent="0.3">
      <c r="A48" s="218"/>
      <c r="B48" s="219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</row>
    <row r="49" spans="1:28" x14ac:dyDescent="0.3">
      <c r="A49" s="4" t="s">
        <v>255</v>
      </c>
    </row>
    <row r="50" spans="1:28" x14ac:dyDescent="0.3">
      <c r="A50" s="3" t="s">
        <v>253</v>
      </c>
      <c r="B50" s="3" t="s">
        <v>28</v>
      </c>
      <c r="C50" s="3" t="s">
        <v>29</v>
      </c>
      <c r="D50" s="3" t="s">
        <v>30</v>
      </c>
      <c r="E50" s="3" t="s">
        <v>31</v>
      </c>
      <c r="F50" s="3" t="s">
        <v>32</v>
      </c>
      <c r="G50" s="3" t="s">
        <v>33</v>
      </c>
      <c r="H50" s="3" t="s">
        <v>34</v>
      </c>
      <c r="I50" s="3" t="s">
        <v>35</v>
      </c>
      <c r="J50" s="3" t="s">
        <v>36</v>
      </c>
      <c r="K50" s="3" t="s">
        <v>37</v>
      </c>
      <c r="L50" s="3" t="s">
        <v>38</v>
      </c>
      <c r="M50" s="3" t="s">
        <v>39</v>
      </c>
      <c r="N50" s="3" t="s">
        <v>82</v>
      </c>
      <c r="P50" s="212" t="s">
        <v>28</v>
      </c>
      <c r="Q50" s="212" t="s">
        <v>29</v>
      </c>
      <c r="R50" s="212" t="s">
        <v>30</v>
      </c>
      <c r="S50" s="212" t="s">
        <v>31</v>
      </c>
      <c r="T50" s="212" t="s">
        <v>32</v>
      </c>
      <c r="U50" s="212" t="s">
        <v>33</v>
      </c>
      <c r="V50" s="212" t="s">
        <v>34</v>
      </c>
      <c r="W50" s="212" t="s">
        <v>35</v>
      </c>
      <c r="X50" s="212" t="s">
        <v>36</v>
      </c>
      <c r="Y50" s="212" t="s">
        <v>37</v>
      </c>
      <c r="Z50" s="212" t="s">
        <v>38</v>
      </c>
      <c r="AA50" s="212" t="s">
        <v>39</v>
      </c>
      <c r="AB50" s="212" t="s">
        <v>82</v>
      </c>
    </row>
    <row r="51" spans="1:28" x14ac:dyDescent="0.3">
      <c r="A51" s="3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216">
        <f>SUM(B51:M51)</f>
        <v>0</v>
      </c>
      <c r="P51" s="454" t="s">
        <v>302</v>
      </c>
      <c r="Q51" s="454" t="s">
        <v>302</v>
      </c>
      <c r="R51" s="454" t="s">
        <v>302</v>
      </c>
      <c r="S51" s="465"/>
      <c r="T51" s="465"/>
      <c r="U51" s="465"/>
      <c r="V51" s="465"/>
      <c r="W51" s="465"/>
      <c r="X51" s="465"/>
      <c r="Y51" s="465"/>
      <c r="Z51" s="465"/>
      <c r="AA51" s="465"/>
      <c r="AB51" s="465"/>
    </row>
    <row r="52" spans="1:28" x14ac:dyDescent="0.3">
      <c r="A52" s="3" t="s">
        <v>41</v>
      </c>
      <c r="B52" s="265">
        <v>0</v>
      </c>
      <c r="C52" s="265">
        <v>0</v>
      </c>
      <c r="D52" s="265">
        <v>0</v>
      </c>
      <c r="E52" s="265">
        <v>0</v>
      </c>
      <c r="F52" s="265">
        <v>0</v>
      </c>
      <c r="G52" s="265"/>
      <c r="H52" s="265"/>
      <c r="I52" s="265"/>
      <c r="J52" s="265"/>
      <c r="K52" s="265"/>
      <c r="L52" s="265"/>
      <c r="M52" s="265"/>
      <c r="N52" s="266">
        <f>SUM(B52:M52)</f>
        <v>0</v>
      </c>
      <c r="P52" s="470"/>
      <c r="Q52" s="470"/>
      <c r="R52" s="470"/>
      <c r="S52" s="465"/>
      <c r="T52" s="465"/>
      <c r="U52" s="465"/>
      <c r="V52" s="465"/>
      <c r="W52" s="465"/>
      <c r="X52" s="465"/>
      <c r="Y52" s="465"/>
      <c r="Z52" s="465"/>
      <c r="AA52" s="465"/>
      <c r="AB52" s="465"/>
    </row>
    <row r="53" spans="1:28" x14ac:dyDescent="0.3">
      <c r="A53" s="3" t="s">
        <v>199</v>
      </c>
      <c r="B53" s="2">
        <f t="shared" ref="B53:M53" si="8">IF(B52=0,1,B51/B52)</f>
        <v>1</v>
      </c>
      <c r="C53" s="2">
        <f t="shared" si="8"/>
        <v>1</v>
      </c>
      <c r="D53" s="2">
        <f t="shared" si="8"/>
        <v>1</v>
      </c>
      <c r="E53" s="2">
        <f t="shared" si="8"/>
        <v>1</v>
      </c>
      <c r="F53" s="2">
        <f t="shared" si="8"/>
        <v>1</v>
      </c>
      <c r="G53" s="2">
        <f t="shared" si="8"/>
        <v>1</v>
      </c>
      <c r="H53" s="2">
        <f t="shared" si="8"/>
        <v>1</v>
      </c>
      <c r="I53" s="2">
        <f t="shared" si="8"/>
        <v>1</v>
      </c>
      <c r="J53" s="2">
        <f t="shared" si="8"/>
        <v>1</v>
      </c>
      <c r="K53" s="2">
        <f t="shared" si="8"/>
        <v>1</v>
      </c>
      <c r="L53" s="2">
        <f t="shared" si="8"/>
        <v>1</v>
      </c>
      <c r="M53" s="2">
        <f t="shared" si="8"/>
        <v>1</v>
      </c>
      <c r="N53" s="2" t="str">
        <f>IF(N52=0,"100%",N52/N51)</f>
        <v>100%</v>
      </c>
      <c r="P53" s="470"/>
      <c r="Q53" s="470"/>
      <c r="R53" s="470"/>
      <c r="S53" s="465"/>
      <c r="T53" s="465"/>
      <c r="U53" s="465"/>
      <c r="V53" s="465"/>
      <c r="W53" s="465"/>
      <c r="X53" s="465"/>
      <c r="Y53" s="465"/>
      <c r="Z53" s="465"/>
      <c r="AA53" s="465"/>
      <c r="AB53" s="465"/>
    </row>
    <row r="54" spans="1:28" x14ac:dyDescent="0.3">
      <c r="A54" s="3" t="s">
        <v>201</v>
      </c>
      <c r="B54" s="2">
        <f>B53</f>
        <v>1</v>
      </c>
      <c r="C54" s="2">
        <f>AVERAGE($B$53:C$53)</f>
        <v>1</v>
      </c>
      <c r="D54" s="2">
        <f>AVERAGE($B$53:D$53)</f>
        <v>1</v>
      </c>
      <c r="E54" s="2">
        <f>AVERAGE($B$53:E$53)</f>
        <v>1</v>
      </c>
      <c r="F54" s="2">
        <f>AVERAGE($B$53:F$53)</f>
        <v>1</v>
      </c>
      <c r="G54" s="2">
        <f>AVERAGE($B$53:G$53)</f>
        <v>1</v>
      </c>
      <c r="H54" s="2">
        <f>AVERAGE($B$53:H$53)</f>
        <v>1</v>
      </c>
      <c r="I54" s="2">
        <f>AVERAGE($B$53:I$53)</f>
        <v>1</v>
      </c>
      <c r="J54" s="2">
        <f>AVERAGE($B$53:J$53)</f>
        <v>1</v>
      </c>
      <c r="K54" s="2">
        <f>AVERAGE($B$53:K$53)</f>
        <v>1</v>
      </c>
      <c r="L54" s="2">
        <f>AVERAGE($B$53:L$53)</f>
        <v>1</v>
      </c>
      <c r="M54" s="2">
        <f>AVERAGE($B$53:M$53)</f>
        <v>1</v>
      </c>
      <c r="N54" s="2"/>
      <c r="P54" s="455"/>
      <c r="Q54" s="455"/>
      <c r="R54" s="455"/>
      <c r="S54" s="465"/>
      <c r="T54" s="465"/>
      <c r="U54" s="465"/>
      <c r="V54" s="465"/>
      <c r="W54" s="465"/>
      <c r="X54" s="465"/>
      <c r="Y54" s="465"/>
      <c r="Z54" s="465"/>
      <c r="AA54" s="465"/>
      <c r="AB54" s="465"/>
    </row>
    <row r="55" spans="1:28" x14ac:dyDescent="0.3">
      <c r="A55" s="218"/>
      <c r="B55" s="219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</row>
    <row r="56" spans="1:28" x14ac:dyDescent="0.3">
      <c r="A56" s="218"/>
      <c r="B56" s="219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</row>
    <row r="57" spans="1:28" x14ac:dyDescent="0.3">
      <c r="A57" s="211" t="s">
        <v>202</v>
      </c>
      <c r="B57" s="212" t="s">
        <v>28</v>
      </c>
      <c r="C57" s="212" t="s">
        <v>29</v>
      </c>
      <c r="D57" s="212" t="s">
        <v>30</v>
      </c>
      <c r="E57" s="212" t="s">
        <v>31</v>
      </c>
      <c r="F57" s="212" t="s">
        <v>32</v>
      </c>
      <c r="G57" s="212" t="s">
        <v>33</v>
      </c>
      <c r="H57" s="212" t="s">
        <v>34</v>
      </c>
      <c r="I57" s="212" t="s">
        <v>35</v>
      </c>
      <c r="J57" s="212" t="s">
        <v>36</v>
      </c>
      <c r="K57" s="212" t="s">
        <v>37</v>
      </c>
      <c r="L57" s="212" t="s">
        <v>38</v>
      </c>
      <c r="M57" s="212" t="s">
        <v>39</v>
      </c>
      <c r="N57" s="212" t="s">
        <v>82</v>
      </c>
      <c r="P57" s="212" t="s">
        <v>28</v>
      </c>
      <c r="Q57" s="212" t="s">
        <v>29</v>
      </c>
      <c r="R57" s="212" t="s">
        <v>30</v>
      </c>
      <c r="S57" s="212" t="s">
        <v>31</v>
      </c>
      <c r="T57" s="212" t="s">
        <v>32</v>
      </c>
      <c r="U57" s="212" t="s">
        <v>33</v>
      </c>
      <c r="V57" s="212" t="s">
        <v>34</v>
      </c>
      <c r="W57" s="212" t="s">
        <v>35</v>
      </c>
      <c r="X57" s="212" t="s">
        <v>36</v>
      </c>
      <c r="Y57" s="212" t="s">
        <v>37</v>
      </c>
      <c r="Z57" s="212" t="s">
        <v>38</v>
      </c>
      <c r="AA57" s="212" t="s">
        <v>39</v>
      </c>
      <c r="AB57" s="212" t="s">
        <v>82</v>
      </c>
    </row>
    <row r="58" spans="1:28" x14ac:dyDescent="0.3">
      <c r="A58" s="3" t="s">
        <v>40</v>
      </c>
      <c r="B58" s="222">
        <v>0.98</v>
      </c>
      <c r="C58" s="222">
        <v>0.98</v>
      </c>
      <c r="D58" s="222">
        <v>0.98</v>
      </c>
      <c r="E58" s="222">
        <v>0.98</v>
      </c>
      <c r="F58" s="222">
        <v>0.98</v>
      </c>
      <c r="G58" s="222">
        <v>0.98</v>
      </c>
      <c r="H58" s="222">
        <v>0.98</v>
      </c>
      <c r="I58" s="222">
        <v>0.98</v>
      </c>
      <c r="J58" s="222">
        <v>0.98</v>
      </c>
      <c r="K58" s="222">
        <v>0.98</v>
      </c>
      <c r="L58" s="222">
        <v>0.98</v>
      </c>
      <c r="M58" s="222">
        <v>0.98</v>
      </c>
      <c r="N58" s="222">
        <f>AVERAGE(B58:M58)</f>
        <v>0.98000000000000032</v>
      </c>
      <c r="P58" s="465" t="s">
        <v>303</v>
      </c>
      <c r="Q58" s="465" t="s">
        <v>304</v>
      </c>
      <c r="R58" s="465" t="s">
        <v>304</v>
      </c>
      <c r="S58" s="465"/>
      <c r="T58" s="465"/>
      <c r="U58" s="465"/>
      <c r="V58" s="465"/>
      <c r="W58" s="465"/>
      <c r="X58" s="465"/>
      <c r="Y58" s="465"/>
      <c r="Z58" s="465"/>
      <c r="AA58" s="465"/>
      <c r="AB58" s="465"/>
    </row>
    <row r="59" spans="1:28" x14ac:dyDescent="0.3">
      <c r="A59" s="3" t="s">
        <v>41</v>
      </c>
      <c r="B59" s="264">
        <v>0.96</v>
      </c>
      <c r="C59" s="264">
        <v>1</v>
      </c>
      <c r="D59" s="264">
        <v>1</v>
      </c>
      <c r="E59" s="264">
        <v>0.97</v>
      </c>
      <c r="F59" s="264">
        <v>1</v>
      </c>
      <c r="G59" s="264"/>
      <c r="H59" s="264"/>
      <c r="I59" s="264"/>
      <c r="J59" s="264"/>
      <c r="K59" s="264"/>
      <c r="L59" s="264"/>
      <c r="M59" s="264"/>
      <c r="N59" s="264">
        <f>AVERAGE(B59:M59)</f>
        <v>0.98599999999999999</v>
      </c>
      <c r="P59" s="465"/>
      <c r="Q59" s="465"/>
      <c r="R59" s="465"/>
      <c r="S59" s="465"/>
      <c r="T59" s="465"/>
      <c r="U59" s="465"/>
      <c r="V59" s="465"/>
      <c r="W59" s="465"/>
      <c r="X59" s="465"/>
      <c r="Y59" s="465"/>
      <c r="Z59" s="465"/>
      <c r="AA59" s="465"/>
      <c r="AB59" s="465"/>
    </row>
    <row r="60" spans="1:28" x14ac:dyDescent="0.3">
      <c r="A60" s="3" t="s">
        <v>199</v>
      </c>
      <c r="B60" s="2">
        <f t="shared" ref="B60:M60" si="9">B59/B58</f>
        <v>0.97959183673469385</v>
      </c>
      <c r="C60" s="2">
        <f t="shared" si="9"/>
        <v>1.0204081632653061</v>
      </c>
      <c r="D60" s="2">
        <f t="shared" si="9"/>
        <v>1.0204081632653061</v>
      </c>
      <c r="E60" s="2">
        <f t="shared" si="9"/>
        <v>0.98979591836734693</v>
      </c>
      <c r="F60" s="2">
        <f t="shared" si="9"/>
        <v>1.0204081632653061</v>
      </c>
      <c r="G60" s="2">
        <f t="shared" si="9"/>
        <v>0</v>
      </c>
      <c r="H60" s="2">
        <f t="shared" si="9"/>
        <v>0</v>
      </c>
      <c r="I60" s="2">
        <f t="shared" si="9"/>
        <v>0</v>
      </c>
      <c r="J60" s="2">
        <f t="shared" si="9"/>
        <v>0</v>
      </c>
      <c r="K60" s="2">
        <f t="shared" si="9"/>
        <v>0</v>
      </c>
      <c r="L60" s="2">
        <f t="shared" si="9"/>
        <v>0</v>
      </c>
      <c r="M60" s="2">
        <f t="shared" si="9"/>
        <v>0</v>
      </c>
      <c r="N60" s="2">
        <f>IFERROR(N59/N58,0)</f>
        <v>1.0061224489795915</v>
      </c>
      <c r="P60" s="465"/>
      <c r="Q60" s="465"/>
      <c r="R60" s="465"/>
      <c r="S60" s="465"/>
      <c r="T60" s="465"/>
      <c r="U60" s="465"/>
      <c r="V60" s="465"/>
      <c r="W60" s="465"/>
      <c r="X60" s="465"/>
      <c r="Y60" s="465"/>
      <c r="Z60" s="465"/>
      <c r="AA60" s="465"/>
      <c r="AB60" s="465"/>
    </row>
    <row r="61" spans="1:28" x14ac:dyDescent="0.3">
      <c r="A61" s="3" t="s">
        <v>201</v>
      </c>
      <c r="B61" s="2">
        <f>B60</f>
        <v>0.97959183673469385</v>
      </c>
      <c r="C61" s="2">
        <f>IFERROR(SUM($B$59:C$59)/COUNT($B$59:C$59),0)</f>
        <v>0.98</v>
      </c>
      <c r="D61" s="2">
        <f>IFERROR(SUM($B$59:D$59)/COUNT($B$59:D$59),0)</f>
        <v>0.98666666666666669</v>
      </c>
      <c r="E61" s="2">
        <f>IFERROR(SUM($B$59:E$59)/COUNT($B$59:E$59),0)</f>
        <v>0.98249999999999993</v>
      </c>
      <c r="F61" s="2">
        <f>IFERROR(SUM($B$59:F$59)/COUNT($B$59:F$59),0)</f>
        <v>0.98599999999999999</v>
      </c>
      <c r="G61" s="2">
        <f>IFERROR(SUM($B$59:G$59)/COUNT($B$59:G$59),0)</f>
        <v>0.98599999999999999</v>
      </c>
      <c r="H61" s="2">
        <f>IFERROR(SUM($B$59:H$59)/COUNT($B$59:H$59),0)</f>
        <v>0.98599999999999999</v>
      </c>
      <c r="I61" s="2">
        <f>IFERROR(SUM($B$59:I$59)/COUNT($B$59:I$59),0)</f>
        <v>0.98599999999999999</v>
      </c>
      <c r="J61" s="2">
        <f>IFERROR(SUM($B$59:J$59)/COUNT($B$59:J$59),0)</f>
        <v>0.98599999999999999</v>
      </c>
      <c r="K61" s="2">
        <f>IFERROR(SUM($B$59:K$59)/COUNT($B$59:K$59),0)</f>
        <v>0.98599999999999999</v>
      </c>
      <c r="L61" s="2">
        <f>IFERROR(SUM($B$59:L$59)/COUNT($B$59:L$59),0)</f>
        <v>0.98599999999999999</v>
      </c>
      <c r="M61" s="2">
        <f>IFERROR(SUM($B$59:M$59)/COUNT($B$59:M$59),0)</f>
        <v>0.98599999999999999</v>
      </c>
      <c r="N61" s="2"/>
      <c r="P61" s="465"/>
      <c r="Q61" s="465"/>
      <c r="R61" s="465"/>
      <c r="S61" s="465"/>
      <c r="T61" s="465"/>
      <c r="U61" s="465"/>
      <c r="V61" s="465"/>
      <c r="W61" s="465"/>
      <c r="X61" s="465"/>
      <c r="Y61" s="465"/>
      <c r="Z61" s="465"/>
      <c r="AA61" s="465"/>
      <c r="AB61" s="465"/>
    </row>
    <row r="62" spans="1:28" x14ac:dyDescent="0.3">
      <c r="A62" s="218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</row>
    <row r="64" spans="1:28" x14ac:dyDescent="0.3">
      <c r="A64" s="211" t="s">
        <v>185</v>
      </c>
      <c r="B64" s="212" t="s">
        <v>28</v>
      </c>
      <c r="C64" s="212" t="s">
        <v>29</v>
      </c>
      <c r="D64" s="212" t="s">
        <v>30</v>
      </c>
      <c r="E64" s="212" t="s">
        <v>31</v>
      </c>
      <c r="F64" s="212" t="s">
        <v>32</v>
      </c>
      <c r="G64" s="212" t="s">
        <v>33</v>
      </c>
      <c r="H64" s="212" t="s">
        <v>34</v>
      </c>
      <c r="I64" s="212" t="s">
        <v>35</v>
      </c>
      <c r="J64" s="212" t="s">
        <v>36</v>
      </c>
      <c r="K64" s="212" t="s">
        <v>37</v>
      </c>
      <c r="L64" s="212" t="s">
        <v>38</v>
      </c>
      <c r="M64" s="212" t="s">
        <v>39</v>
      </c>
      <c r="N64" s="212" t="s">
        <v>82</v>
      </c>
      <c r="P64" s="212" t="s">
        <v>28</v>
      </c>
      <c r="Q64" s="212" t="s">
        <v>29</v>
      </c>
      <c r="R64" s="212" t="s">
        <v>30</v>
      </c>
      <c r="S64" s="212" t="s">
        <v>31</v>
      </c>
      <c r="T64" s="212" t="s">
        <v>32</v>
      </c>
      <c r="U64" s="212" t="s">
        <v>33</v>
      </c>
      <c r="V64" s="212" t="s">
        <v>34</v>
      </c>
      <c r="W64" s="212" t="s">
        <v>35</v>
      </c>
      <c r="X64" s="212" t="s">
        <v>36</v>
      </c>
      <c r="Y64" s="212" t="s">
        <v>37</v>
      </c>
      <c r="Z64" s="212" t="s">
        <v>38</v>
      </c>
      <c r="AA64" s="212" t="s">
        <v>39</v>
      </c>
      <c r="AB64" s="212" t="s">
        <v>82</v>
      </c>
    </row>
    <row r="65" spans="1:28" x14ac:dyDescent="0.3">
      <c r="A65" s="3" t="s">
        <v>40</v>
      </c>
      <c r="B65" s="216">
        <v>0</v>
      </c>
      <c r="C65" s="216">
        <v>0</v>
      </c>
      <c r="D65" s="216">
        <v>0</v>
      </c>
      <c r="E65" s="216">
        <v>0</v>
      </c>
      <c r="F65" s="216">
        <v>0</v>
      </c>
      <c r="G65" s="216">
        <v>0</v>
      </c>
      <c r="H65" s="216">
        <v>0</v>
      </c>
      <c r="I65" s="216">
        <v>0</v>
      </c>
      <c r="J65" s="216">
        <v>0</v>
      </c>
      <c r="K65" s="216">
        <v>0</v>
      </c>
      <c r="L65" s="216">
        <v>0</v>
      </c>
      <c r="M65" s="216">
        <v>0</v>
      </c>
      <c r="N65" s="222">
        <f>AVERAGE(B65:M65)</f>
        <v>0</v>
      </c>
      <c r="P65" s="465" t="s">
        <v>305</v>
      </c>
      <c r="Q65" s="465" t="s">
        <v>305</v>
      </c>
      <c r="R65" s="465" t="s">
        <v>305</v>
      </c>
      <c r="S65" s="465"/>
      <c r="T65" s="465"/>
      <c r="U65" s="465"/>
      <c r="V65" s="465"/>
      <c r="W65" s="465"/>
      <c r="X65" s="465"/>
      <c r="Y65" s="465"/>
      <c r="Z65" s="465"/>
      <c r="AA65" s="465"/>
      <c r="AB65" s="465"/>
    </row>
    <row r="66" spans="1:28" x14ac:dyDescent="0.3">
      <c r="A66" s="3" t="s">
        <v>41</v>
      </c>
      <c r="B66" s="266">
        <v>0</v>
      </c>
      <c r="C66" s="266">
        <v>0</v>
      </c>
      <c r="D66" s="266">
        <v>0</v>
      </c>
      <c r="E66" s="266">
        <v>0</v>
      </c>
      <c r="F66" s="266">
        <v>0</v>
      </c>
      <c r="G66" s="266"/>
      <c r="H66" s="266"/>
      <c r="I66" s="266"/>
      <c r="J66" s="266"/>
      <c r="K66" s="266"/>
      <c r="L66" s="266"/>
      <c r="M66" s="266"/>
      <c r="N66" s="266">
        <f>SUM(B66:M66)</f>
        <v>0</v>
      </c>
      <c r="P66" s="465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</row>
    <row r="67" spans="1:28" x14ac:dyDescent="0.3">
      <c r="A67" s="3" t="s">
        <v>199</v>
      </c>
      <c r="B67" s="2">
        <f>IF(B66=0,1,B65/B66)</f>
        <v>1</v>
      </c>
      <c r="C67" s="2">
        <f t="shared" ref="C67:N67" si="10">IF(C66=0,1,C65/C66)</f>
        <v>1</v>
      </c>
      <c r="D67" s="2">
        <f t="shared" si="10"/>
        <v>1</v>
      </c>
      <c r="E67" s="2">
        <f t="shared" si="10"/>
        <v>1</v>
      </c>
      <c r="F67" s="2">
        <f t="shared" si="10"/>
        <v>1</v>
      </c>
      <c r="G67" s="2">
        <f t="shared" si="10"/>
        <v>1</v>
      </c>
      <c r="H67" s="2">
        <f t="shared" si="10"/>
        <v>1</v>
      </c>
      <c r="I67" s="2">
        <f t="shared" si="10"/>
        <v>1</v>
      </c>
      <c r="J67" s="2">
        <f t="shared" si="10"/>
        <v>1</v>
      </c>
      <c r="K67" s="2">
        <f t="shared" si="10"/>
        <v>1</v>
      </c>
      <c r="L67" s="2">
        <f t="shared" si="10"/>
        <v>1</v>
      </c>
      <c r="M67" s="2">
        <f t="shared" si="10"/>
        <v>1</v>
      </c>
      <c r="N67" s="2">
        <f t="shared" si="10"/>
        <v>1</v>
      </c>
      <c r="P67" s="465"/>
      <c r="Q67" s="465"/>
      <c r="R67" s="465"/>
      <c r="S67" s="465"/>
      <c r="T67" s="465"/>
      <c r="U67" s="465"/>
      <c r="V67" s="465"/>
      <c r="W67" s="465"/>
      <c r="X67" s="465"/>
      <c r="Y67" s="465"/>
      <c r="Z67" s="465"/>
      <c r="AA67" s="465"/>
      <c r="AB67" s="465"/>
    </row>
    <row r="68" spans="1:28" x14ac:dyDescent="0.3">
      <c r="A68" s="3" t="s">
        <v>201</v>
      </c>
      <c r="B68" s="2">
        <f>B67</f>
        <v>1</v>
      </c>
      <c r="C68" s="2">
        <f>IFERROR(SUM($B$67:C$67)/COUNT($B$67:C$67),0)</f>
        <v>1</v>
      </c>
      <c r="D68" s="2">
        <f>IFERROR(SUM($B$67:D$67)/COUNT($B$67:D$67),0)</f>
        <v>1</v>
      </c>
      <c r="E68" s="2">
        <f>IFERROR(SUM($B$67:E$67)/COUNT($B$67:E$67),0)</f>
        <v>1</v>
      </c>
      <c r="F68" s="2">
        <f>IFERROR(SUM($B$67:F$67)/COUNT($B$67:F$67),0)</f>
        <v>1</v>
      </c>
      <c r="G68" s="2">
        <f>IFERROR(SUM($B$67:G$67)/COUNT($B$67:G$67),0)</f>
        <v>1</v>
      </c>
      <c r="H68" s="2">
        <f>IFERROR(SUM($B$67:H$67)/COUNT($B$67:H$67),0)</f>
        <v>1</v>
      </c>
      <c r="I68" s="2">
        <f>IFERROR(SUM($B$67:I$67)/COUNT($B$67:I$67),0)</f>
        <v>1</v>
      </c>
      <c r="J68" s="2">
        <f>IFERROR(SUM($B$67:J$67)/COUNT($B$67:J$67),0)</f>
        <v>1</v>
      </c>
      <c r="K68" s="2">
        <f>IFERROR(SUM($B$67:K$67)/COUNT($B$67:K$67),0)</f>
        <v>1</v>
      </c>
      <c r="L68" s="2">
        <f>IFERROR(SUM($B$67:L$67)/COUNT($B$67:L$67),0)</f>
        <v>1</v>
      </c>
      <c r="M68" s="2">
        <f>IFERROR(SUM($B$67:M$67)/COUNT($B$67:M$67),0)</f>
        <v>1</v>
      </c>
      <c r="N68" s="2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</row>
    <row r="69" spans="1:28" x14ac:dyDescent="0.3">
      <c r="A69" s="218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</row>
    <row r="71" spans="1:28" ht="39.75" customHeight="1" x14ac:dyDescent="0.3">
      <c r="A71" s="211" t="s">
        <v>243</v>
      </c>
      <c r="B71" s="212" t="s">
        <v>28</v>
      </c>
      <c r="C71" s="212" t="s">
        <v>29</v>
      </c>
      <c r="D71" s="212" t="s">
        <v>30</v>
      </c>
      <c r="E71" s="212" t="s">
        <v>31</v>
      </c>
      <c r="F71" s="212" t="s">
        <v>32</v>
      </c>
      <c r="G71" s="212" t="s">
        <v>33</v>
      </c>
      <c r="H71" s="212" t="s">
        <v>34</v>
      </c>
      <c r="I71" s="212" t="s">
        <v>35</v>
      </c>
      <c r="J71" s="212" t="s">
        <v>36</v>
      </c>
      <c r="K71" s="212" t="s">
        <v>37</v>
      </c>
      <c r="L71" s="212" t="s">
        <v>38</v>
      </c>
      <c r="M71" s="212" t="s">
        <v>39</v>
      </c>
      <c r="N71" s="212" t="s">
        <v>82</v>
      </c>
      <c r="P71" s="212" t="s">
        <v>28</v>
      </c>
      <c r="Q71" s="212" t="s">
        <v>29</v>
      </c>
      <c r="R71" s="212" t="s">
        <v>30</v>
      </c>
      <c r="S71" s="212" t="s">
        <v>31</v>
      </c>
      <c r="T71" s="212" t="s">
        <v>32</v>
      </c>
      <c r="U71" s="212" t="s">
        <v>33</v>
      </c>
      <c r="V71" s="212" t="s">
        <v>34</v>
      </c>
      <c r="W71" s="212" t="s">
        <v>35</v>
      </c>
      <c r="X71" s="212" t="s">
        <v>36</v>
      </c>
      <c r="Y71" s="212" t="s">
        <v>37</v>
      </c>
      <c r="Z71" s="212" t="s">
        <v>38</v>
      </c>
      <c r="AA71" s="212" t="s">
        <v>39</v>
      </c>
      <c r="AB71" s="212" t="s">
        <v>82</v>
      </c>
    </row>
    <row r="72" spans="1:28" ht="28.8" x14ac:dyDescent="0.3">
      <c r="A72" s="3" t="s">
        <v>256</v>
      </c>
      <c r="B72" s="279">
        <v>1</v>
      </c>
      <c r="C72" s="279">
        <v>1</v>
      </c>
      <c r="D72" s="279">
        <v>1</v>
      </c>
      <c r="E72" s="279">
        <v>1</v>
      </c>
      <c r="F72" s="279">
        <v>1</v>
      </c>
      <c r="G72" s="279">
        <v>1</v>
      </c>
      <c r="H72" s="279">
        <v>1</v>
      </c>
      <c r="I72" s="279">
        <v>1</v>
      </c>
      <c r="J72" s="279">
        <v>1</v>
      </c>
      <c r="K72" s="279">
        <v>1</v>
      </c>
      <c r="L72" s="279">
        <v>1</v>
      </c>
      <c r="M72" s="279">
        <v>1</v>
      </c>
      <c r="N72" s="279">
        <v>1</v>
      </c>
      <c r="P72" s="318" t="s">
        <v>306</v>
      </c>
      <c r="Q72" s="319" t="s">
        <v>307</v>
      </c>
      <c r="R72" s="319" t="s">
        <v>307</v>
      </c>
      <c r="S72" s="465"/>
      <c r="T72" s="465"/>
      <c r="U72" s="465"/>
      <c r="V72" s="465"/>
      <c r="W72" s="465"/>
      <c r="X72" s="465"/>
      <c r="Y72" s="465"/>
      <c r="Z72" s="465"/>
      <c r="AA72" s="465"/>
      <c r="AB72" s="465"/>
    </row>
    <row r="73" spans="1:28" ht="14.4" customHeight="1" x14ac:dyDescent="0.3">
      <c r="A73" s="3" t="s">
        <v>293</v>
      </c>
      <c r="B73" s="216">
        <v>3</v>
      </c>
      <c r="C73" s="216">
        <v>1</v>
      </c>
      <c r="D73" s="216">
        <v>3</v>
      </c>
      <c r="E73" s="216">
        <v>2</v>
      </c>
      <c r="F73" s="216">
        <v>1</v>
      </c>
      <c r="G73" s="216">
        <v>3</v>
      </c>
      <c r="H73" s="216">
        <v>2</v>
      </c>
      <c r="I73" s="216">
        <v>0</v>
      </c>
      <c r="J73" s="216">
        <v>0</v>
      </c>
      <c r="K73" s="216">
        <v>0</v>
      </c>
      <c r="L73" s="216">
        <v>1</v>
      </c>
      <c r="M73" s="216">
        <v>0</v>
      </c>
      <c r="N73" s="216">
        <f>SUM(B73:M73)</f>
        <v>16</v>
      </c>
      <c r="P73" s="471" t="s">
        <v>308</v>
      </c>
      <c r="Q73" s="474" t="s">
        <v>298</v>
      </c>
      <c r="R73" s="474" t="s">
        <v>309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</row>
    <row r="74" spans="1:28" ht="28.8" customHeight="1" x14ac:dyDescent="0.3">
      <c r="A74" s="3" t="s">
        <v>257</v>
      </c>
      <c r="B74" s="264">
        <v>3</v>
      </c>
      <c r="C74" s="264">
        <v>1.28</v>
      </c>
      <c r="D74" s="264">
        <v>1.59</v>
      </c>
      <c r="E74" s="264">
        <v>1.75</v>
      </c>
      <c r="F74" s="264">
        <v>4.07</v>
      </c>
      <c r="G74" s="264"/>
      <c r="H74" s="264"/>
      <c r="I74" s="264"/>
      <c r="J74" s="264"/>
      <c r="K74" s="264"/>
      <c r="L74" s="264"/>
      <c r="M74" s="264"/>
      <c r="N74" s="264"/>
      <c r="P74" s="472"/>
      <c r="Q74" s="475"/>
      <c r="R74" s="475"/>
      <c r="S74" s="465"/>
      <c r="T74" s="465"/>
      <c r="U74" s="465"/>
      <c r="V74" s="465"/>
      <c r="W74" s="465"/>
      <c r="X74" s="465"/>
      <c r="Y74" s="465"/>
      <c r="Z74" s="465"/>
      <c r="AA74" s="465"/>
      <c r="AB74" s="465"/>
    </row>
    <row r="75" spans="1:28" x14ac:dyDescent="0.3">
      <c r="A75" s="3" t="s">
        <v>199</v>
      </c>
      <c r="B75" s="2">
        <f t="shared" ref="B75:N75" si="11">B74/B72</f>
        <v>3</v>
      </c>
      <c r="C75" s="2">
        <f t="shared" si="11"/>
        <v>1.28</v>
      </c>
      <c r="D75" s="2">
        <f t="shared" si="11"/>
        <v>1.59</v>
      </c>
      <c r="E75" s="2">
        <f t="shared" si="11"/>
        <v>1.75</v>
      </c>
      <c r="F75" s="2">
        <f t="shared" si="11"/>
        <v>4.07</v>
      </c>
      <c r="G75" s="2">
        <f t="shared" si="11"/>
        <v>0</v>
      </c>
      <c r="H75" s="2">
        <f t="shared" si="11"/>
        <v>0</v>
      </c>
      <c r="I75" s="2">
        <f t="shared" si="11"/>
        <v>0</v>
      </c>
      <c r="J75" s="2">
        <f t="shared" si="11"/>
        <v>0</v>
      </c>
      <c r="K75" s="2">
        <f t="shared" si="11"/>
        <v>0</v>
      </c>
      <c r="L75" s="2">
        <f t="shared" si="11"/>
        <v>0</v>
      </c>
      <c r="M75" s="2">
        <f t="shared" si="11"/>
        <v>0</v>
      </c>
      <c r="N75" s="2">
        <f t="shared" si="11"/>
        <v>0</v>
      </c>
      <c r="P75" s="472"/>
      <c r="Q75" s="475"/>
      <c r="R75" s="475"/>
      <c r="S75" s="465"/>
      <c r="T75" s="465"/>
      <c r="U75" s="465"/>
      <c r="V75" s="465"/>
      <c r="W75" s="465"/>
      <c r="X75" s="465"/>
      <c r="Y75" s="465"/>
      <c r="Z75" s="465"/>
      <c r="AA75" s="465"/>
      <c r="AB75" s="465"/>
    </row>
    <row r="76" spans="1:28" x14ac:dyDescent="0.3">
      <c r="A76" s="3" t="s">
        <v>201</v>
      </c>
      <c r="B76" s="2">
        <f>B75</f>
        <v>3</v>
      </c>
      <c r="C76" s="2">
        <f>IFERROR(SUM($B$75:C$75)/COUNT($B$75:C$75),0)</f>
        <v>2.14</v>
      </c>
      <c r="D76" s="2">
        <f>IFERROR(SUM($B$75:D$75)/COUNT($B$75:D$75),0)</f>
        <v>1.9566666666666668</v>
      </c>
      <c r="E76" s="2">
        <f>IFERROR(SUM($B$75:E$75)/COUNT($B$75:E$75),0)</f>
        <v>1.905</v>
      </c>
      <c r="F76" s="2">
        <f>IFERROR(SUM($B$75:F$75)/COUNT($B$75:F$75),0)</f>
        <v>2.3380000000000001</v>
      </c>
      <c r="G76" s="2">
        <f>IFERROR(SUM($B$75:G$75)/COUNT($B$75:G$75),0)</f>
        <v>1.9483333333333335</v>
      </c>
      <c r="H76" s="2">
        <f>IFERROR(SUM($B$75:H$75)/COUNT($B$75:H$75),0)</f>
        <v>1.6700000000000002</v>
      </c>
      <c r="I76" s="2">
        <f>IFERROR(SUM($B$75:I$75)/COUNT($B$75:I$75),0)</f>
        <v>1.4612500000000002</v>
      </c>
      <c r="J76" s="2">
        <f>IFERROR(SUM($B$75:J$75)/COUNT($B$75:J$75),0)</f>
        <v>1.298888888888889</v>
      </c>
      <c r="K76" s="2">
        <f>IFERROR(SUM($B$75:K$75)/COUNT($B$75:K$75),0)</f>
        <v>1.169</v>
      </c>
      <c r="L76" s="2">
        <f>IFERROR(SUM($B$75:L$75)/COUNT($B$75:L$75),0)</f>
        <v>1.0627272727272727</v>
      </c>
      <c r="M76" s="2">
        <f>IFERROR(SUM($B$75:M$75)/COUNT($B$75:M$75),0)</f>
        <v>0.97416666666666674</v>
      </c>
      <c r="N76" s="2"/>
      <c r="P76" s="473"/>
      <c r="Q76" s="476"/>
      <c r="R76" s="476"/>
      <c r="S76" s="465"/>
      <c r="T76" s="465"/>
      <c r="U76" s="465"/>
      <c r="V76" s="465"/>
      <c r="W76" s="465"/>
      <c r="X76" s="465"/>
      <c r="Y76" s="465"/>
      <c r="Z76" s="465"/>
      <c r="AA76" s="465"/>
      <c r="AB76" s="465"/>
    </row>
    <row r="77" spans="1:28" x14ac:dyDescent="0.3">
      <c r="A77" s="218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</row>
    <row r="79" spans="1:28" x14ac:dyDescent="0.3">
      <c r="A79" s="4" t="s">
        <v>208</v>
      </c>
    </row>
    <row r="80" spans="1:28" x14ac:dyDescent="0.3">
      <c r="A80" s="3" t="s">
        <v>194</v>
      </c>
      <c r="B80" s="3" t="s">
        <v>28</v>
      </c>
      <c r="C80" s="3" t="s">
        <v>29</v>
      </c>
      <c r="D80" s="3" t="s">
        <v>30</v>
      </c>
      <c r="E80" s="3" t="s">
        <v>31</v>
      </c>
      <c r="F80" s="3" t="s">
        <v>32</v>
      </c>
      <c r="G80" s="3" t="s">
        <v>33</v>
      </c>
      <c r="H80" s="3" t="s">
        <v>34</v>
      </c>
      <c r="I80" s="3" t="s">
        <v>35</v>
      </c>
      <c r="J80" s="3" t="s">
        <v>36</v>
      </c>
      <c r="K80" s="3" t="s">
        <v>37</v>
      </c>
      <c r="L80" s="3" t="s">
        <v>38</v>
      </c>
      <c r="M80" s="3" t="s">
        <v>39</v>
      </c>
      <c r="N80" s="3" t="s">
        <v>82</v>
      </c>
      <c r="P80" s="212" t="s">
        <v>28</v>
      </c>
      <c r="Q80" s="212" t="s">
        <v>29</v>
      </c>
      <c r="R80" s="212" t="s">
        <v>143</v>
      </c>
      <c r="S80" s="212" t="s">
        <v>31</v>
      </c>
      <c r="T80" s="212" t="s">
        <v>32</v>
      </c>
      <c r="U80" s="212" t="s">
        <v>33</v>
      </c>
      <c r="V80" s="212" t="s">
        <v>34</v>
      </c>
      <c r="W80" s="212" t="s">
        <v>35</v>
      </c>
      <c r="X80" s="212" t="s">
        <v>36</v>
      </c>
      <c r="Y80" s="212" t="s">
        <v>37</v>
      </c>
      <c r="Z80" s="212" t="s">
        <v>38</v>
      </c>
      <c r="AA80" s="212" t="s">
        <v>39</v>
      </c>
      <c r="AB80" s="212" t="s">
        <v>82</v>
      </c>
    </row>
    <row r="81" spans="1:28" x14ac:dyDescent="0.3">
      <c r="A81" s="3" t="s">
        <v>40</v>
      </c>
      <c r="B81" s="2">
        <v>0.75</v>
      </c>
      <c r="C81" s="2">
        <v>0.75</v>
      </c>
      <c r="D81" s="2">
        <v>0.75</v>
      </c>
      <c r="E81" s="2">
        <v>0.75</v>
      </c>
      <c r="F81" s="2">
        <v>0.75</v>
      </c>
      <c r="G81" s="2">
        <v>0.75</v>
      </c>
      <c r="H81" s="2">
        <v>0.75</v>
      </c>
      <c r="I81" s="2">
        <v>0.75</v>
      </c>
      <c r="J81" s="2">
        <v>0.75</v>
      </c>
      <c r="K81" s="2">
        <v>0.75</v>
      </c>
      <c r="L81" s="2">
        <v>0.75</v>
      </c>
      <c r="M81" s="2">
        <v>0.75</v>
      </c>
      <c r="N81" s="2">
        <f>AVERAGE(B81:M81)</f>
        <v>0.75</v>
      </c>
      <c r="P81" s="454" t="s">
        <v>310</v>
      </c>
      <c r="Q81" s="465"/>
      <c r="R81" s="465" t="s">
        <v>315</v>
      </c>
      <c r="S81" s="465"/>
      <c r="T81" s="465"/>
      <c r="U81" s="465"/>
      <c r="V81" s="465"/>
      <c r="W81" s="465"/>
      <c r="X81" s="465"/>
      <c r="Y81" s="465"/>
      <c r="Z81" s="465"/>
      <c r="AA81" s="465"/>
      <c r="AB81" s="465"/>
    </row>
    <row r="82" spans="1:28" x14ac:dyDescent="0.3">
      <c r="A82" s="3" t="s">
        <v>41</v>
      </c>
      <c r="B82" s="264">
        <v>0.75</v>
      </c>
      <c r="C82" s="264">
        <v>0</v>
      </c>
      <c r="D82" s="264">
        <v>0.25</v>
      </c>
      <c r="E82" s="264">
        <v>0.25</v>
      </c>
      <c r="F82" s="264">
        <v>0.5</v>
      </c>
      <c r="G82" s="264"/>
      <c r="H82" s="264"/>
      <c r="I82" s="264"/>
      <c r="J82" s="264"/>
      <c r="K82" s="264"/>
      <c r="L82" s="264"/>
      <c r="M82" s="264"/>
      <c r="N82" s="264">
        <f>AVERAGE(B82:M82)</f>
        <v>0.35</v>
      </c>
      <c r="P82" s="470"/>
      <c r="Q82" s="465"/>
      <c r="R82" s="465"/>
      <c r="S82" s="465"/>
      <c r="T82" s="465"/>
      <c r="U82" s="465"/>
      <c r="V82" s="465"/>
      <c r="W82" s="465"/>
      <c r="X82" s="465"/>
      <c r="Y82" s="465"/>
      <c r="Z82" s="465"/>
      <c r="AA82" s="465"/>
      <c r="AB82" s="465"/>
    </row>
    <row r="83" spans="1:28" x14ac:dyDescent="0.3">
      <c r="A83" s="3" t="s">
        <v>199</v>
      </c>
      <c r="B83" s="2">
        <f>B82/B81</f>
        <v>1</v>
      </c>
      <c r="C83" s="2">
        <f t="shared" ref="C83:M83" si="12">C82/C81</f>
        <v>0</v>
      </c>
      <c r="D83" s="2">
        <f t="shared" si="12"/>
        <v>0.33333333333333331</v>
      </c>
      <c r="E83" s="2">
        <f t="shared" si="12"/>
        <v>0.33333333333333331</v>
      </c>
      <c r="F83" s="2">
        <f t="shared" si="12"/>
        <v>0.66666666666666663</v>
      </c>
      <c r="G83" s="2">
        <f t="shared" si="12"/>
        <v>0</v>
      </c>
      <c r="H83" s="2">
        <f t="shared" si="12"/>
        <v>0</v>
      </c>
      <c r="I83" s="2">
        <f t="shared" si="12"/>
        <v>0</v>
      </c>
      <c r="J83" s="2">
        <f t="shared" si="12"/>
        <v>0</v>
      </c>
      <c r="K83" s="2">
        <f t="shared" si="12"/>
        <v>0</v>
      </c>
      <c r="L83" s="2">
        <f t="shared" si="12"/>
        <v>0</v>
      </c>
      <c r="M83" s="2">
        <f t="shared" si="12"/>
        <v>0</v>
      </c>
      <c r="N83" s="2">
        <f t="shared" ref="N83" si="13">N82/N81</f>
        <v>0.46666666666666662</v>
      </c>
      <c r="P83" s="470"/>
      <c r="Q83" s="465"/>
      <c r="R83" s="465"/>
      <c r="S83" s="465"/>
      <c r="T83" s="465"/>
      <c r="U83" s="465"/>
      <c r="V83" s="465"/>
      <c r="W83" s="465"/>
      <c r="X83" s="465"/>
      <c r="Y83" s="465"/>
      <c r="Z83" s="465"/>
      <c r="AA83" s="465"/>
      <c r="AB83" s="465"/>
    </row>
    <row r="84" spans="1:28" x14ac:dyDescent="0.3">
      <c r="A84" s="3" t="s">
        <v>201</v>
      </c>
      <c r="B84" s="2">
        <f>B83</f>
        <v>1</v>
      </c>
      <c r="C84" s="2">
        <f>SUM($B$83:C$83)/COUNT($B$83:C$83)</f>
        <v>0.5</v>
      </c>
      <c r="D84" s="2">
        <f>SUM($B$83:D$83)/COUNT($B$83:D$83)</f>
        <v>0.44444444444444442</v>
      </c>
      <c r="E84" s="2">
        <f>SUM($B$83:E$83)/COUNT($B$83:E$83)</f>
        <v>0.41666666666666663</v>
      </c>
      <c r="F84" s="2">
        <f>SUM($B$83:F$83)/COUNT($B$83:F$83)</f>
        <v>0.46666666666666662</v>
      </c>
      <c r="G84" s="2">
        <f>SUM($B$83:G$83)/COUNT($B$83:G$83)</f>
        <v>0.38888888888888884</v>
      </c>
      <c r="H84" s="2">
        <f>SUM($B$83:H$83)/COUNT($B$83:H$83)</f>
        <v>0.33333333333333331</v>
      </c>
      <c r="I84" s="2">
        <f>SUM($B$83:I$83)/COUNT($B$83:I$83)</f>
        <v>0.29166666666666663</v>
      </c>
      <c r="J84" s="2">
        <f>SUM($B$83:J$83)/COUNT($B$83:J$83)</f>
        <v>0.25925925925925924</v>
      </c>
      <c r="K84" s="2">
        <f>SUM($B$83:K$83)/COUNT($B$83:K$83)</f>
        <v>0.23333333333333331</v>
      </c>
      <c r="L84" s="2">
        <f>SUM($B$83:L$83)/COUNT($B$83:L$83)</f>
        <v>0.2121212121212121</v>
      </c>
      <c r="M84" s="2">
        <f>SUM($B$83:M$83)/COUNT($B$83:M$83)</f>
        <v>0.19444444444444442</v>
      </c>
      <c r="N84" s="2"/>
      <c r="P84" s="455"/>
      <c r="Q84" s="465"/>
      <c r="R84" s="465"/>
      <c r="S84" s="465"/>
      <c r="T84" s="465"/>
      <c r="U84" s="465"/>
      <c r="V84" s="465"/>
      <c r="W84" s="465"/>
      <c r="X84" s="465"/>
      <c r="Y84" s="465"/>
      <c r="Z84" s="465"/>
      <c r="AA84" s="465"/>
      <c r="AB84" s="465"/>
    </row>
    <row r="85" spans="1:28" x14ac:dyDescent="0.3">
      <c r="A85" s="218"/>
      <c r="B85" s="219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</row>
    <row r="86" spans="1:28" x14ac:dyDescent="0.3">
      <c r="A86" s="218"/>
      <c r="B86" s="228"/>
      <c r="C86" s="229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</row>
    <row r="87" spans="1:28" x14ac:dyDescent="0.3">
      <c r="A87" s="3" t="s">
        <v>197</v>
      </c>
      <c r="B87" s="217" t="s">
        <v>196</v>
      </c>
      <c r="C87" s="217"/>
    </row>
    <row r="88" spans="1:28" x14ac:dyDescent="0.3">
      <c r="A88" s="248" t="s">
        <v>193</v>
      </c>
      <c r="B88" s="270" t="s">
        <v>28</v>
      </c>
      <c r="C88" s="212" t="s">
        <v>29</v>
      </c>
      <c r="D88" s="212" t="s">
        <v>30</v>
      </c>
      <c r="E88" s="212" t="s">
        <v>31</v>
      </c>
      <c r="F88" s="212" t="s">
        <v>32</v>
      </c>
      <c r="G88" s="212" t="s">
        <v>33</v>
      </c>
      <c r="H88" s="212" t="s">
        <v>34</v>
      </c>
      <c r="I88" s="212" t="s">
        <v>35</v>
      </c>
      <c r="J88" s="212" t="s">
        <v>36</v>
      </c>
      <c r="K88" s="212" t="s">
        <v>37</v>
      </c>
      <c r="L88" s="212" t="s">
        <v>38</v>
      </c>
      <c r="M88" s="212" t="s">
        <v>39</v>
      </c>
      <c r="N88" s="212" t="s">
        <v>82</v>
      </c>
      <c r="P88" s="212" t="s">
        <v>28</v>
      </c>
      <c r="Q88" s="212" t="s">
        <v>29</v>
      </c>
      <c r="R88" s="212" t="s">
        <v>30</v>
      </c>
      <c r="S88" s="212" t="s">
        <v>31</v>
      </c>
      <c r="T88" s="212" t="s">
        <v>32</v>
      </c>
      <c r="U88" s="212" t="s">
        <v>33</v>
      </c>
      <c r="V88" s="212" t="s">
        <v>34</v>
      </c>
      <c r="W88" s="212" t="s">
        <v>35</v>
      </c>
      <c r="X88" s="212" t="s">
        <v>36</v>
      </c>
      <c r="Y88" s="212" t="s">
        <v>37</v>
      </c>
      <c r="Z88" s="212" t="s">
        <v>38</v>
      </c>
      <c r="AA88" s="212" t="s">
        <v>39</v>
      </c>
      <c r="AB88" s="212" t="s">
        <v>82</v>
      </c>
    </row>
    <row r="89" spans="1:28" x14ac:dyDescent="0.3">
      <c r="A89" s="3" t="s">
        <v>40</v>
      </c>
      <c r="B89" s="216">
        <v>0</v>
      </c>
      <c r="C89" s="216">
        <v>0</v>
      </c>
      <c r="D89" s="216">
        <v>0</v>
      </c>
      <c r="E89" s="216">
        <v>0</v>
      </c>
      <c r="F89" s="216">
        <v>0</v>
      </c>
      <c r="G89" s="216">
        <v>0</v>
      </c>
      <c r="H89" s="216">
        <v>0</v>
      </c>
      <c r="I89" s="216">
        <v>0</v>
      </c>
      <c r="J89" s="216">
        <v>0</v>
      </c>
      <c r="K89" s="216">
        <v>0</v>
      </c>
      <c r="L89" s="216">
        <v>0</v>
      </c>
      <c r="M89" s="216">
        <v>0</v>
      </c>
      <c r="N89" s="216">
        <f>SUM(B89:M89)</f>
        <v>0</v>
      </c>
      <c r="P89" s="465"/>
      <c r="Q89" s="465"/>
      <c r="R89" s="465"/>
      <c r="S89" s="465"/>
      <c r="T89" s="465"/>
      <c r="U89" s="465"/>
      <c r="V89" s="465"/>
      <c r="W89" s="465"/>
      <c r="X89" s="465"/>
      <c r="Y89" s="465"/>
      <c r="Z89" s="465"/>
      <c r="AA89" s="465"/>
      <c r="AB89" s="465"/>
    </row>
    <row r="90" spans="1:28" x14ac:dyDescent="0.3">
      <c r="A90" s="3" t="s">
        <v>41</v>
      </c>
      <c r="B90" s="266">
        <v>0</v>
      </c>
      <c r="C90" s="266">
        <v>0</v>
      </c>
      <c r="D90" s="266">
        <v>0</v>
      </c>
      <c r="E90" s="266">
        <v>0</v>
      </c>
      <c r="F90" s="266"/>
      <c r="G90" s="266"/>
      <c r="H90" s="266"/>
      <c r="I90" s="266"/>
      <c r="J90" s="266"/>
      <c r="K90" s="266"/>
      <c r="L90" s="266"/>
      <c r="M90" s="266"/>
      <c r="N90" s="266">
        <f>SUM(B90:M90)</f>
        <v>0</v>
      </c>
      <c r="P90" s="465"/>
      <c r="Q90" s="465"/>
      <c r="R90" s="465"/>
      <c r="S90" s="465"/>
      <c r="T90" s="465"/>
      <c r="U90" s="465"/>
      <c r="V90" s="465"/>
      <c r="W90" s="465"/>
      <c r="X90" s="465"/>
      <c r="Y90" s="465"/>
      <c r="Z90" s="465"/>
      <c r="AA90" s="465"/>
      <c r="AB90" s="465"/>
    </row>
    <row r="91" spans="1:28" x14ac:dyDescent="0.3">
      <c r="A91" s="3" t="s">
        <v>83</v>
      </c>
      <c r="B91" s="216">
        <f>B90</f>
        <v>0</v>
      </c>
      <c r="C91" s="216">
        <f>SUM($B$90:C$90)</f>
        <v>0</v>
      </c>
      <c r="D91" s="216">
        <f>SUM($B$90:D$90)</f>
        <v>0</v>
      </c>
      <c r="E91" s="216">
        <f>SUM($B$90:E$90)</f>
        <v>0</v>
      </c>
      <c r="F91" s="216">
        <f>SUM($B$90:F$90)</f>
        <v>0</v>
      </c>
      <c r="G91" s="216">
        <f>SUM($B$90:G$90)</f>
        <v>0</v>
      </c>
      <c r="H91" s="216">
        <f>SUM($B$90:H$90)</f>
        <v>0</v>
      </c>
      <c r="I91" s="216">
        <f>SUM($B$90:I$90)</f>
        <v>0</v>
      </c>
      <c r="J91" s="216">
        <f>SUM($B$90:J$90)</f>
        <v>0</v>
      </c>
      <c r="K91" s="216">
        <f>SUM($B$90:K$90)</f>
        <v>0</v>
      </c>
      <c r="L91" s="216">
        <f>SUM($B$90:L$90)</f>
        <v>0</v>
      </c>
      <c r="M91" s="216">
        <f>SUM($B$90:M$90)</f>
        <v>0</v>
      </c>
      <c r="N91" s="216"/>
      <c r="P91" s="465"/>
      <c r="Q91" s="465"/>
      <c r="R91" s="465"/>
      <c r="S91" s="465"/>
      <c r="T91" s="465"/>
      <c r="U91" s="465"/>
      <c r="V91" s="465"/>
      <c r="W91" s="465"/>
      <c r="X91" s="465"/>
      <c r="Y91" s="465"/>
      <c r="Z91" s="465"/>
      <c r="AA91" s="465"/>
      <c r="AB91" s="465"/>
    </row>
    <row r="92" spans="1:28" x14ac:dyDescent="0.3">
      <c r="A92" s="3" t="s">
        <v>199</v>
      </c>
      <c r="B92" s="2">
        <f>IF(B90=0,1,B89/B90)</f>
        <v>1</v>
      </c>
      <c r="C92" s="2">
        <f t="shared" ref="C92:N92" si="14">IF(C90=0,1,C89/C90)</f>
        <v>1</v>
      </c>
      <c r="D92" s="2">
        <f t="shared" si="14"/>
        <v>1</v>
      </c>
      <c r="E92" s="2">
        <f t="shared" si="14"/>
        <v>1</v>
      </c>
      <c r="F92" s="2">
        <f t="shared" si="14"/>
        <v>1</v>
      </c>
      <c r="G92" s="2">
        <f t="shared" si="14"/>
        <v>1</v>
      </c>
      <c r="H92" s="2">
        <f t="shared" si="14"/>
        <v>1</v>
      </c>
      <c r="I92" s="2">
        <f t="shared" si="14"/>
        <v>1</v>
      </c>
      <c r="J92" s="2">
        <f t="shared" si="14"/>
        <v>1</v>
      </c>
      <c r="K92" s="2">
        <f t="shared" si="14"/>
        <v>1</v>
      </c>
      <c r="L92" s="2">
        <f t="shared" si="14"/>
        <v>1</v>
      </c>
      <c r="M92" s="2">
        <f t="shared" si="14"/>
        <v>1</v>
      </c>
      <c r="N92" s="2">
        <f t="shared" si="14"/>
        <v>1</v>
      </c>
      <c r="P92" s="465"/>
      <c r="Q92" s="465"/>
      <c r="R92" s="465"/>
      <c r="S92" s="465"/>
      <c r="T92" s="465"/>
      <c r="U92" s="465"/>
      <c r="V92" s="465"/>
      <c r="W92" s="465"/>
      <c r="X92" s="465"/>
      <c r="Y92" s="465"/>
      <c r="Z92" s="465"/>
      <c r="AA92" s="465"/>
      <c r="AB92" s="465"/>
    </row>
    <row r="93" spans="1:28" x14ac:dyDescent="0.3">
      <c r="A93" s="3" t="s">
        <v>200</v>
      </c>
      <c r="B93" s="2">
        <f>B92</f>
        <v>1</v>
      </c>
      <c r="C93" s="2">
        <f>SUM($B$92:C$92)/COUNT($B$92:C$92)</f>
        <v>1</v>
      </c>
      <c r="D93" s="2">
        <f>SUM($B$92:D$92)/COUNT($B$92:D$92)</f>
        <v>1</v>
      </c>
      <c r="E93" s="2">
        <f>SUM($B$92:E$92)/COUNT($B$92:E$92)</f>
        <v>1</v>
      </c>
      <c r="F93" s="2">
        <f>SUM($B$92:F$92)/COUNT($B$92:F$92)</f>
        <v>1</v>
      </c>
      <c r="G93" s="2">
        <f>SUM($B$92:G$92)/COUNT($B$92:G$92)</f>
        <v>1</v>
      </c>
      <c r="H93" s="2">
        <f>SUM($B$92:H$92)/COUNT($B$92:H$92)</f>
        <v>1</v>
      </c>
      <c r="I93" s="2">
        <f>SUM($B$92:I$92)/COUNT($B$92:I$92)</f>
        <v>1</v>
      </c>
      <c r="J93" s="2">
        <f>SUM($B$92:J$92)/COUNT($B$92:J$92)</f>
        <v>1</v>
      </c>
      <c r="K93" s="2">
        <f>SUM($B$92:K$92)/COUNT($B$92:K$92)</f>
        <v>1</v>
      </c>
      <c r="L93" s="2">
        <f>SUM($B$92:L$92)/COUNT($B$92:L$92)</f>
        <v>1</v>
      </c>
      <c r="M93" s="2">
        <f>SUM($B$92:M$92)/COUNT($B$92:M$92)</f>
        <v>1</v>
      </c>
      <c r="N93" s="2"/>
      <c r="P93" s="465"/>
      <c r="Q93" s="465"/>
      <c r="R93" s="465"/>
      <c r="S93" s="465"/>
      <c r="T93" s="465"/>
      <c r="U93" s="465"/>
      <c r="V93" s="465"/>
      <c r="W93" s="465"/>
      <c r="X93" s="465"/>
      <c r="Y93" s="465"/>
      <c r="Z93" s="465"/>
      <c r="AA93" s="465"/>
      <c r="AB93" s="465"/>
    </row>
    <row r="94" spans="1:28" x14ac:dyDescent="0.3">
      <c r="A94" s="218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</row>
    <row r="95" spans="1:28" x14ac:dyDescent="0.3">
      <c r="A95" s="218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</row>
    <row r="96" spans="1:28" x14ac:dyDescent="0.3">
      <c r="A96" s="211" t="s">
        <v>187</v>
      </c>
      <c r="B96" s="212" t="s">
        <v>28</v>
      </c>
      <c r="C96" s="212" t="s">
        <v>29</v>
      </c>
      <c r="D96" s="212" t="s">
        <v>30</v>
      </c>
      <c r="E96" s="212" t="s">
        <v>31</v>
      </c>
      <c r="F96" s="212" t="s">
        <v>32</v>
      </c>
      <c r="G96" s="212" t="s">
        <v>33</v>
      </c>
      <c r="H96" s="212" t="s">
        <v>34</v>
      </c>
      <c r="I96" s="212" t="s">
        <v>35</v>
      </c>
      <c r="J96" s="212" t="s">
        <v>36</v>
      </c>
      <c r="K96" s="212" t="s">
        <v>37</v>
      </c>
      <c r="L96" s="212" t="s">
        <v>38</v>
      </c>
      <c r="M96" s="212" t="s">
        <v>39</v>
      </c>
      <c r="N96" s="212" t="s">
        <v>82</v>
      </c>
      <c r="P96" s="212" t="s">
        <v>28</v>
      </c>
      <c r="Q96" s="212" t="s">
        <v>29</v>
      </c>
      <c r="R96" s="212" t="s">
        <v>30</v>
      </c>
      <c r="S96" s="212" t="s">
        <v>31</v>
      </c>
      <c r="T96" s="212" t="s">
        <v>32</v>
      </c>
      <c r="U96" s="212" t="s">
        <v>33</v>
      </c>
      <c r="V96" s="212" t="s">
        <v>34</v>
      </c>
      <c r="W96" s="212" t="s">
        <v>35</v>
      </c>
      <c r="X96" s="212" t="s">
        <v>36</v>
      </c>
      <c r="Y96" s="212" t="s">
        <v>37</v>
      </c>
      <c r="Z96" s="212" t="s">
        <v>38</v>
      </c>
      <c r="AA96" s="212" t="s">
        <v>39</v>
      </c>
      <c r="AB96" s="212" t="s">
        <v>82</v>
      </c>
    </row>
    <row r="97" spans="1:28" x14ac:dyDescent="0.3">
      <c r="A97" s="3" t="s">
        <v>247</v>
      </c>
      <c r="B97" s="222">
        <v>1</v>
      </c>
      <c r="C97" s="222">
        <v>1</v>
      </c>
      <c r="D97" s="222">
        <v>1</v>
      </c>
      <c r="E97" s="222">
        <v>1</v>
      </c>
      <c r="F97" s="222">
        <v>1</v>
      </c>
      <c r="G97" s="222">
        <v>1</v>
      </c>
      <c r="H97" s="222">
        <v>1</v>
      </c>
      <c r="I97" s="222">
        <v>1</v>
      </c>
      <c r="J97" s="222">
        <v>1</v>
      </c>
      <c r="K97" s="222">
        <v>1</v>
      </c>
      <c r="L97" s="222">
        <v>1</v>
      </c>
      <c r="M97" s="222">
        <v>1</v>
      </c>
      <c r="N97" s="222">
        <v>1</v>
      </c>
      <c r="P97" s="320" t="s">
        <v>311</v>
      </c>
      <c r="Q97" s="320" t="s">
        <v>311</v>
      </c>
      <c r="R97" s="320" t="s">
        <v>311</v>
      </c>
      <c r="S97" s="465"/>
      <c r="T97" s="465"/>
      <c r="U97" s="465"/>
      <c r="V97" s="465"/>
      <c r="W97" s="465"/>
      <c r="X97" s="465"/>
      <c r="Y97" s="465"/>
      <c r="Z97" s="465"/>
      <c r="AA97" s="465"/>
      <c r="AB97" s="465"/>
    </row>
    <row r="98" spans="1:28" x14ac:dyDescent="0.3">
      <c r="A98" s="3" t="s">
        <v>248</v>
      </c>
      <c r="B98" s="222">
        <v>0.75</v>
      </c>
      <c r="C98" s="222">
        <v>0.75</v>
      </c>
      <c r="D98" s="222">
        <v>0.75</v>
      </c>
      <c r="E98" s="222">
        <v>0.75</v>
      </c>
      <c r="F98" s="222">
        <v>0.75</v>
      </c>
      <c r="G98" s="222">
        <v>0.75</v>
      </c>
      <c r="H98" s="222">
        <v>0.75</v>
      </c>
      <c r="I98" s="222">
        <v>0.75</v>
      </c>
      <c r="J98" s="222">
        <v>0.75</v>
      </c>
      <c r="K98" s="222">
        <v>0.75</v>
      </c>
      <c r="L98" s="222">
        <v>0.75</v>
      </c>
      <c r="M98" s="222">
        <v>0.75</v>
      </c>
      <c r="N98" s="222">
        <v>0.75</v>
      </c>
      <c r="P98" s="454" t="s">
        <v>312</v>
      </c>
      <c r="Q98" s="454" t="s">
        <v>313</v>
      </c>
      <c r="R98" s="454" t="s">
        <v>314</v>
      </c>
      <c r="S98" s="465"/>
      <c r="T98" s="465"/>
      <c r="U98" s="465"/>
      <c r="V98" s="465"/>
      <c r="W98" s="465"/>
      <c r="X98" s="465"/>
      <c r="Y98" s="465"/>
      <c r="Z98" s="465"/>
      <c r="AA98" s="465"/>
      <c r="AB98" s="465"/>
    </row>
    <row r="99" spans="1:28" x14ac:dyDescent="0.3">
      <c r="A99" s="248" t="s">
        <v>282</v>
      </c>
      <c r="B99" s="308">
        <v>1</v>
      </c>
      <c r="C99" s="308">
        <v>0</v>
      </c>
      <c r="D99" s="308">
        <v>0</v>
      </c>
      <c r="E99" s="308">
        <v>0</v>
      </c>
      <c r="F99" s="308">
        <v>0</v>
      </c>
      <c r="G99" s="308"/>
      <c r="H99" s="308"/>
      <c r="I99" s="308"/>
      <c r="J99" s="308"/>
      <c r="K99" s="308"/>
      <c r="L99" s="308"/>
      <c r="M99" s="308"/>
      <c r="N99" s="267">
        <f>SUM(B99:M99)</f>
        <v>1</v>
      </c>
      <c r="P99" s="455"/>
      <c r="Q99" s="455"/>
      <c r="R99" s="455"/>
      <c r="S99" s="465"/>
      <c r="T99" s="465"/>
      <c r="U99" s="465"/>
      <c r="V99" s="465"/>
      <c r="W99" s="465"/>
      <c r="X99" s="465"/>
      <c r="Y99" s="465"/>
      <c r="Z99" s="465"/>
      <c r="AA99" s="465"/>
      <c r="AB99" s="465"/>
    </row>
    <row r="100" spans="1:28" x14ac:dyDescent="0.3">
      <c r="A100" s="248" t="s">
        <v>283</v>
      </c>
      <c r="B100" s="308">
        <v>1</v>
      </c>
      <c r="C100" s="308">
        <v>0</v>
      </c>
      <c r="D100" s="308">
        <v>0</v>
      </c>
      <c r="E100" s="308">
        <v>0</v>
      </c>
      <c r="F100" s="308">
        <v>0</v>
      </c>
      <c r="G100" s="308"/>
      <c r="H100" s="308"/>
      <c r="I100" s="308"/>
      <c r="J100" s="308"/>
      <c r="K100" s="308"/>
      <c r="L100" s="308"/>
      <c r="M100" s="308"/>
      <c r="N100" s="267">
        <f>SUM(B100:M100)</f>
        <v>1</v>
      </c>
      <c r="P100" s="456"/>
      <c r="Q100" s="457"/>
      <c r="R100" s="458"/>
      <c r="S100" s="465"/>
      <c r="T100" s="465"/>
      <c r="U100" s="465"/>
      <c r="V100" s="465"/>
      <c r="W100" s="465"/>
      <c r="X100" s="465"/>
      <c r="Y100" s="465"/>
      <c r="Z100" s="465"/>
      <c r="AA100" s="465"/>
      <c r="AB100" s="465"/>
    </row>
    <row r="101" spans="1:28" x14ac:dyDescent="0.3">
      <c r="A101" s="3" t="s">
        <v>284</v>
      </c>
      <c r="B101" s="309">
        <f>IFERROR(B99/B100,0)</f>
        <v>1</v>
      </c>
      <c r="C101" s="309">
        <f t="shared" ref="C101:M101" si="15">IFERROR(C99/C100,0)</f>
        <v>0</v>
      </c>
      <c r="D101" s="309">
        <f t="shared" si="15"/>
        <v>0</v>
      </c>
      <c r="E101" s="309">
        <f t="shared" si="15"/>
        <v>0</v>
      </c>
      <c r="F101" s="309">
        <f t="shared" si="15"/>
        <v>0</v>
      </c>
      <c r="G101" s="309">
        <f t="shared" si="15"/>
        <v>0</v>
      </c>
      <c r="H101" s="309">
        <f t="shared" si="15"/>
        <v>0</v>
      </c>
      <c r="I101" s="309">
        <f t="shared" si="15"/>
        <v>0</v>
      </c>
      <c r="J101" s="309">
        <f t="shared" si="15"/>
        <v>0</v>
      </c>
      <c r="K101" s="309">
        <f t="shared" si="15"/>
        <v>0</v>
      </c>
      <c r="L101" s="309">
        <f t="shared" si="15"/>
        <v>0</v>
      </c>
      <c r="M101" s="309">
        <f t="shared" si="15"/>
        <v>0</v>
      </c>
      <c r="N101" s="310">
        <f>AVERAGE(B101:M101)</f>
        <v>8.3333333333333329E-2</v>
      </c>
      <c r="P101" s="459"/>
      <c r="Q101" s="460"/>
      <c r="R101" s="461"/>
      <c r="S101" s="465"/>
      <c r="T101" s="465"/>
      <c r="U101" s="465"/>
      <c r="V101" s="465"/>
      <c r="W101" s="465"/>
      <c r="X101" s="465"/>
      <c r="Y101" s="465"/>
      <c r="Z101" s="465"/>
      <c r="AA101" s="465"/>
      <c r="AB101" s="465"/>
    </row>
    <row r="102" spans="1:28" x14ac:dyDescent="0.3">
      <c r="A102" s="3" t="s">
        <v>285</v>
      </c>
      <c r="B102" s="269">
        <v>1</v>
      </c>
      <c r="C102" s="269">
        <v>0.5</v>
      </c>
      <c r="D102" s="269">
        <v>0.5</v>
      </c>
      <c r="E102" s="269"/>
      <c r="F102" s="269"/>
      <c r="G102" s="269"/>
      <c r="H102" s="269"/>
      <c r="I102" s="269"/>
      <c r="J102" s="269"/>
      <c r="K102" s="269"/>
      <c r="L102" s="269"/>
      <c r="M102" s="269"/>
      <c r="N102" s="264">
        <f>AVERAGE(B102:M102)</f>
        <v>0.66666666666666663</v>
      </c>
      <c r="P102" s="459"/>
      <c r="Q102" s="460"/>
      <c r="R102" s="461"/>
      <c r="S102" s="465"/>
      <c r="T102" s="465"/>
      <c r="U102" s="465"/>
      <c r="V102" s="465"/>
      <c r="W102" s="465"/>
      <c r="X102" s="465"/>
      <c r="Y102" s="465"/>
      <c r="Z102" s="465"/>
      <c r="AA102" s="465"/>
      <c r="AB102" s="465"/>
    </row>
    <row r="103" spans="1:28" x14ac:dyDescent="0.3">
      <c r="A103" s="3" t="s">
        <v>199</v>
      </c>
      <c r="B103" s="2">
        <f>IFERROR(AVERAGE(B102/B98,B101/B97),0)</f>
        <v>1.1666666666666665</v>
      </c>
      <c r="C103" s="2">
        <f t="shared" ref="C103:N103" si="16">IFERROR(AVERAGE(C102/C98,C101/C97),0)</f>
        <v>0.33333333333333331</v>
      </c>
      <c r="D103" s="2">
        <f t="shared" si="16"/>
        <v>0.33333333333333331</v>
      </c>
      <c r="E103" s="2">
        <f t="shared" si="16"/>
        <v>0</v>
      </c>
      <c r="F103" s="2">
        <f t="shared" si="16"/>
        <v>0</v>
      </c>
      <c r="G103" s="2">
        <f t="shared" si="16"/>
        <v>0</v>
      </c>
      <c r="H103" s="2">
        <f t="shared" si="16"/>
        <v>0</v>
      </c>
      <c r="I103" s="2">
        <f t="shared" si="16"/>
        <v>0</v>
      </c>
      <c r="J103" s="2">
        <f t="shared" si="16"/>
        <v>0</v>
      </c>
      <c r="K103" s="2">
        <f t="shared" si="16"/>
        <v>0</v>
      </c>
      <c r="L103" s="2">
        <f t="shared" si="16"/>
        <v>0</v>
      </c>
      <c r="M103" s="2">
        <f t="shared" si="16"/>
        <v>0</v>
      </c>
      <c r="N103" s="2">
        <f t="shared" si="16"/>
        <v>0.4861111111111111</v>
      </c>
      <c r="P103" s="459"/>
      <c r="Q103" s="460"/>
      <c r="R103" s="461"/>
      <c r="S103" s="465"/>
      <c r="T103" s="465"/>
      <c r="U103" s="465"/>
      <c r="V103" s="465"/>
      <c r="W103" s="465"/>
      <c r="X103" s="465"/>
      <c r="Y103" s="465"/>
      <c r="Z103" s="465"/>
      <c r="AA103" s="465"/>
      <c r="AB103" s="465"/>
    </row>
    <row r="104" spans="1:28" x14ac:dyDescent="0.3">
      <c r="A104" s="3" t="s">
        <v>200</v>
      </c>
      <c r="B104" s="2">
        <f>B103</f>
        <v>1.1666666666666665</v>
      </c>
      <c r="C104" s="2">
        <f>AVERAGE($B$103:C$103)</f>
        <v>0.74999999999999989</v>
      </c>
      <c r="D104" s="2">
        <f>AVERAGE($B$103:D$103)</f>
        <v>0.61111111111111105</v>
      </c>
      <c r="E104" s="2">
        <f>AVERAGE($B$103:E$103)</f>
        <v>0.45833333333333326</v>
      </c>
      <c r="F104" s="2">
        <f>AVERAGE($B$103:F$103)</f>
        <v>0.36666666666666659</v>
      </c>
      <c r="G104" s="2">
        <f>AVERAGE($B$103:G$103)</f>
        <v>0.30555555555555552</v>
      </c>
      <c r="H104" s="2">
        <f>AVERAGE($B$103:H$103)</f>
        <v>0.26190476190476186</v>
      </c>
      <c r="I104" s="2">
        <f>AVERAGE($B$103:I$103)</f>
        <v>0.22916666666666663</v>
      </c>
      <c r="J104" s="2">
        <f>AVERAGE($B$103:J$103)</f>
        <v>0.20370370370370366</v>
      </c>
      <c r="K104" s="2">
        <f>AVERAGE($B$103:K$103)</f>
        <v>0.18333333333333329</v>
      </c>
      <c r="L104" s="2">
        <f>AVERAGE($B$103:L$103)</f>
        <v>0.16666666666666663</v>
      </c>
      <c r="M104" s="2">
        <f>AVERAGE($B$103:M$103)</f>
        <v>0.15277777777777776</v>
      </c>
      <c r="N104" s="2"/>
      <c r="P104" s="462"/>
      <c r="Q104" s="463"/>
      <c r="R104" s="464"/>
      <c r="S104" s="465"/>
      <c r="T104" s="465"/>
      <c r="U104" s="465"/>
      <c r="V104" s="465"/>
      <c r="W104" s="465"/>
      <c r="X104" s="465"/>
      <c r="Y104" s="465"/>
      <c r="Z104" s="465"/>
      <c r="AA104" s="465"/>
      <c r="AB104" s="465"/>
    </row>
    <row r="105" spans="1:28" x14ac:dyDescent="0.3">
      <c r="A105" s="218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</row>
    <row r="106" spans="1:28" x14ac:dyDescent="0.3">
      <c r="A106" s="218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</row>
    <row r="107" spans="1:28" x14ac:dyDescent="0.3">
      <c r="A107" s="4" t="s">
        <v>245</v>
      </c>
      <c r="B107" s="217" t="s">
        <v>190</v>
      </c>
      <c r="C107" s="217"/>
    </row>
    <row r="108" spans="1:28" x14ac:dyDescent="0.3">
      <c r="A108" s="211" t="s">
        <v>188</v>
      </c>
      <c r="B108" s="212" t="s">
        <v>28</v>
      </c>
      <c r="C108" s="212" t="s">
        <v>29</v>
      </c>
      <c r="D108" s="212" t="s">
        <v>30</v>
      </c>
      <c r="E108" s="212" t="s">
        <v>31</v>
      </c>
      <c r="F108" s="212" t="s">
        <v>32</v>
      </c>
      <c r="G108" s="212" t="s">
        <v>33</v>
      </c>
      <c r="H108" s="212" t="s">
        <v>34</v>
      </c>
      <c r="I108" s="212" t="s">
        <v>35</v>
      </c>
      <c r="J108" s="212" t="s">
        <v>36</v>
      </c>
      <c r="K108" s="212" t="s">
        <v>37</v>
      </c>
      <c r="L108" s="212" t="s">
        <v>38</v>
      </c>
      <c r="M108" s="212" t="s">
        <v>39</v>
      </c>
      <c r="N108" s="212" t="s">
        <v>82</v>
      </c>
      <c r="P108" s="212" t="s">
        <v>28</v>
      </c>
      <c r="Q108" s="212" t="s">
        <v>29</v>
      </c>
      <c r="R108" s="212" t="s">
        <v>30</v>
      </c>
      <c r="S108" s="212" t="s">
        <v>31</v>
      </c>
      <c r="T108" s="212" t="s">
        <v>32</v>
      </c>
      <c r="U108" s="212" t="s">
        <v>33</v>
      </c>
      <c r="V108" s="212" t="s">
        <v>34</v>
      </c>
      <c r="W108" s="212" t="s">
        <v>35</v>
      </c>
      <c r="X108" s="212" t="s">
        <v>36</v>
      </c>
      <c r="Y108" s="212" t="s">
        <v>37</v>
      </c>
      <c r="Z108" s="212" t="s">
        <v>38</v>
      </c>
      <c r="AA108" s="212" t="s">
        <v>39</v>
      </c>
      <c r="AB108" s="212" t="s">
        <v>82</v>
      </c>
    </row>
    <row r="109" spans="1:28" x14ac:dyDescent="0.3">
      <c r="A109" s="3" t="s">
        <v>40</v>
      </c>
      <c r="B109" s="271">
        <v>0</v>
      </c>
      <c r="C109" s="271">
        <v>0</v>
      </c>
      <c r="D109" s="271">
        <v>0</v>
      </c>
      <c r="E109" s="271">
        <v>0</v>
      </c>
      <c r="F109" s="271">
        <v>0</v>
      </c>
      <c r="G109" s="271">
        <v>0</v>
      </c>
      <c r="H109" s="271">
        <v>0</v>
      </c>
      <c r="I109" s="271">
        <v>0</v>
      </c>
      <c r="J109" s="271">
        <v>0</v>
      </c>
      <c r="K109" s="271">
        <v>0</v>
      </c>
      <c r="L109" s="271">
        <v>0</v>
      </c>
      <c r="M109" s="271">
        <v>0</v>
      </c>
      <c r="N109" s="271">
        <f>SUM(B109:M109)</f>
        <v>0</v>
      </c>
      <c r="P109" s="465"/>
      <c r="Q109" s="465"/>
      <c r="R109" s="465"/>
      <c r="S109" s="465"/>
      <c r="T109" s="465"/>
      <c r="U109" s="465"/>
      <c r="V109" s="465"/>
      <c r="W109" s="465"/>
      <c r="X109" s="465"/>
      <c r="Y109" s="465"/>
      <c r="Z109" s="465"/>
      <c r="AA109" s="465"/>
      <c r="AB109" s="465"/>
    </row>
    <row r="110" spans="1:28" x14ac:dyDescent="0.3">
      <c r="A110" s="3" t="s">
        <v>41</v>
      </c>
      <c r="B110" s="266">
        <v>0</v>
      </c>
      <c r="C110" s="266">
        <v>0</v>
      </c>
      <c r="D110" s="266">
        <v>0</v>
      </c>
      <c r="E110" s="266">
        <v>0</v>
      </c>
      <c r="F110" s="266"/>
      <c r="G110" s="266"/>
      <c r="H110" s="266"/>
      <c r="I110" s="266"/>
      <c r="J110" s="266"/>
      <c r="K110" s="266"/>
      <c r="L110" s="266"/>
      <c r="M110" s="266"/>
      <c r="N110" s="266">
        <f>SUM(B110:M110)</f>
        <v>0</v>
      </c>
      <c r="P110" s="465"/>
      <c r="Q110" s="465"/>
      <c r="R110" s="465"/>
      <c r="S110" s="465"/>
      <c r="T110" s="465"/>
      <c r="U110" s="465"/>
      <c r="V110" s="465"/>
      <c r="W110" s="465"/>
      <c r="X110" s="465"/>
      <c r="Y110" s="465"/>
      <c r="Z110" s="465"/>
      <c r="AA110" s="465"/>
      <c r="AB110" s="465"/>
    </row>
    <row r="111" spans="1:28" x14ac:dyDescent="0.3">
      <c r="A111" s="3" t="s">
        <v>83</v>
      </c>
      <c r="B111" s="271">
        <f>B110</f>
        <v>0</v>
      </c>
      <c r="C111" s="271">
        <f>SUM($B$133:M$133)</f>
        <v>0</v>
      </c>
      <c r="D111" s="271">
        <f>SUM($B$133:M$133)</f>
        <v>0</v>
      </c>
      <c r="E111" s="271">
        <f>SUM($B$133:M$133)</f>
        <v>0</v>
      </c>
      <c r="F111" s="271">
        <f>SUM($B$133:M$133)</f>
        <v>0</v>
      </c>
      <c r="G111" s="271">
        <f>SUM($B$133:M$133)</f>
        <v>0</v>
      </c>
      <c r="H111" s="271">
        <f>SUM($B$133:M$133)</f>
        <v>0</v>
      </c>
      <c r="I111" s="271">
        <f>SUM($B$133:M$133)</f>
        <v>0</v>
      </c>
      <c r="J111" s="271">
        <f>SUM($B$133:M$133)</f>
        <v>0</v>
      </c>
      <c r="K111" s="271">
        <f>SUM($B$133:M$133)</f>
        <v>0</v>
      </c>
      <c r="L111" s="271">
        <f>SUM($B$133:M$133)</f>
        <v>0</v>
      </c>
      <c r="M111" s="271">
        <f>SUM($B$133:M$133)</f>
        <v>0</v>
      </c>
      <c r="N111" s="271"/>
      <c r="P111" s="465"/>
      <c r="Q111" s="465"/>
      <c r="R111" s="465"/>
      <c r="S111" s="465"/>
      <c r="T111" s="465"/>
      <c r="U111" s="465"/>
      <c r="V111" s="465"/>
      <c r="W111" s="465"/>
      <c r="X111" s="465"/>
      <c r="Y111" s="465"/>
      <c r="Z111" s="465"/>
      <c r="AA111" s="465"/>
      <c r="AB111" s="465"/>
    </row>
    <row r="112" spans="1:28" x14ac:dyDescent="0.3">
      <c r="A112" s="3" t="s">
        <v>199</v>
      </c>
      <c r="B112" s="2">
        <f>IF(B110=0,1,B109/B110)</f>
        <v>1</v>
      </c>
      <c r="C112" s="2">
        <f t="shared" ref="C112:N112" si="17">IF(C110=0,1,C109/C110)</f>
        <v>1</v>
      </c>
      <c r="D112" s="2">
        <f t="shared" si="17"/>
        <v>1</v>
      </c>
      <c r="E112" s="2">
        <f t="shared" si="17"/>
        <v>1</v>
      </c>
      <c r="F112" s="2">
        <f t="shared" si="17"/>
        <v>1</v>
      </c>
      <c r="G112" s="2">
        <f t="shared" si="17"/>
        <v>1</v>
      </c>
      <c r="H112" s="2">
        <f t="shared" si="17"/>
        <v>1</v>
      </c>
      <c r="I112" s="2">
        <f t="shared" si="17"/>
        <v>1</v>
      </c>
      <c r="J112" s="2">
        <f t="shared" si="17"/>
        <v>1</v>
      </c>
      <c r="K112" s="2">
        <f t="shared" si="17"/>
        <v>1</v>
      </c>
      <c r="L112" s="2">
        <f t="shared" si="17"/>
        <v>1</v>
      </c>
      <c r="M112" s="2">
        <f t="shared" si="17"/>
        <v>1</v>
      </c>
      <c r="N112" s="2">
        <f t="shared" si="17"/>
        <v>1</v>
      </c>
      <c r="P112" s="465"/>
      <c r="Q112" s="465"/>
      <c r="R112" s="465"/>
      <c r="S112" s="465"/>
      <c r="T112" s="465"/>
      <c r="U112" s="465"/>
      <c r="V112" s="465"/>
      <c r="W112" s="465"/>
      <c r="X112" s="465"/>
      <c r="Y112" s="465"/>
      <c r="Z112" s="465"/>
      <c r="AA112" s="465"/>
      <c r="AB112" s="465"/>
    </row>
    <row r="113" spans="1:28" x14ac:dyDescent="0.3">
      <c r="A113" s="3" t="s">
        <v>200</v>
      </c>
      <c r="B113" s="2">
        <f>SUM($B$135:B$135)/COUNT($B$38:B$38)</f>
        <v>1</v>
      </c>
      <c r="C113" s="2">
        <f>AVERAGE($B$112:C$112)</f>
        <v>1</v>
      </c>
      <c r="D113" s="2">
        <f>AVERAGE($B$112:D$112)</f>
        <v>1</v>
      </c>
      <c r="E113" s="2">
        <f>AVERAGE($B$112:E$112)</f>
        <v>1</v>
      </c>
      <c r="F113" s="2">
        <f>AVERAGE($B$112:F$112)</f>
        <v>1</v>
      </c>
      <c r="G113" s="2">
        <f>AVERAGE($B$112:G$112)</f>
        <v>1</v>
      </c>
      <c r="H113" s="2">
        <f>AVERAGE($B$112:H$112)</f>
        <v>1</v>
      </c>
      <c r="I113" s="2">
        <f>AVERAGE($B$112:I$112)</f>
        <v>1</v>
      </c>
      <c r="J113" s="2">
        <f>AVERAGE($B$112:J$112)</f>
        <v>1</v>
      </c>
      <c r="K113" s="2">
        <f>AVERAGE($B$112:K$112)</f>
        <v>1</v>
      </c>
      <c r="L113" s="2">
        <f>AVERAGE($B$112:L$112)</f>
        <v>1</v>
      </c>
      <c r="M113" s="2">
        <f>AVERAGE($B$112:M$112)</f>
        <v>1</v>
      </c>
      <c r="N113" s="2"/>
      <c r="P113" s="465"/>
      <c r="Q113" s="465"/>
      <c r="R113" s="465"/>
      <c r="S113" s="465"/>
      <c r="T113" s="465"/>
      <c r="U113" s="465"/>
      <c r="V113" s="465"/>
      <c r="W113" s="465"/>
      <c r="X113" s="465"/>
      <c r="Y113" s="465"/>
      <c r="Z113" s="465"/>
      <c r="AA113" s="465"/>
      <c r="AB113" s="465"/>
    </row>
    <row r="114" spans="1:28" x14ac:dyDescent="0.3">
      <c r="A114" s="218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</row>
    <row r="116" spans="1:28" s="221" customFormat="1" ht="28.8" x14ac:dyDescent="0.3">
      <c r="A116" s="248" t="s">
        <v>189</v>
      </c>
      <c r="B116" s="249" t="s">
        <v>28</v>
      </c>
      <c r="C116" s="249" t="s">
        <v>29</v>
      </c>
      <c r="D116" s="249" t="s">
        <v>30</v>
      </c>
      <c r="E116" s="249" t="s">
        <v>31</v>
      </c>
      <c r="F116" s="249" t="s">
        <v>32</v>
      </c>
      <c r="G116" s="249" t="s">
        <v>33</v>
      </c>
      <c r="H116" s="249" t="s">
        <v>34</v>
      </c>
      <c r="I116" s="249" t="s">
        <v>35</v>
      </c>
      <c r="J116" s="249" t="s">
        <v>36</v>
      </c>
      <c r="K116" s="249" t="s">
        <v>37</v>
      </c>
      <c r="L116" s="249" t="s">
        <v>38</v>
      </c>
      <c r="M116" s="249" t="s">
        <v>39</v>
      </c>
      <c r="N116" s="249" t="s">
        <v>82</v>
      </c>
      <c r="P116" s="212" t="s">
        <v>28</v>
      </c>
      <c r="Q116" s="212" t="s">
        <v>29</v>
      </c>
      <c r="R116" s="212" t="s">
        <v>30</v>
      </c>
      <c r="S116" s="212" t="s">
        <v>31</v>
      </c>
      <c r="T116" s="212" t="s">
        <v>32</v>
      </c>
      <c r="U116" s="212" t="s">
        <v>33</v>
      </c>
      <c r="V116" s="212" t="s">
        <v>34</v>
      </c>
      <c r="W116" s="212" t="s">
        <v>35</v>
      </c>
      <c r="X116" s="212" t="s">
        <v>36</v>
      </c>
      <c r="Y116" s="212" t="s">
        <v>37</v>
      </c>
      <c r="Z116" s="212" t="s">
        <v>38</v>
      </c>
      <c r="AA116" s="212" t="s">
        <v>39</v>
      </c>
      <c r="AB116" s="212" t="s">
        <v>82</v>
      </c>
    </row>
    <row r="117" spans="1:28" x14ac:dyDescent="0.3">
      <c r="A117" s="3" t="s">
        <v>250</v>
      </c>
      <c r="B117" s="272">
        <f>IF(OR(B120=FALSE,B123&gt;0),1,0)</f>
        <v>1</v>
      </c>
      <c r="C117" s="272">
        <f t="shared" ref="C117:N117" si="18">IF(OR(C120=FALSE,C123&gt;0),1,0)</f>
        <v>1</v>
      </c>
      <c r="D117" s="272">
        <f t="shared" si="18"/>
        <v>1</v>
      </c>
      <c r="E117" s="272">
        <f t="shared" si="18"/>
        <v>1</v>
      </c>
      <c r="F117" s="272">
        <f t="shared" si="18"/>
        <v>1</v>
      </c>
      <c r="G117" s="272">
        <f t="shared" si="18"/>
        <v>0</v>
      </c>
      <c r="H117" s="272">
        <f t="shared" si="18"/>
        <v>0</v>
      </c>
      <c r="I117" s="272">
        <f t="shared" si="18"/>
        <v>0</v>
      </c>
      <c r="J117" s="272">
        <f t="shared" si="18"/>
        <v>0</v>
      </c>
      <c r="K117" s="272">
        <f t="shared" si="18"/>
        <v>0</v>
      </c>
      <c r="L117" s="272">
        <f t="shared" si="18"/>
        <v>0</v>
      </c>
      <c r="M117" s="272">
        <f t="shared" si="18"/>
        <v>0</v>
      </c>
      <c r="N117" s="272">
        <f t="shared" si="18"/>
        <v>1</v>
      </c>
      <c r="P117" s="465"/>
      <c r="Q117" s="465"/>
      <c r="R117" s="465"/>
      <c r="S117" s="465"/>
      <c r="T117" s="465"/>
      <c r="U117" s="465"/>
      <c r="V117" s="465"/>
      <c r="W117" s="465"/>
      <c r="X117" s="465"/>
      <c r="Y117" s="465"/>
      <c r="Z117" s="465"/>
      <c r="AA117" s="465"/>
      <c r="AB117" s="465"/>
    </row>
    <row r="118" spans="1:28" x14ac:dyDescent="0.3">
      <c r="A118" s="3" t="s">
        <v>203</v>
      </c>
      <c r="B118" s="252">
        <v>0</v>
      </c>
      <c r="C118" s="252">
        <v>0</v>
      </c>
      <c r="D118" s="252">
        <v>0</v>
      </c>
      <c r="E118" s="252">
        <v>0</v>
      </c>
      <c r="F118" s="252">
        <v>0</v>
      </c>
      <c r="G118" s="252">
        <v>0</v>
      </c>
      <c r="H118" s="252">
        <v>0</v>
      </c>
      <c r="I118" s="252">
        <v>0</v>
      </c>
      <c r="J118" s="252">
        <v>0</v>
      </c>
      <c r="K118" s="252">
        <v>0</v>
      </c>
      <c r="L118" s="252">
        <v>0</v>
      </c>
      <c r="M118" s="252">
        <v>0</v>
      </c>
      <c r="N118" s="252">
        <v>0</v>
      </c>
      <c r="P118" s="465"/>
      <c r="Q118" s="465"/>
      <c r="R118" s="465"/>
      <c r="S118" s="465"/>
      <c r="T118" s="465"/>
      <c r="U118" s="465"/>
      <c r="V118" s="465"/>
      <c r="W118" s="465"/>
      <c r="X118" s="465"/>
      <c r="Y118" s="465"/>
      <c r="Z118" s="465"/>
      <c r="AA118" s="465"/>
      <c r="AB118" s="465"/>
    </row>
    <row r="119" spans="1:28" x14ac:dyDescent="0.3">
      <c r="A119" s="3" t="s">
        <v>204</v>
      </c>
      <c r="B119" s="247">
        <v>10</v>
      </c>
      <c r="C119" s="247">
        <v>10</v>
      </c>
      <c r="D119" s="247">
        <v>10</v>
      </c>
      <c r="E119" s="247">
        <v>10</v>
      </c>
      <c r="F119" s="247">
        <v>10</v>
      </c>
      <c r="G119" s="247">
        <v>10</v>
      </c>
      <c r="H119" s="247">
        <v>10</v>
      </c>
      <c r="I119" s="247">
        <v>10</v>
      </c>
      <c r="J119" s="247">
        <v>10</v>
      </c>
      <c r="K119" s="247">
        <v>10</v>
      </c>
      <c r="L119" s="247">
        <v>10</v>
      </c>
      <c r="M119" s="247">
        <v>10</v>
      </c>
      <c r="N119" s="247">
        <v>10</v>
      </c>
      <c r="P119" s="465"/>
      <c r="Q119" s="465"/>
      <c r="R119" s="465"/>
      <c r="S119" s="465"/>
      <c r="T119" s="465"/>
      <c r="U119" s="465"/>
      <c r="V119" s="465"/>
      <c r="W119" s="465"/>
      <c r="X119" s="465"/>
      <c r="Y119" s="465"/>
      <c r="Z119" s="465"/>
      <c r="AA119" s="465"/>
      <c r="AB119" s="465"/>
    </row>
    <row r="120" spans="1:28" hidden="1" x14ac:dyDescent="0.3">
      <c r="A120" s="3" t="s">
        <v>288</v>
      </c>
      <c r="B120" s="247" t="b">
        <f>ISBLANK(B121)</f>
        <v>0</v>
      </c>
      <c r="C120" s="247" t="b">
        <f t="shared" ref="C120:N120" si="19">ISBLANK(C121)</f>
        <v>0</v>
      </c>
      <c r="D120" s="247" t="b">
        <f t="shared" si="19"/>
        <v>0</v>
      </c>
      <c r="E120" s="247" t="b">
        <f t="shared" si="19"/>
        <v>0</v>
      </c>
      <c r="F120" s="247" t="b">
        <f t="shared" si="19"/>
        <v>0</v>
      </c>
      <c r="G120" s="247" t="b">
        <f t="shared" si="19"/>
        <v>1</v>
      </c>
      <c r="H120" s="247" t="b">
        <f t="shared" si="19"/>
        <v>1</v>
      </c>
      <c r="I120" s="247" t="b">
        <f t="shared" si="19"/>
        <v>1</v>
      </c>
      <c r="J120" s="247" t="b">
        <f t="shared" si="19"/>
        <v>1</v>
      </c>
      <c r="K120" s="247" t="b">
        <f t="shared" si="19"/>
        <v>1</v>
      </c>
      <c r="L120" s="247" t="b">
        <f t="shared" si="19"/>
        <v>1</v>
      </c>
      <c r="M120" s="247" t="b">
        <f t="shared" si="19"/>
        <v>1</v>
      </c>
      <c r="N120" s="247" t="b">
        <f t="shared" si="19"/>
        <v>0</v>
      </c>
      <c r="P120" s="465"/>
      <c r="Q120" s="465"/>
      <c r="R120" s="465"/>
      <c r="S120" s="465"/>
      <c r="T120" s="465"/>
      <c r="U120" s="465"/>
      <c r="V120" s="465"/>
      <c r="W120" s="465"/>
      <c r="X120" s="465"/>
      <c r="Y120" s="465"/>
      <c r="Z120" s="465"/>
      <c r="AA120" s="465"/>
      <c r="AB120" s="465"/>
    </row>
    <row r="121" spans="1:28" x14ac:dyDescent="0.3">
      <c r="A121" s="3" t="s">
        <v>280</v>
      </c>
      <c r="B121" s="267">
        <v>0</v>
      </c>
      <c r="C121" s="267">
        <v>0</v>
      </c>
      <c r="D121" s="267">
        <v>0</v>
      </c>
      <c r="E121" s="267">
        <v>0</v>
      </c>
      <c r="F121" s="267">
        <v>0</v>
      </c>
      <c r="G121" s="267"/>
      <c r="H121" s="267"/>
      <c r="I121" s="267"/>
      <c r="J121" s="267"/>
      <c r="K121" s="267"/>
      <c r="L121" s="267"/>
      <c r="M121" s="267"/>
      <c r="N121" s="312">
        <f>SUM(B121:M121)</f>
        <v>0</v>
      </c>
      <c r="P121" s="465"/>
      <c r="Q121" s="465"/>
      <c r="R121" s="465"/>
      <c r="S121" s="465"/>
      <c r="T121" s="465"/>
      <c r="U121" s="465"/>
      <c r="V121" s="465"/>
      <c r="W121" s="465"/>
      <c r="X121" s="465"/>
      <c r="Y121" s="465"/>
      <c r="Z121" s="465"/>
      <c r="AA121" s="465"/>
      <c r="AB121" s="465"/>
    </row>
    <row r="122" spans="1:28" x14ac:dyDescent="0.3">
      <c r="A122" s="3" t="s">
        <v>289</v>
      </c>
      <c r="B122" s="310">
        <f>IF(B120=TRUE,0,(IF(B121=0,1,0)))</f>
        <v>1</v>
      </c>
      <c r="C122" s="310">
        <f t="shared" ref="C122:N122" si="20">IF(C120=TRUE,0,(IF(C121=0,1,0)))</f>
        <v>1</v>
      </c>
      <c r="D122" s="310">
        <f t="shared" si="20"/>
        <v>1</v>
      </c>
      <c r="E122" s="310">
        <f t="shared" si="20"/>
        <v>1</v>
      </c>
      <c r="F122" s="310">
        <f t="shared" si="20"/>
        <v>1</v>
      </c>
      <c r="G122" s="310">
        <f t="shared" si="20"/>
        <v>0</v>
      </c>
      <c r="H122" s="310">
        <f t="shared" si="20"/>
        <v>0</v>
      </c>
      <c r="I122" s="310">
        <f t="shared" si="20"/>
        <v>0</v>
      </c>
      <c r="J122" s="310">
        <f t="shared" si="20"/>
        <v>0</v>
      </c>
      <c r="K122" s="310">
        <f t="shared" si="20"/>
        <v>0</v>
      </c>
      <c r="L122" s="310">
        <f t="shared" si="20"/>
        <v>0</v>
      </c>
      <c r="M122" s="310">
        <f t="shared" si="20"/>
        <v>0</v>
      </c>
      <c r="N122" s="310">
        <f t="shared" si="20"/>
        <v>1</v>
      </c>
      <c r="P122" s="465"/>
      <c r="Q122" s="465"/>
      <c r="R122" s="465"/>
      <c r="S122" s="465"/>
      <c r="T122" s="465"/>
      <c r="U122" s="465"/>
      <c r="V122" s="465"/>
      <c r="W122" s="465"/>
      <c r="X122" s="465"/>
      <c r="Y122" s="465"/>
      <c r="Z122" s="465"/>
      <c r="AA122" s="465"/>
      <c r="AB122" s="465"/>
    </row>
    <row r="123" spans="1:28" x14ac:dyDescent="0.3">
      <c r="A123" s="3" t="s">
        <v>281</v>
      </c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  <c r="L123" s="267"/>
      <c r="M123" s="267"/>
      <c r="N123" s="312">
        <f>SUM(B123:M123)</f>
        <v>0</v>
      </c>
      <c r="P123" s="465"/>
      <c r="Q123" s="465"/>
      <c r="R123" s="465"/>
      <c r="S123" s="465"/>
      <c r="T123" s="465"/>
      <c r="U123" s="465"/>
      <c r="V123" s="465"/>
      <c r="W123" s="465"/>
      <c r="X123" s="465"/>
      <c r="Y123" s="465"/>
      <c r="Z123" s="465"/>
      <c r="AA123" s="465"/>
      <c r="AB123" s="465"/>
    </row>
    <row r="124" spans="1:28" hidden="1" x14ac:dyDescent="0.3">
      <c r="A124" s="3" t="s">
        <v>288</v>
      </c>
      <c r="B124" s="313" t="b">
        <f>ISBLANK(B123)</f>
        <v>1</v>
      </c>
      <c r="C124" s="313" t="b">
        <f t="shared" ref="C124:N124" si="21">ISBLANK(C123)</f>
        <v>1</v>
      </c>
      <c r="D124" s="313" t="b">
        <f t="shared" si="21"/>
        <v>1</v>
      </c>
      <c r="E124" s="313" t="b">
        <f t="shared" si="21"/>
        <v>1</v>
      </c>
      <c r="F124" s="313" t="b">
        <f t="shared" si="21"/>
        <v>1</v>
      </c>
      <c r="G124" s="313" t="b">
        <f t="shared" si="21"/>
        <v>1</v>
      </c>
      <c r="H124" s="313" t="b">
        <f t="shared" si="21"/>
        <v>1</v>
      </c>
      <c r="I124" s="313" t="b">
        <f t="shared" si="21"/>
        <v>1</v>
      </c>
      <c r="J124" s="313" t="b">
        <f t="shared" si="21"/>
        <v>1</v>
      </c>
      <c r="K124" s="313" t="b">
        <f t="shared" si="21"/>
        <v>1</v>
      </c>
      <c r="L124" s="313" t="b">
        <f t="shared" si="21"/>
        <v>1</v>
      </c>
      <c r="M124" s="313" t="b">
        <f t="shared" si="21"/>
        <v>1</v>
      </c>
      <c r="N124" s="313" t="b">
        <f t="shared" si="21"/>
        <v>0</v>
      </c>
      <c r="P124" s="465"/>
      <c r="Q124" s="465"/>
      <c r="R124" s="465"/>
      <c r="S124" s="465"/>
      <c r="T124" s="465"/>
      <c r="U124" s="465"/>
      <c r="V124" s="465"/>
      <c r="W124" s="465"/>
      <c r="X124" s="465"/>
      <c r="Y124" s="465"/>
      <c r="Z124" s="465"/>
      <c r="AA124" s="465"/>
      <c r="AB124" s="465"/>
    </row>
    <row r="125" spans="1:28" x14ac:dyDescent="0.3">
      <c r="A125" s="3" t="s">
        <v>290</v>
      </c>
      <c r="B125" s="310">
        <f>IF(B124=TRUE,0,B119/B123)</f>
        <v>0</v>
      </c>
      <c r="C125" s="310">
        <f t="shared" ref="C125:N125" si="22">IF(C124=TRUE,0,C119/C123)</f>
        <v>0</v>
      </c>
      <c r="D125" s="310">
        <f t="shared" si="22"/>
        <v>0</v>
      </c>
      <c r="E125" s="310">
        <f t="shared" si="22"/>
        <v>0</v>
      </c>
      <c r="F125" s="310">
        <f t="shared" si="22"/>
        <v>0</v>
      </c>
      <c r="G125" s="310">
        <f t="shared" si="22"/>
        <v>0</v>
      </c>
      <c r="H125" s="310">
        <f t="shared" si="22"/>
        <v>0</v>
      </c>
      <c r="I125" s="310">
        <f t="shared" si="22"/>
        <v>0</v>
      </c>
      <c r="J125" s="310">
        <f t="shared" si="22"/>
        <v>0</v>
      </c>
      <c r="K125" s="310">
        <f t="shared" si="22"/>
        <v>0</v>
      </c>
      <c r="L125" s="310">
        <f t="shared" si="22"/>
        <v>0</v>
      </c>
      <c r="M125" s="310">
        <f t="shared" si="22"/>
        <v>0</v>
      </c>
      <c r="N125" s="310" t="e">
        <f t="shared" si="22"/>
        <v>#DIV/0!</v>
      </c>
      <c r="P125" s="465"/>
      <c r="Q125" s="465"/>
      <c r="R125" s="465"/>
      <c r="S125" s="465"/>
      <c r="T125" s="465"/>
      <c r="U125" s="465"/>
      <c r="V125" s="465"/>
      <c r="W125" s="465"/>
      <c r="X125" s="465"/>
      <c r="Y125" s="465"/>
      <c r="Z125" s="465"/>
      <c r="AA125" s="465"/>
      <c r="AB125" s="465"/>
    </row>
    <row r="126" spans="1:28" x14ac:dyDescent="0.3">
      <c r="A126" s="3" t="s">
        <v>199</v>
      </c>
      <c r="B126" s="2">
        <f>IF(AND(B120=FALSE,B121=0,B125=0),B122,IF(AND(B120=TRUE,B125&gt;0),B125,IF(AND(B120=FALSE,B125&gt;0),AVERAGE(B122,B125),0)))</f>
        <v>1</v>
      </c>
      <c r="C126" s="2">
        <f>IF(AND(C120=FALSE,C121=0,C125=0),C122,IF(AND(C120=TRUE,C125&gt;0),C125,IF(AND(C120=FALSE,C125&gt;0),AVERAGE(C122,C125),0)))</f>
        <v>1</v>
      </c>
      <c r="D126" s="2">
        <f t="shared" ref="D126:N126" si="23">IF(AND(D120=FALSE,D121=0,D125=0),D122,IF(AND(D120=TRUE,D125&gt;0),D125,IF(AND(D120=FALSE,D125&gt;0),AVERAGE(D122,D125),0)))</f>
        <v>1</v>
      </c>
      <c r="E126" s="2">
        <f t="shared" si="23"/>
        <v>1</v>
      </c>
      <c r="F126" s="2">
        <f t="shared" si="23"/>
        <v>1</v>
      </c>
      <c r="G126" s="2">
        <f t="shared" si="23"/>
        <v>0</v>
      </c>
      <c r="H126" s="2">
        <f t="shared" si="23"/>
        <v>0</v>
      </c>
      <c r="I126" s="2">
        <f t="shared" si="23"/>
        <v>0</v>
      </c>
      <c r="J126" s="2">
        <f t="shared" si="23"/>
        <v>0</v>
      </c>
      <c r="K126" s="2">
        <f t="shared" si="23"/>
        <v>0</v>
      </c>
      <c r="L126" s="2">
        <f t="shared" si="23"/>
        <v>0</v>
      </c>
      <c r="M126" s="2">
        <f t="shared" si="23"/>
        <v>0</v>
      </c>
      <c r="N126" s="2" t="e">
        <f t="shared" si="23"/>
        <v>#DIV/0!</v>
      </c>
      <c r="P126" s="465"/>
      <c r="Q126" s="465"/>
      <c r="R126" s="465"/>
      <c r="S126" s="465"/>
      <c r="T126" s="465"/>
      <c r="U126" s="465"/>
      <c r="V126" s="465"/>
      <c r="W126" s="465"/>
      <c r="X126" s="465"/>
      <c r="Y126" s="465"/>
      <c r="Z126" s="465"/>
      <c r="AA126" s="465"/>
      <c r="AB126" s="465"/>
    </row>
    <row r="127" spans="1:28" x14ac:dyDescent="0.3">
      <c r="A127" s="3" t="s">
        <v>200</v>
      </c>
      <c r="B127" s="2">
        <f>B126</f>
        <v>1</v>
      </c>
      <c r="C127" s="2">
        <f>AVERAGE($B$126:C$126)</f>
        <v>1</v>
      </c>
      <c r="D127" s="2">
        <f>AVERAGE($B$126:D$126)</f>
        <v>1</v>
      </c>
      <c r="E127" s="2">
        <f>AVERAGE($B$126:E$126)</f>
        <v>1</v>
      </c>
      <c r="F127" s="2">
        <f>AVERAGE($B$126:F$126)</f>
        <v>1</v>
      </c>
      <c r="G127" s="2">
        <f>AVERAGE($B$126:G$126)</f>
        <v>0.83333333333333337</v>
      </c>
      <c r="H127" s="2">
        <f>AVERAGE($B$126:H$126)</f>
        <v>0.7142857142857143</v>
      </c>
      <c r="I127" s="2">
        <f>AVERAGE($B$126:I$126)</f>
        <v>0.625</v>
      </c>
      <c r="J127" s="2">
        <f>AVERAGE($B$126:J$126)</f>
        <v>0.55555555555555558</v>
      </c>
      <c r="K127" s="2">
        <f>AVERAGE($B$126:K$126)</f>
        <v>0.5</v>
      </c>
      <c r="L127" s="2">
        <f>AVERAGE($B$126:L$126)</f>
        <v>0.45454545454545453</v>
      </c>
      <c r="M127" s="2">
        <f>AVERAGE($B$126:M$126)</f>
        <v>0.41666666666666669</v>
      </c>
      <c r="N127" s="2"/>
      <c r="P127" s="465"/>
      <c r="Q127" s="465"/>
      <c r="R127" s="465"/>
      <c r="S127" s="465"/>
      <c r="T127" s="465"/>
      <c r="U127" s="465"/>
      <c r="V127" s="465"/>
      <c r="W127" s="465"/>
      <c r="X127" s="465"/>
      <c r="Y127" s="465"/>
      <c r="Z127" s="465"/>
      <c r="AA127" s="465"/>
      <c r="AB127" s="465"/>
    </row>
    <row r="130" spans="1:28" x14ac:dyDescent="0.3">
      <c r="A130" s="3" t="s">
        <v>183</v>
      </c>
      <c r="B130" s="217" t="s">
        <v>190</v>
      </c>
      <c r="C130" s="217"/>
    </row>
    <row r="131" spans="1:28" ht="28.8" x14ac:dyDescent="0.3">
      <c r="A131" s="248" t="s">
        <v>182</v>
      </c>
      <c r="B131" s="270" t="s">
        <v>28</v>
      </c>
      <c r="C131" s="212" t="s">
        <v>29</v>
      </c>
      <c r="D131" s="212" t="s">
        <v>30</v>
      </c>
      <c r="E131" s="212" t="s">
        <v>31</v>
      </c>
      <c r="F131" s="212" t="s">
        <v>32</v>
      </c>
      <c r="G131" s="212" t="s">
        <v>33</v>
      </c>
      <c r="H131" s="212" t="s">
        <v>34</v>
      </c>
      <c r="I131" s="212" t="s">
        <v>35</v>
      </c>
      <c r="J131" s="212" t="s">
        <v>36</v>
      </c>
      <c r="K131" s="212" t="s">
        <v>37</v>
      </c>
      <c r="L131" s="212" t="s">
        <v>38</v>
      </c>
      <c r="M131" s="212" t="s">
        <v>39</v>
      </c>
      <c r="N131" s="212" t="s">
        <v>82</v>
      </c>
      <c r="P131" s="212" t="s">
        <v>28</v>
      </c>
      <c r="Q131" s="212" t="s">
        <v>29</v>
      </c>
      <c r="R131" s="212" t="s">
        <v>30</v>
      </c>
      <c r="S131" s="212" t="s">
        <v>31</v>
      </c>
      <c r="T131" s="212" t="s">
        <v>32</v>
      </c>
      <c r="U131" s="212" t="s">
        <v>33</v>
      </c>
      <c r="V131" s="212" t="s">
        <v>34</v>
      </c>
      <c r="W131" s="212" t="s">
        <v>35</v>
      </c>
      <c r="X131" s="212" t="s">
        <v>36</v>
      </c>
      <c r="Y131" s="212" t="s">
        <v>37</v>
      </c>
      <c r="Z131" s="212" t="s">
        <v>38</v>
      </c>
      <c r="AA131" s="212" t="s">
        <v>39</v>
      </c>
      <c r="AB131" s="212" t="s">
        <v>82</v>
      </c>
    </row>
    <row r="132" spans="1:28" x14ac:dyDescent="0.3">
      <c r="A132" s="3" t="s">
        <v>40</v>
      </c>
      <c r="B132" s="216">
        <v>0</v>
      </c>
      <c r="C132" s="216">
        <v>0</v>
      </c>
      <c r="D132" s="216">
        <v>0</v>
      </c>
      <c r="E132" s="216">
        <v>0</v>
      </c>
      <c r="F132" s="216">
        <v>0</v>
      </c>
      <c r="G132" s="216">
        <v>0</v>
      </c>
      <c r="H132" s="216">
        <v>0</v>
      </c>
      <c r="I132" s="216">
        <v>0</v>
      </c>
      <c r="J132" s="216">
        <v>0</v>
      </c>
      <c r="K132" s="216">
        <v>0</v>
      </c>
      <c r="L132" s="216">
        <v>0</v>
      </c>
      <c r="M132" s="216">
        <v>0</v>
      </c>
      <c r="N132" s="216">
        <f>SUM(B132:M132)</f>
        <v>0</v>
      </c>
      <c r="P132" s="465"/>
      <c r="Q132" s="465"/>
      <c r="R132" s="465"/>
      <c r="S132" s="465"/>
      <c r="T132" s="465"/>
      <c r="U132" s="465"/>
      <c r="V132" s="465"/>
      <c r="W132" s="465"/>
      <c r="X132" s="465"/>
      <c r="Y132" s="465"/>
      <c r="Z132" s="465"/>
      <c r="AA132" s="465"/>
      <c r="AB132" s="465"/>
    </row>
    <row r="133" spans="1:28" x14ac:dyDescent="0.3">
      <c r="A133" s="3" t="s">
        <v>41</v>
      </c>
      <c r="B133" s="266">
        <v>0</v>
      </c>
      <c r="C133" s="266">
        <v>0</v>
      </c>
      <c r="D133" s="266">
        <v>0</v>
      </c>
      <c r="E133" s="266">
        <v>0</v>
      </c>
      <c r="F133" s="266">
        <v>0</v>
      </c>
      <c r="G133" s="266"/>
      <c r="H133" s="266"/>
      <c r="I133" s="266"/>
      <c r="J133" s="266"/>
      <c r="K133" s="266"/>
      <c r="L133" s="266"/>
      <c r="M133" s="266"/>
      <c r="N133" s="266">
        <f>SUM(B133:M133)</f>
        <v>0</v>
      </c>
      <c r="P133" s="465"/>
      <c r="Q133" s="465"/>
      <c r="R133" s="465"/>
      <c r="S133" s="465"/>
      <c r="T133" s="465"/>
      <c r="U133" s="465"/>
      <c r="V133" s="465"/>
      <c r="W133" s="465"/>
      <c r="X133" s="465"/>
      <c r="Y133" s="465"/>
      <c r="Z133" s="465"/>
      <c r="AA133" s="465"/>
      <c r="AB133" s="465"/>
    </row>
    <row r="134" spans="1:28" x14ac:dyDescent="0.3">
      <c r="A134" s="3" t="s">
        <v>83</v>
      </c>
      <c r="B134" s="216">
        <f>B133</f>
        <v>0</v>
      </c>
      <c r="C134" s="216">
        <f>SUM($B$133:M$133)</f>
        <v>0</v>
      </c>
      <c r="D134" s="216">
        <f>SUM($B$133:M$133)</f>
        <v>0</v>
      </c>
      <c r="E134" s="216">
        <f>SUM($B$133:M$133)</f>
        <v>0</v>
      </c>
      <c r="F134" s="216">
        <f>SUM($B$133:M$133)</f>
        <v>0</v>
      </c>
      <c r="G134" s="216">
        <f>SUM($B$133:M$133)</f>
        <v>0</v>
      </c>
      <c r="H134" s="216">
        <f>SUM($B$133:M$133)</f>
        <v>0</v>
      </c>
      <c r="I134" s="216">
        <f>SUM($B$133:M$133)</f>
        <v>0</v>
      </c>
      <c r="J134" s="216">
        <f>SUM($B$133:M$133)</f>
        <v>0</v>
      </c>
      <c r="K134" s="216">
        <f>SUM($B$133:M$133)</f>
        <v>0</v>
      </c>
      <c r="L134" s="216">
        <f>SUM($B$133:M$133)</f>
        <v>0</v>
      </c>
      <c r="M134" s="216">
        <f>SUM($B$133:M$133)</f>
        <v>0</v>
      </c>
      <c r="N134" s="216"/>
      <c r="P134" s="465"/>
      <c r="Q134" s="465"/>
      <c r="R134" s="465"/>
      <c r="S134" s="465"/>
      <c r="T134" s="465"/>
      <c r="U134" s="465"/>
      <c r="V134" s="465"/>
      <c r="W134" s="465"/>
      <c r="X134" s="465"/>
      <c r="Y134" s="465"/>
      <c r="Z134" s="465"/>
      <c r="AA134" s="465"/>
      <c r="AB134" s="465"/>
    </row>
    <row r="135" spans="1:28" x14ac:dyDescent="0.3">
      <c r="A135" s="3" t="s">
        <v>199</v>
      </c>
      <c r="B135" s="2">
        <f>IF(B133=0,1,B132/B133)</f>
        <v>1</v>
      </c>
      <c r="C135" s="2">
        <f t="shared" ref="C135:N135" si="24">IF(C133=0,1,C132/C133)</f>
        <v>1</v>
      </c>
      <c r="D135" s="2">
        <f t="shared" si="24"/>
        <v>1</v>
      </c>
      <c r="E135" s="2">
        <f t="shared" si="24"/>
        <v>1</v>
      </c>
      <c r="F135" s="2">
        <f t="shared" si="24"/>
        <v>1</v>
      </c>
      <c r="G135" s="2">
        <f t="shared" si="24"/>
        <v>1</v>
      </c>
      <c r="H135" s="2">
        <f t="shared" si="24"/>
        <v>1</v>
      </c>
      <c r="I135" s="2">
        <f t="shared" si="24"/>
        <v>1</v>
      </c>
      <c r="J135" s="2">
        <f t="shared" si="24"/>
        <v>1</v>
      </c>
      <c r="K135" s="2">
        <f t="shared" si="24"/>
        <v>1</v>
      </c>
      <c r="L135" s="2">
        <f t="shared" si="24"/>
        <v>1</v>
      </c>
      <c r="M135" s="2">
        <f t="shared" si="24"/>
        <v>1</v>
      </c>
      <c r="N135" s="2">
        <f t="shared" si="24"/>
        <v>1</v>
      </c>
      <c r="P135" s="465"/>
      <c r="Q135" s="465"/>
      <c r="R135" s="465"/>
      <c r="S135" s="465"/>
      <c r="T135" s="465"/>
      <c r="U135" s="465"/>
      <c r="V135" s="465"/>
      <c r="W135" s="465"/>
      <c r="X135" s="465"/>
      <c r="Y135" s="465"/>
      <c r="Z135" s="465"/>
      <c r="AA135" s="465"/>
      <c r="AB135" s="465"/>
    </row>
    <row r="136" spans="1:28" x14ac:dyDescent="0.3">
      <c r="A136" s="3" t="s">
        <v>200</v>
      </c>
      <c r="B136" s="2">
        <f>SUM($B$135:B$135)/COUNT($B$38:B$38)</f>
        <v>1</v>
      </c>
      <c r="C136" s="2">
        <f>SUM($B$135:C$135)/COUNT($B$38:C$38)</f>
        <v>1</v>
      </c>
      <c r="D136" s="2">
        <f>SUM($B$135:D$135)/COUNT($B$38:D$38)</f>
        <v>1</v>
      </c>
      <c r="E136" s="2">
        <f>SUM($B$135:E$135)/COUNT($B$38:E$38)</f>
        <v>1</v>
      </c>
      <c r="F136" s="2">
        <f>SUM($B$135:F$135)/COUNT($B$38:F$38)</f>
        <v>1</v>
      </c>
      <c r="G136" s="2">
        <f>SUM($B$135:G$135)/COUNT($B$38:G$38)</f>
        <v>1</v>
      </c>
      <c r="H136" s="2">
        <f>SUM($B$135:H$135)/COUNT($B$38:H$38)</f>
        <v>1</v>
      </c>
      <c r="I136" s="2">
        <f>SUM($B$135:I$135)/COUNT($B$38:I$38)</f>
        <v>1</v>
      </c>
      <c r="J136" s="2">
        <f>SUM($B$135:J$135)/COUNT($B$38:J$38)</f>
        <v>1</v>
      </c>
      <c r="K136" s="2">
        <f>SUM($B$135:K$135)/COUNT($B$38:K$38)</f>
        <v>1</v>
      </c>
      <c r="L136" s="2">
        <f>SUM($B$135:L$135)/COUNT($B$38:L$38)</f>
        <v>1</v>
      </c>
      <c r="M136" s="2">
        <f>SUM($B$135:M$135)/COUNT($B$38:M$38)</f>
        <v>1</v>
      </c>
      <c r="N136" s="2"/>
      <c r="P136" s="465"/>
      <c r="Q136" s="465"/>
      <c r="R136" s="465"/>
      <c r="S136" s="465"/>
      <c r="T136" s="465"/>
      <c r="U136" s="465"/>
      <c r="V136" s="465"/>
      <c r="W136" s="465"/>
      <c r="X136" s="465"/>
      <c r="Y136" s="465"/>
      <c r="Z136" s="465"/>
      <c r="AA136" s="465"/>
      <c r="AB136" s="465"/>
    </row>
    <row r="139" spans="1:28" x14ac:dyDescent="0.3">
      <c r="A139" s="211" t="s">
        <v>292</v>
      </c>
      <c r="B139" s="212" t="s">
        <v>28</v>
      </c>
      <c r="C139" s="212" t="s">
        <v>29</v>
      </c>
      <c r="D139" s="212" t="s">
        <v>30</v>
      </c>
      <c r="E139" s="212" t="s">
        <v>31</v>
      </c>
      <c r="F139" s="212" t="s">
        <v>32</v>
      </c>
      <c r="G139" s="212" t="s">
        <v>33</v>
      </c>
      <c r="H139" s="212" t="s">
        <v>34</v>
      </c>
      <c r="I139" s="212" t="s">
        <v>35</v>
      </c>
      <c r="J139" s="212" t="s">
        <v>36</v>
      </c>
      <c r="K139" s="212" t="s">
        <v>37</v>
      </c>
      <c r="L139" s="212" t="s">
        <v>38</v>
      </c>
      <c r="M139" s="212" t="s">
        <v>39</v>
      </c>
      <c r="N139" s="212" t="s">
        <v>82</v>
      </c>
      <c r="P139" s="212" t="s">
        <v>28</v>
      </c>
      <c r="Q139" s="212" t="s">
        <v>29</v>
      </c>
      <c r="R139" s="212" t="s">
        <v>30</v>
      </c>
      <c r="S139" s="212" t="s">
        <v>31</v>
      </c>
      <c r="T139" s="212" t="s">
        <v>32</v>
      </c>
      <c r="U139" s="212" t="s">
        <v>33</v>
      </c>
      <c r="V139" s="212" t="s">
        <v>34</v>
      </c>
      <c r="W139" s="212" t="s">
        <v>35</v>
      </c>
      <c r="X139" s="212" t="s">
        <v>36</v>
      </c>
      <c r="Y139" s="212" t="s">
        <v>37</v>
      </c>
      <c r="Z139" s="212" t="s">
        <v>38</v>
      </c>
      <c r="AA139" s="212" t="s">
        <v>39</v>
      </c>
      <c r="AB139" s="212" t="s">
        <v>82</v>
      </c>
    </row>
    <row r="140" spans="1:28" x14ac:dyDescent="0.3">
      <c r="A140" s="3" t="s">
        <v>40</v>
      </c>
      <c r="B140" s="316"/>
      <c r="C140" s="316"/>
      <c r="D140" s="316"/>
      <c r="E140" s="316"/>
      <c r="F140" s="316"/>
      <c r="G140" s="316"/>
      <c r="H140" s="316"/>
      <c r="I140" s="316"/>
      <c r="J140" s="316"/>
      <c r="K140" s="316"/>
      <c r="L140" s="222">
        <v>1</v>
      </c>
      <c r="M140" s="316"/>
      <c r="N140" s="222">
        <v>1</v>
      </c>
      <c r="P140" s="454"/>
      <c r="Q140" s="454"/>
      <c r="R140" s="454"/>
      <c r="S140" s="454"/>
      <c r="T140" s="454"/>
      <c r="U140" s="454"/>
      <c r="V140" s="454"/>
      <c r="W140" s="454"/>
      <c r="X140" s="454"/>
      <c r="Y140" s="454"/>
      <c r="Z140" s="454"/>
      <c r="AA140" s="454"/>
      <c r="AB140" s="454"/>
    </row>
    <row r="141" spans="1:28" x14ac:dyDescent="0.3">
      <c r="A141" s="3" t="s">
        <v>41</v>
      </c>
      <c r="B141" s="274"/>
      <c r="C141" s="274"/>
      <c r="D141" s="274"/>
      <c r="E141" s="274"/>
      <c r="F141" s="274"/>
      <c r="G141" s="274"/>
      <c r="H141" s="274"/>
      <c r="I141" s="274"/>
      <c r="J141" s="274"/>
      <c r="K141" s="274"/>
      <c r="L141" s="264"/>
      <c r="M141" s="274"/>
      <c r="N141" s="264">
        <f>L141</f>
        <v>0</v>
      </c>
      <c r="P141" s="470"/>
      <c r="Q141" s="470"/>
      <c r="R141" s="470"/>
      <c r="S141" s="470"/>
      <c r="T141" s="470"/>
      <c r="U141" s="470"/>
      <c r="V141" s="470"/>
      <c r="W141" s="470"/>
      <c r="X141" s="470"/>
      <c r="Y141" s="470"/>
      <c r="Z141" s="470"/>
      <c r="AA141" s="470"/>
      <c r="AB141" s="470"/>
    </row>
    <row r="142" spans="1:28" x14ac:dyDescent="0.3">
      <c r="A142" s="3" t="s">
        <v>199</v>
      </c>
      <c r="B142" s="274"/>
      <c r="C142" s="274"/>
      <c r="D142" s="274"/>
      <c r="E142" s="274"/>
      <c r="F142" s="274"/>
      <c r="G142" s="274"/>
      <c r="H142" s="274"/>
      <c r="I142" s="274"/>
      <c r="J142" s="274"/>
      <c r="K142" s="274"/>
      <c r="L142" s="2">
        <f>L141/L140</f>
        <v>0</v>
      </c>
      <c r="M142" s="274"/>
      <c r="N142" s="2">
        <f>N141/N140</f>
        <v>0</v>
      </c>
      <c r="P142" s="455"/>
      <c r="Q142" s="455"/>
      <c r="R142" s="455"/>
      <c r="S142" s="455"/>
      <c r="T142" s="455"/>
      <c r="U142" s="455"/>
      <c r="V142" s="455"/>
      <c r="W142" s="455"/>
      <c r="X142" s="455"/>
      <c r="Y142" s="455"/>
      <c r="Z142" s="455"/>
      <c r="AA142" s="455"/>
      <c r="AB142" s="455"/>
    </row>
  </sheetData>
  <mergeCells count="222">
    <mergeCell ref="Y140:Y142"/>
    <mergeCell ref="Z140:Z142"/>
    <mergeCell ref="AA140:AA142"/>
    <mergeCell ref="AB140:AB142"/>
    <mergeCell ref="P140:P142"/>
    <mergeCell ref="Q140:Q142"/>
    <mergeCell ref="R140:R142"/>
    <mergeCell ref="S140:S142"/>
    <mergeCell ref="T140:T142"/>
    <mergeCell ref="U140:U142"/>
    <mergeCell ref="V140:V142"/>
    <mergeCell ref="W140:W142"/>
    <mergeCell ref="X140:X142"/>
    <mergeCell ref="AB132:AB136"/>
    <mergeCell ref="AB117:AB127"/>
    <mergeCell ref="P132:P136"/>
    <mergeCell ref="Q132:Q136"/>
    <mergeCell ref="R132:R136"/>
    <mergeCell ref="S132:S136"/>
    <mergeCell ref="T132:T136"/>
    <mergeCell ref="U132:U136"/>
    <mergeCell ref="V132:V136"/>
    <mergeCell ref="W132:W136"/>
    <mergeCell ref="X132:X136"/>
    <mergeCell ref="V117:V127"/>
    <mergeCell ref="W117:W127"/>
    <mergeCell ref="X117:X127"/>
    <mergeCell ref="Y117:Y127"/>
    <mergeCell ref="Z117:Z127"/>
    <mergeCell ref="AA117:AA127"/>
    <mergeCell ref="P117:P127"/>
    <mergeCell ref="Q117:Q127"/>
    <mergeCell ref="R117:R127"/>
    <mergeCell ref="S117:S127"/>
    <mergeCell ref="T117:T127"/>
    <mergeCell ref="U117:U127"/>
    <mergeCell ref="Y132:Y136"/>
    <mergeCell ref="Z132:Z136"/>
    <mergeCell ref="AA132:AA136"/>
    <mergeCell ref="AB97:AB104"/>
    <mergeCell ref="P109:P113"/>
    <mergeCell ref="Q109:Q113"/>
    <mergeCell ref="R109:R113"/>
    <mergeCell ref="S109:S113"/>
    <mergeCell ref="T109:T113"/>
    <mergeCell ref="U109:U113"/>
    <mergeCell ref="V109:V113"/>
    <mergeCell ref="W109:W113"/>
    <mergeCell ref="X109:X113"/>
    <mergeCell ref="S97:S104"/>
    <mergeCell ref="T97:T104"/>
    <mergeCell ref="U97:U104"/>
    <mergeCell ref="V97:V104"/>
    <mergeCell ref="W97:W104"/>
    <mergeCell ref="X97:X104"/>
    <mergeCell ref="Y97:Y104"/>
    <mergeCell ref="Z97:Z104"/>
    <mergeCell ref="AA97:AA104"/>
    <mergeCell ref="Y109:Y113"/>
    <mergeCell ref="Z109:Z113"/>
    <mergeCell ref="AA109:AA113"/>
    <mergeCell ref="AB109:AB113"/>
    <mergeCell ref="U81:U84"/>
    <mergeCell ref="W89:W93"/>
    <mergeCell ref="X89:X93"/>
    <mergeCell ref="Y89:Y93"/>
    <mergeCell ref="Z89:Z93"/>
    <mergeCell ref="AA89:AA93"/>
    <mergeCell ref="AB89:AB93"/>
    <mergeCell ref="Q89:Q93"/>
    <mergeCell ref="R89:R93"/>
    <mergeCell ref="S89:S93"/>
    <mergeCell ref="T89:T93"/>
    <mergeCell ref="U89:U93"/>
    <mergeCell ref="V89:V93"/>
    <mergeCell ref="U72:U76"/>
    <mergeCell ref="V72:V76"/>
    <mergeCell ref="W72:W76"/>
    <mergeCell ref="X72:X76"/>
    <mergeCell ref="P73:P76"/>
    <mergeCell ref="Q73:Q76"/>
    <mergeCell ref="R73:R76"/>
    <mergeCell ref="AB81:AB84"/>
    <mergeCell ref="P89:P93"/>
    <mergeCell ref="V81:V84"/>
    <mergeCell ref="W81:W84"/>
    <mergeCell ref="X81:X84"/>
    <mergeCell ref="Y81:Y84"/>
    <mergeCell ref="Z81:Z84"/>
    <mergeCell ref="AA81:AA84"/>
    <mergeCell ref="Y72:Y76"/>
    <mergeCell ref="Z72:Z76"/>
    <mergeCell ref="AA72:AA76"/>
    <mergeCell ref="AB72:AB76"/>
    <mergeCell ref="P81:P84"/>
    <mergeCell ref="Q81:Q84"/>
    <mergeCell ref="R81:R84"/>
    <mergeCell ref="S81:S84"/>
    <mergeCell ref="T81:T84"/>
    <mergeCell ref="AB58:AB61"/>
    <mergeCell ref="P65:P68"/>
    <mergeCell ref="Q65:Q68"/>
    <mergeCell ref="R65:R68"/>
    <mergeCell ref="S65:S68"/>
    <mergeCell ref="T65:T68"/>
    <mergeCell ref="U65:U68"/>
    <mergeCell ref="AB65:AB68"/>
    <mergeCell ref="V65:V68"/>
    <mergeCell ref="W65:W68"/>
    <mergeCell ref="X65:X68"/>
    <mergeCell ref="Y65:Y68"/>
    <mergeCell ref="Z65:Z68"/>
    <mergeCell ref="AA65:AA68"/>
    <mergeCell ref="P58:P61"/>
    <mergeCell ref="Q58:Q61"/>
    <mergeCell ref="R58:R61"/>
    <mergeCell ref="S58:S61"/>
    <mergeCell ref="T58:T61"/>
    <mergeCell ref="U58:U61"/>
    <mergeCell ref="V58:V61"/>
    <mergeCell ref="AB43:AB46"/>
    <mergeCell ref="P51:P54"/>
    <mergeCell ref="Q51:Q54"/>
    <mergeCell ref="R51:R54"/>
    <mergeCell ref="S51:S54"/>
    <mergeCell ref="T51:T54"/>
    <mergeCell ref="U51:U54"/>
    <mergeCell ref="AB51:AB54"/>
    <mergeCell ref="V51:V54"/>
    <mergeCell ref="W51:W54"/>
    <mergeCell ref="X51:X54"/>
    <mergeCell ref="Y51:Y54"/>
    <mergeCell ref="Z51:Z54"/>
    <mergeCell ref="AA51:AA54"/>
    <mergeCell ref="P43:P46"/>
    <mergeCell ref="Q43:Q46"/>
    <mergeCell ref="R43:R46"/>
    <mergeCell ref="S43:S46"/>
    <mergeCell ref="T43:T46"/>
    <mergeCell ref="AB27:AB30"/>
    <mergeCell ref="P35:P39"/>
    <mergeCell ref="Q35:Q39"/>
    <mergeCell ref="R35:R39"/>
    <mergeCell ref="S35:S39"/>
    <mergeCell ref="T35:T39"/>
    <mergeCell ref="U35:U39"/>
    <mergeCell ref="AB35:AB39"/>
    <mergeCell ref="V35:V39"/>
    <mergeCell ref="W35:W39"/>
    <mergeCell ref="X35:X39"/>
    <mergeCell ref="Y35:Y39"/>
    <mergeCell ref="Z35:Z39"/>
    <mergeCell ref="AA35:AA39"/>
    <mergeCell ref="AB18:AB22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P18:P22"/>
    <mergeCell ref="Q18:Q22"/>
    <mergeCell ref="R18:R22"/>
    <mergeCell ref="S18:S22"/>
    <mergeCell ref="T18:T22"/>
    <mergeCell ref="U18:U22"/>
    <mergeCell ref="V18:V22"/>
    <mergeCell ref="W18:W22"/>
    <mergeCell ref="X18:X22"/>
    <mergeCell ref="Y18:Y22"/>
    <mergeCell ref="Z18:Z22"/>
    <mergeCell ref="AA18:AA22"/>
    <mergeCell ref="Y27:Y30"/>
    <mergeCell ref="Z27:Z30"/>
    <mergeCell ref="AB10:AB13"/>
    <mergeCell ref="AB3:AB5"/>
    <mergeCell ref="P10:P13"/>
    <mergeCell ref="Q10:Q13"/>
    <mergeCell ref="R10:R13"/>
    <mergeCell ref="S10:S13"/>
    <mergeCell ref="T10:T13"/>
    <mergeCell ref="U10:U13"/>
    <mergeCell ref="V10:V13"/>
    <mergeCell ref="W10:W13"/>
    <mergeCell ref="X10:X13"/>
    <mergeCell ref="V3:V5"/>
    <mergeCell ref="W3:W5"/>
    <mergeCell ref="X3:X5"/>
    <mergeCell ref="Y3:Y5"/>
    <mergeCell ref="Z3:Z5"/>
    <mergeCell ref="AA3:AA5"/>
    <mergeCell ref="P3:P5"/>
    <mergeCell ref="Q3:Q5"/>
    <mergeCell ref="R3:R5"/>
    <mergeCell ref="S3:S5"/>
    <mergeCell ref="P98:P99"/>
    <mergeCell ref="Q98:Q99"/>
    <mergeCell ref="R98:R99"/>
    <mergeCell ref="P100:R104"/>
    <mergeCell ref="T3:T5"/>
    <mergeCell ref="U3:U5"/>
    <mergeCell ref="Y10:Y13"/>
    <mergeCell ref="Z10:Z13"/>
    <mergeCell ref="AA10:AA13"/>
    <mergeCell ref="U43:U46"/>
    <mergeCell ref="V43:V46"/>
    <mergeCell ref="W43:W46"/>
    <mergeCell ref="X43:X46"/>
    <mergeCell ref="AA27:AA30"/>
    <mergeCell ref="W58:W61"/>
    <mergeCell ref="X58:X61"/>
    <mergeCell ref="Y43:Y46"/>
    <mergeCell ref="Z43:Z46"/>
    <mergeCell ref="AA43:AA46"/>
    <mergeCell ref="Y58:Y61"/>
    <mergeCell ref="Z58:Z61"/>
    <mergeCell ref="AA58:AA61"/>
    <mergeCell ref="S72:S76"/>
    <mergeCell ref="T72:T76"/>
  </mergeCells>
  <conditionalFormatting sqref="G46 M46:N46">
    <cfRule type="cellIs" dxfId="2" priority="67" operator="equal">
      <formula>1</formula>
    </cfRule>
    <cfRule type="cellIs" dxfId="1" priority="68" operator="lessThan">
      <formula>1</formula>
    </cfRule>
    <cfRule type="cellIs" dxfId="0" priority="69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ColWidth="9.109375" defaultRowHeight="13.8" x14ac:dyDescent="0.25"/>
  <cols>
    <col min="1" max="1" width="20.33203125" style="27" customWidth="1"/>
    <col min="2" max="2" width="25.5546875" style="27" customWidth="1"/>
    <col min="3" max="3" width="37.5546875" style="27" customWidth="1"/>
    <col min="4" max="4" width="19.88671875" style="26" customWidth="1"/>
    <col min="5" max="5" width="14.88671875" style="26" customWidth="1"/>
    <col min="6" max="6" width="17.5546875" style="26" bestFit="1" customWidth="1"/>
    <col min="7" max="7" width="12.88671875" style="26" customWidth="1"/>
    <col min="8" max="8" width="12.44140625" style="26" customWidth="1"/>
    <col min="9" max="9" width="17.5546875" style="26" bestFit="1" customWidth="1"/>
    <col min="10" max="10" width="9.109375" style="26"/>
    <col min="11" max="12" width="9.109375" style="27"/>
    <col min="13" max="13" width="9" style="27" customWidth="1"/>
    <col min="14" max="18" width="9.109375" style="27" customWidth="1"/>
    <col min="19" max="16384" width="9.109375" style="27"/>
  </cols>
  <sheetData>
    <row r="1" spans="1:15" ht="21" x14ac:dyDescent="0.4">
      <c r="A1" s="483" t="s">
        <v>87</v>
      </c>
      <c r="B1" s="483"/>
      <c r="C1" s="483"/>
      <c r="D1" s="483"/>
      <c r="E1" s="483"/>
      <c r="F1" s="483"/>
      <c r="G1" s="483"/>
      <c r="H1" s="483"/>
      <c r="I1" s="483"/>
      <c r="J1" s="483"/>
    </row>
    <row r="2" spans="1:15" ht="21" x14ac:dyDescent="0.4">
      <c r="A2" s="483" t="s">
        <v>85</v>
      </c>
      <c r="B2" s="483"/>
      <c r="C2" s="483"/>
      <c r="D2" s="483"/>
      <c r="E2" s="483"/>
      <c r="F2" s="483"/>
      <c r="G2" s="483"/>
      <c r="H2" s="483"/>
      <c r="I2" s="483"/>
      <c r="J2" s="483"/>
    </row>
    <row r="3" spans="1:15" ht="15" customHeight="1" x14ac:dyDescent="0.25">
      <c r="A3" s="24"/>
      <c r="B3" s="42"/>
      <c r="C3" s="24"/>
      <c r="D3" s="25"/>
      <c r="E3" s="25"/>
    </row>
    <row r="4" spans="1:15" x14ac:dyDescent="0.25">
      <c r="A4" s="41" t="s">
        <v>86</v>
      </c>
      <c r="B4" s="88" t="s">
        <v>28</v>
      </c>
      <c r="C4" s="24"/>
      <c r="D4" s="25"/>
      <c r="E4" s="25"/>
    </row>
    <row r="5" spans="1:15" x14ac:dyDescent="0.25">
      <c r="A5" s="41" t="s">
        <v>89</v>
      </c>
      <c r="B5" s="88" t="s">
        <v>90</v>
      </c>
      <c r="C5" s="24"/>
      <c r="D5" s="25"/>
      <c r="E5" s="25"/>
    </row>
    <row r="6" spans="1:15" x14ac:dyDescent="0.25">
      <c r="A6" s="41" t="s">
        <v>88</v>
      </c>
      <c r="B6" s="88" t="s">
        <v>91</v>
      </c>
      <c r="C6" s="24"/>
      <c r="D6" s="25"/>
      <c r="E6" s="25"/>
    </row>
    <row r="7" spans="1:15" x14ac:dyDescent="0.25">
      <c r="A7" s="24"/>
      <c r="B7" s="24"/>
      <c r="C7" s="24"/>
      <c r="D7" s="25"/>
      <c r="E7" s="25"/>
    </row>
    <row r="8" spans="1:15" s="28" customFormat="1" x14ac:dyDescent="0.25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5">
      <c r="A9" s="485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5">
      <c r="A10" s="485"/>
      <c r="B10" s="481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5">
      <c r="A11" s="485"/>
      <c r="B11" s="481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5">
      <c r="A12" s="485"/>
      <c r="B12" s="481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5">
      <c r="A13" s="485"/>
      <c r="B13" s="481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5">
      <c r="A14" s="486"/>
      <c r="B14" s="482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5">
      <c r="A15" s="484" t="s">
        <v>56</v>
      </c>
      <c r="B15" s="480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5">
      <c r="A16" s="485"/>
      <c r="B16" s="481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6.4" x14ac:dyDescent="0.25">
      <c r="A17" s="485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6.4" x14ac:dyDescent="0.25">
      <c r="A18" s="486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5">
      <c r="A19" s="477" t="s">
        <v>61</v>
      </c>
      <c r="B19" s="480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5">
      <c r="A20" s="478"/>
      <c r="B20" s="481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5">
      <c r="A21" s="478"/>
      <c r="B21" s="481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5">
      <c r="A22" s="478"/>
      <c r="B22" s="481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6.4" x14ac:dyDescent="0.25">
      <c r="A23" s="478"/>
      <c r="B23" s="481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6.4" x14ac:dyDescent="0.25">
      <c r="A24" s="478"/>
      <c r="B24" s="481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6.4" x14ac:dyDescent="0.25">
      <c r="A25" s="478"/>
      <c r="B25" s="481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6.4" x14ac:dyDescent="0.25">
      <c r="A26" s="478"/>
      <c r="B26" s="481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5">
      <c r="A27" s="479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5">
      <c r="A28" s="477" t="s">
        <v>68</v>
      </c>
      <c r="B28" s="480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5">
      <c r="A29" s="478"/>
      <c r="B29" s="481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6.4" x14ac:dyDescent="0.25">
      <c r="A30" s="478"/>
      <c r="B30" s="481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5">
      <c r="A31" s="478"/>
      <c r="B31" s="481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5">
      <c r="A32" s="478"/>
      <c r="B32" s="481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6.4" x14ac:dyDescent="0.25">
      <c r="A33" s="478"/>
      <c r="B33" s="481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6.4" x14ac:dyDescent="0.25">
      <c r="A34" s="478"/>
      <c r="B34" s="481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5">
      <c r="A35" s="479"/>
      <c r="B35" s="482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Imam Mirza</cp:lastModifiedBy>
  <dcterms:created xsi:type="dcterms:W3CDTF">2023-12-06T03:42:15Z</dcterms:created>
  <dcterms:modified xsi:type="dcterms:W3CDTF">2024-06-06T01:46:20Z</dcterms:modified>
</cp:coreProperties>
</file>